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8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9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nnenberg\Gmail\"/>
    </mc:Choice>
  </mc:AlternateContent>
  <xr:revisionPtr revIDLastSave="0" documentId="13_ncr:1_{60B978BC-BCF9-4B1F-96AD-890F077B6EEC}" xr6:coauthVersionLast="47" xr6:coauthVersionMax="47" xr10:uidLastSave="{00000000-0000-0000-0000-000000000000}"/>
  <bookViews>
    <workbookView xWindow="-120" yWindow="-120" windowWidth="29040" windowHeight="15720" firstSheet="3" activeTab="7" xr2:uid="{00000000-000D-0000-FFFF-FFFF00000000}"/>
  </bookViews>
  <sheets>
    <sheet name="Introduction" sheetId="3" r:id="rId1"/>
    <sheet name="Definitions" sheetId="7" r:id="rId2"/>
    <sheet name="AWMD_Updated" sheetId="1" r:id="rId3"/>
    <sheet name="AWMD_exIreland" sheetId="5" r:id="rId4"/>
    <sheet name="Sheet1" sheetId="14" r:id="rId5"/>
    <sheet name="awm19up18" sheetId="2" r:id="rId6"/>
    <sheet name="Sheet2" sheetId="15" r:id="rId7"/>
    <sheet name="data" sheetId="10" r:id="rId8"/>
    <sheet name="GIN_EA" sheetId="17" r:id="rId9"/>
    <sheet name="EA_transformed" sheetId="8" r:id="rId10"/>
    <sheet name="POP" sheetId="9" r:id="rId11"/>
    <sheet name="DE_RAW" sheetId="11" r:id="rId12"/>
    <sheet name="REA_transformed" sheetId="13" r:id="rId13"/>
    <sheet name="DE_transformed" sheetId="12" r:id="rId14"/>
    <sheet name="EA_Fiscaldatabase" sheetId="16" r:id="rId15"/>
  </sheets>
  <externalReferences>
    <externalReference r:id="rId16"/>
    <externalReference r:id="rId17"/>
    <externalReference r:id="rId18"/>
  </externalReferences>
  <definedNames>
    <definedName name="_xlnm._FilterDatabase" localSheetId="1" hidden="1">Definitions!$A$1:$H$53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6" i="10" l="1"/>
  <c r="W4" i="10"/>
  <c r="W5" i="10"/>
  <c r="W6" i="10"/>
  <c r="W7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31" i="10"/>
  <c r="W32" i="10"/>
  <c r="W33" i="10"/>
  <c r="W34" i="10"/>
  <c r="W35" i="10"/>
  <c r="W36" i="10"/>
  <c r="W37" i="10"/>
  <c r="W38" i="10"/>
  <c r="W39" i="10"/>
  <c r="W40" i="10"/>
  <c r="W41" i="10"/>
  <c r="W42" i="10"/>
  <c r="W43" i="10"/>
  <c r="W44" i="10"/>
  <c r="W45" i="10"/>
  <c r="W46" i="10"/>
  <c r="W47" i="10"/>
  <c r="W48" i="10"/>
  <c r="W49" i="10"/>
  <c r="W50" i="10"/>
  <c r="W51" i="10"/>
  <c r="W52" i="10"/>
  <c r="W53" i="10"/>
  <c r="W54" i="10"/>
  <c r="W55" i="10"/>
  <c r="W56" i="10"/>
  <c r="W57" i="10"/>
  <c r="W58" i="10"/>
  <c r="W59" i="10"/>
  <c r="W60" i="10"/>
  <c r="W61" i="10"/>
  <c r="W62" i="10"/>
  <c r="W63" i="10"/>
  <c r="W64" i="10"/>
  <c r="W65" i="10"/>
  <c r="W66" i="10"/>
  <c r="W67" i="10"/>
  <c r="W68" i="10"/>
  <c r="W69" i="10"/>
  <c r="W70" i="10"/>
  <c r="W71" i="10"/>
  <c r="W72" i="10"/>
  <c r="W73" i="10"/>
  <c r="W74" i="10"/>
  <c r="W75" i="10"/>
  <c r="W76" i="10"/>
  <c r="W77" i="10"/>
  <c r="W78" i="10"/>
  <c r="W79" i="10"/>
  <c r="W80" i="10"/>
  <c r="W81" i="10"/>
  <c r="W82" i="10"/>
  <c r="W83" i="10"/>
  <c r="W84" i="10"/>
  <c r="W85" i="10"/>
  <c r="W86" i="10"/>
  <c r="W87" i="10"/>
  <c r="W88" i="10"/>
  <c r="W89" i="10"/>
  <c r="W90" i="10"/>
  <c r="W91" i="10"/>
  <c r="W92" i="10"/>
  <c r="W93" i="10"/>
  <c r="W94" i="10"/>
  <c r="W95" i="10"/>
  <c r="W96" i="10"/>
  <c r="W97" i="10"/>
  <c r="W98" i="10"/>
  <c r="W99" i="10"/>
  <c r="W100" i="10"/>
  <c r="W101" i="10"/>
  <c r="W102" i="10"/>
  <c r="W103" i="10"/>
  <c r="W104" i="10"/>
  <c r="W105" i="10"/>
  <c r="W106" i="10"/>
  <c r="W107" i="10"/>
  <c r="W108" i="10"/>
  <c r="W109" i="10"/>
  <c r="W110" i="10"/>
  <c r="W111" i="10"/>
  <c r="W112" i="10"/>
  <c r="W113" i="10"/>
  <c r="W114" i="10"/>
  <c r="W115" i="10"/>
  <c r="W116" i="10"/>
  <c r="W117" i="10"/>
  <c r="W118" i="10"/>
  <c r="W119" i="10"/>
  <c r="W120" i="10"/>
  <c r="W121" i="10"/>
  <c r="W122" i="10"/>
  <c r="W123" i="10"/>
  <c r="W124" i="10"/>
  <c r="W125" i="10"/>
  <c r="W126" i="10"/>
  <c r="W127" i="10"/>
  <c r="W128" i="10"/>
  <c r="W129" i="10"/>
  <c r="W130" i="10"/>
  <c r="W131" i="10"/>
  <c r="W132" i="10"/>
  <c r="W133" i="10"/>
  <c r="W134" i="10"/>
  <c r="W135" i="10"/>
  <c r="W136" i="10"/>
  <c r="W137" i="10"/>
  <c r="W138" i="10"/>
  <c r="W139" i="10"/>
  <c r="W140" i="10"/>
  <c r="W141" i="10"/>
  <c r="W3" i="10"/>
  <c r="AN151" i="10"/>
  <c r="AN150" i="10"/>
  <c r="AO3" i="10"/>
  <c r="AO4" i="10"/>
  <c r="AO5" i="10"/>
  <c r="AO6" i="10"/>
  <c r="AO7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27" i="10"/>
  <c r="AO28" i="10"/>
  <c r="AO29" i="10"/>
  <c r="AO30" i="10"/>
  <c r="AO31" i="10"/>
  <c r="AO32" i="10"/>
  <c r="AO33" i="10"/>
  <c r="AO34" i="10"/>
  <c r="AO35" i="10"/>
  <c r="AO36" i="10"/>
  <c r="AO37" i="10"/>
  <c r="AO38" i="10"/>
  <c r="AO39" i="10"/>
  <c r="AO40" i="10"/>
  <c r="AO41" i="10"/>
  <c r="AO42" i="10"/>
  <c r="AO43" i="10"/>
  <c r="AO44" i="10"/>
  <c r="AO45" i="10"/>
  <c r="AO46" i="10"/>
  <c r="AO47" i="10"/>
  <c r="AO48" i="10"/>
  <c r="AO49" i="10"/>
  <c r="AO50" i="10"/>
  <c r="AO51" i="10"/>
  <c r="AO52" i="10"/>
  <c r="AO53" i="10"/>
  <c r="AO54" i="10"/>
  <c r="AO55" i="10"/>
  <c r="AO56" i="10"/>
  <c r="AO57" i="10"/>
  <c r="AO58" i="10"/>
  <c r="AO59" i="10"/>
  <c r="AO60" i="10"/>
  <c r="AO61" i="10"/>
  <c r="AO62" i="10"/>
  <c r="AO63" i="10"/>
  <c r="AO64" i="10"/>
  <c r="AO65" i="10"/>
  <c r="AO66" i="10"/>
  <c r="AO67" i="10"/>
  <c r="AO68" i="10"/>
  <c r="AO69" i="10"/>
  <c r="AO70" i="10"/>
  <c r="AO71" i="10"/>
  <c r="AO72" i="10"/>
  <c r="AO73" i="10"/>
  <c r="AO74" i="10"/>
  <c r="AO75" i="10"/>
  <c r="AO76" i="10"/>
  <c r="AO77" i="10"/>
  <c r="AO78" i="10"/>
  <c r="AO79" i="10"/>
  <c r="AO80" i="10"/>
  <c r="AO81" i="10"/>
  <c r="AO82" i="10"/>
  <c r="AO83" i="10"/>
  <c r="AO84" i="10"/>
  <c r="AO85" i="10"/>
  <c r="AO86" i="10"/>
  <c r="AO87" i="10"/>
  <c r="AO88" i="10"/>
  <c r="AO89" i="10"/>
  <c r="AO90" i="10"/>
  <c r="AO91" i="10"/>
  <c r="AO92" i="10"/>
  <c r="AO93" i="10"/>
  <c r="AO94" i="10"/>
  <c r="AO95" i="10"/>
  <c r="AO96" i="10"/>
  <c r="AO97" i="10"/>
  <c r="AO98" i="10"/>
  <c r="AO99" i="10"/>
  <c r="AO100" i="10"/>
  <c r="AO101" i="10"/>
  <c r="AO102" i="10"/>
  <c r="AO103" i="10"/>
  <c r="AO104" i="10"/>
  <c r="AO105" i="10"/>
  <c r="AO106" i="10"/>
  <c r="AO107" i="10"/>
  <c r="AO108" i="10"/>
  <c r="AO109" i="10"/>
  <c r="AO110" i="10"/>
  <c r="AO111" i="10"/>
  <c r="AO112" i="10"/>
  <c r="AO113" i="10"/>
  <c r="AO114" i="10"/>
  <c r="AO115" i="10"/>
  <c r="AO116" i="10"/>
  <c r="AO117" i="10"/>
  <c r="AO118" i="10"/>
  <c r="AO119" i="10"/>
  <c r="AO120" i="10"/>
  <c r="AO121" i="10"/>
  <c r="AO122" i="10"/>
  <c r="AO123" i="10"/>
  <c r="AO124" i="10"/>
  <c r="AO125" i="10"/>
  <c r="AO126" i="10"/>
  <c r="AO127" i="10"/>
  <c r="AO128" i="10"/>
  <c r="AO129" i="10"/>
  <c r="AO130" i="10"/>
  <c r="AO131" i="10"/>
  <c r="AO132" i="10"/>
  <c r="AO133" i="10"/>
  <c r="AO134" i="10"/>
  <c r="AO135" i="10"/>
  <c r="AO136" i="10"/>
  <c r="AO137" i="10"/>
  <c r="AO138" i="10"/>
  <c r="AO139" i="10"/>
  <c r="AO140" i="10"/>
  <c r="AO141" i="10"/>
  <c r="AO2" i="10"/>
  <c r="X4" i="10"/>
  <c r="X5" i="10"/>
  <c r="X6" i="10"/>
  <c r="X7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X75" i="10"/>
  <c r="X76" i="10"/>
  <c r="X77" i="10"/>
  <c r="X78" i="10"/>
  <c r="X79" i="10"/>
  <c r="X80" i="10"/>
  <c r="X81" i="10"/>
  <c r="X82" i="10"/>
  <c r="X83" i="10"/>
  <c r="X84" i="10"/>
  <c r="X85" i="10"/>
  <c r="X86" i="10"/>
  <c r="X87" i="10"/>
  <c r="X88" i="10"/>
  <c r="X89" i="10"/>
  <c r="X90" i="10"/>
  <c r="X91" i="10"/>
  <c r="X92" i="10"/>
  <c r="X93" i="10"/>
  <c r="X94" i="10"/>
  <c r="X95" i="10"/>
  <c r="X96" i="10"/>
  <c r="X97" i="10"/>
  <c r="X98" i="10"/>
  <c r="X99" i="10"/>
  <c r="X100" i="10"/>
  <c r="X101" i="10"/>
  <c r="X102" i="10"/>
  <c r="X103" i="10"/>
  <c r="X104" i="10"/>
  <c r="X105" i="10"/>
  <c r="X106" i="10"/>
  <c r="X107" i="10"/>
  <c r="X108" i="10"/>
  <c r="X109" i="10"/>
  <c r="X110" i="10"/>
  <c r="X111" i="10"/>
  <c r="X112" i="10"/>
  <c r="X113" i="10"/>
  <c r="X114" i="10"/>
  <c r="X115" i="10"/>
  <c r="X116" i="10"/>
  <c r="X117" i="10"/>
  <c r="X118" i="10"/>
  <c r="X119" i="10"/>
  <c r="X120" i="10"/>
  <c r="X121" i="10"/>
  <c r="X122" i="10"/>
  <c r="X123" i="10"/>
  <c r="X124" i="10"/>
  <c r="X125" i="10"/>
  <c r="X126" i="10"/>
  <c r="X127" i="10"/>
  <c r="X128" i="10"/>
  <c r="X129" i="10"/>
  <c r="X130" i="10"/>
  <c r="X131" i="10"/>
  <c r="X132" i="10"/>
  <c r="X133" i="10"/>
  <c r="X134" i="10"/>
  <c r="X135" i="10"/>
  <c r="X136" i="10"/>
  <c r="X137" i="10"/>
  <c r="X138" i="10"/>
  <c r="X139" i="10"/>
  <c r="X140" i="10"/>
  <c r="X141" i="10"/>
  <c r="X3" i="10"/>
  <c r="BK104" i="1"/>
  <c r="BL104" i="1"/>
  <c r="BK105" i="1"/>
  <c r="BL105" i="1"/>
  <c r="BK106" i="1"/>
  <c r="BL106" i="1"/>
  <c r="BK107" i="1"/>
  <c r="BL107" i="1"/>
  <c r="BK108" i="1"/>
  <c r="BL108" i="1"/>
  <c r="BK109" i="1"/>
  <c r="BL109" i="1"/>
  <c r="BK110" i="1"/>
  <c r="BL110" i="1"/>
  <c r="BK111" i="1"/>
  <c r="BL111" i="1"/>
  <c r="BK112" i="1"/>
  <c r="BL112" i="1"/>
  <c r="BK113" i="1"/>
  <c r="BL113" i="1"/>
  <c r="BK114" i="1"/>
  <c r="BL114" i="1"/>
  <c r="BK115" i="1"/>
  <c r="BL115" i="1"/>
  <c r="BK116" i="1"/>
  <c r="BL116" i="1"/>
  <c r="BK117" i="1"/>
  <c r="BL117" i="1"/>
  <c r="BK118" i="1"/>
  <c r="BL118" i="1"/>
  <c r="BK119" i="1"/>
  <c r="BL119" i="1"/>
  <c r="BK120" i="1"/>
  <c r="BL120" i="1"/>
  <c r="BK121" i="1"/>
  <c r="BL121" i="1"/>
  <c r="BK122" i="1"/>
  <c r="BL122" i="1"/>
  <c r="BK123" i="1"/>
  <c r="BL123" i="1"/>
  <c r="BK124" i="1"/>
  <c r="BL124" i="1"/>
  <c r="BK125" i="1"/>
  <c r="BL125" i="1"/>
  <c r="BK126" i="1"/>
  <c r="BL126" i="1"/>
  <c r="BK127" i="1"/>
  <c r="BL127" i="1"/>
  <c r="BK128" i="1"/>
  <c r="BL128" i="1"/>
  <c r="BK129" i="1"/>
  <c r="BL129" i="1"/>
  <c r="BK130" i="1"/>
  <c r="BL130" i="1"/>
  <c r="BK131" i="1"/>
  <c r="BL131" i="1"/>
  <c r="BK132" i="1"/>
  <c r="BL132" i="1"/>
  <c r="BK133" i="1"/>
  <c r="BL133" i="1"/>
  <c r="BK134" i="1"/>
  <c r="BL134" i="1"/>
  <c r="BK135" i="1"/>
  <c r="BL135" i="1"/>
  <c r="BK136" i="1"/>
  <c r="BL136" i="1"/>
  <c r="BK137" i="1"/>
  <c r="BL137" i="1"/>
  <c r="BK138" i="1"/>
  <c r="BL138" i="1"/>
  <c r="BK139" i="1"/>
  <c r="BL139" i="1"/>
  <c r="BK140" i="1"/>
  <c r="BL140" i="1"/>
  <c r="BK141" i="1"/>
  <c r="BL141" i="1"/>
  <c r="BK142" i="1"/>
  <c r="BL142" i="1"/>
  <c r="BK143" i="1"/>
  <c r="BL143" i="1"/>
  <c r="BK144" i="1"/>
  <c r="BL144" i="1"/>
  <c r="BK145" i="1"/>
  <c r="BL145" i="1"/>
  <c r="BK146" i="1"/>
  <c r="BL146" i="1"/>
  <c r="BK147" i="1"/>
  <c r="BL147" i="1"/>
  <c r="BK148" i="1"/>
  <c r="BL148" i="1"/>
  <c r="BK149" i="1"/>
  <c r="BL149" i="1"/>
  <c r="BK150" i="1"/>
  <c r="BL150" i="1"/>
  <c r="BK151" i="1"/>
  <c r="BL151" i="1"/>
  <c r="BK152" i="1"/>
  <c r="BL152" i="1"/>
  <c r="BK153" i="1"/>
  <c r="BL153" i="1"/>
  <c r="BK154" i="1"/>
  <c r="BL154" i="1"/>
  <c r="BK155" i="1"/>
  <c r="BL155" i="1"/>
  <c r="BK156" i="1"/>
  <c r="BL156" i="1"/>
  <c r="BK157" i="1"/>
  <c r="BL157" i="1"/>
  <c r="BK158" i="1"/>
  <c r="BL158" i="1"/>
  <c r="BK159" i="1"/>
  <c r="BL159" i="1"/>
  <c r="BK160" i="1"/>
  <c r="BL160" i="1"/>
  <c r="BK161" i="1"/>
  <c r="BL161" i="1"/>
  <c r="BK162" i="1"/>
  <c r="BL162" i="1"/>
  <c r="BK163" i="1"/>
  <c r="BL163" i="1"/>
  <c r="BK164" i="1"/>
  <c r="BL164" i="1"/>
  <c r="BK165" i="1"/>
  <c r="BL165" i="1"/>
  <c r="BK166" i="1"/>
  <c r="BL166" i="1"/>
  <c r="BK167" i="1"/>
  <c r="BL167" i="1"/>
  <c r="BK168" i="1"/>
  <c r="BL168" i="1"/>
  <c r="BK169" i="1"/>
  <c r="BL169" i="1"/>
  <c r="BK170" i="1"/>
  <c r="BL170" i="1"/>
  <c r="BK171" i="1"/>
  <c r="BL171" i="1"/>
  <c r="BK172" i="1"/>
  <c r="BL172" i="1"/>
  <c r="BK173" i="1"/>
  <c r="BL173" i="1"/>
  <c r="BK174" i="1"/>
  <c r="BL174" i="1"/>
  <c r="BK175" i="1"/>
  <c r="BL175" i="1"/>
  <c r="BK176" i="1"/>
  <c r="BL176" i="1"/>
  <c r="BK177" i="1"/>
  <c r="BL177" i="1"/>
  <c r="BK178" i="1"/>
  <c r="BL178" i="1"/>
  <c r="BK179" i="1"/>
  <c r="BL179" i="1"/>
  <c r="BK180" i="1"/>
  <c r="BL180" i="1"/>
  <c r="BK181" i="1"/>
  <c r="BL181" i="1"/>
  <c r="BK182" i="1"/>
  <c r="BL182" i="1"/>
  <c r="BK183" i="1"/>
  <c r="BL183" i="1"/>
  <c r="BK184" i="1"/>
  <c r="BL184" i="1"/>
  <c r="BK185" i="1"/>
  <c r="BL185" i="1"/>
  <c r="BK186" i="1"/>
  <c r="BL186" i="1"/>
  <c r="BK187" i="1"/>
  <c r="BL187" i="1"/>
  <c r="BK188" i="1"/>
  <c r="BL188" i="1"/>
  <c r="BK189" i="1"/>
  <c r="BL189" i="1"/>
  <c r="BK190" i="1"/>
  <c r="BL190" i="1"/>
  <c r="BK191" i="1"/>
  <c r="BL191" i="1"/>
  <c r="BK192" i="1"/>
  <c r="BL192" i="1"/>
  <c r="BK193" i="1"/>
  <c r="BL193" i="1"/>
  <c r="BK194" i="1"/>
  <c r="BL194" i="1"/>
  <c r="BK195" i="1"/>
  <c r="BL195" i="1"/>
  <c r="BK196" i="1"/>
  <c r="BL196" i="1"/>
  <c r="BK197" i="1"/>
  <c r="BL197" i="1"/>
  <c r="BK198" i="1"/>
  <c r="BL198" i="1"/>
  <c r="BK199" i="1"/>
  <c r="BL199" i="1"/>
  <c r="BK200" i="1"/>
  <c r="BL200" i="1"/>
  <c r="BK201" i="1"/>
  <c r="BL201" i="1"/>
  <c r="BK202" i="1"/>
  <c r="BL202" i="1"/>
  <c r="BK203" i="1"/>
  <c r="BL203" i="1"/>
  <c r="BK204" i="1"/>
  <c r="BL204" i="1"/>
  <c r="BK205" i="1"/>
  <c r="BL205" i="1"/>
  <c r="BK206" i="1"/>
  <c r="BL206" i="1"/>
  <c r="BK207" i="1"/>
  <c r="BL207" i="1"/>
  <c r="BK208" i="1"/>
  <c r="BL208" i="1"/>
  <c r="BK209" i="1"/>
  <c r="BL209" i="1"/>
  <c r="BK210" i="1"/>
  <c r="BL210" i="1"/>
  <c r="BK211" i="1"/>
  <c r="BL211" i="1"/>
  <c r="BK212" i="1"/>
  <c r="BL212" i="1"/>
  <c r="BK213" i="1"/>
  <c r="BL213" i="1"/>
  <c r="BK214" i="1"/>
  <c r="BL214" i="1"/>
  <c r="BK215" i="1"/>
  <c r="BL215" i="1"/>
  <c r="BK216" i="1"/>
  <c r="BL216" i="1"/>
  <c r="BK217" i="1"/>
  <c r="BL217" i="1"/>
  <c r="BK218" i="1"/>
  <c r="BL218" i="1"/>
  <c r="BK219" i="1"/>
  <c r="BL219" i="1"/>
  <c r="BK220" i="1"/>
  <c r="BL220" i="1"/>
  <c r="BK221" i="1"/>
  <c r="BL221" i="1"/>
  <c r="BK222" i="1"/>
  <c r="BL222" i="1"/>
  <c r="BK223" i="1"/>
  <c r="BL223" i="1"/>
  <c r="BK224" i="1"/>
  <c r="BL224" i="1"/>
  <c r="BK225" i="1"/>
  <c r="BL225" i="1"/>
  <c r="BL103" i="1"/>
  <c r="BK10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E114" i="1"/>
  <c r="BE115" i="1"/>
  <c r="BE116" i="1"/>
  <c r="BE117" i="1"/>
  <c r="BE118" i="1"/>
  <c r="BE119" i="1"/>
  <c r="BE120" i="1"/>
  <c r="BE121" i="1"/>
  <c r="BE122" i="1"/>
  <c r="BE123" i="1"/>
  <c r="BE124" i="1"/>
  <c r="BE125" i="1"/>
  <c r="AP3" i="10"/>
  <c r="AP4" i="10"/>
  <c r="AP5" i="10"/>
  <c r="AP6" i="10"/>
  <c r="AP7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27" i="10"/>
  <c r="AP28" i="10"/>
  <c r="AP29" i="10"/>
  <c r="AP30" i="10"/>
  <c r="AP31" i="10"/>
  <c r="AP32" i="10"/>
  <c r="AP33" i="10"/>
  <c r="AP34" i="10"/>
  <c r="AP35" i="10"/>
  <c r="AP36" i="10"/>
  <c r="AP37" i="10"/>
  <c r="AP38" i="10"/>
  <c r="AP39" i="10"/>
  <c r="AP40" i="10"/>
  <c r="AP41" i="10"/>
  <c r="AP42" i="10"/>
  <c r="AP43" i="10"/>
  <c r="AP44" i="10"/>
  <c r="AP45" i="10"/>
  <c r="AP46" i="10"/>
  <c r="AP47" i="10"/>
  <c r="AP48" i="10"/>
  <c r="AP49" i="10"/>
  <c r="AP50" i="10"/>
  <c r="AP51" i="10"/>
  <c r="AP52" i="10"/>
  <c r="AP53" i="10"/>
  <c r="AP54" i="10"/>
  <c r="AP55" i="10"/>
  <c r="AP56" i="10"/>
  <c r="AP57" i="10"/>
  <c r="AP58" i="10"/>
  <c r="AP59" i="10"/>
  <c r="AP60" i="10"/>
  <c r="AP61" i="10"/>
  <c r="AP62" i="10"/>
  <c r="AP63" i="10"/>
  <c r="AP64" i="10"/>
  <c r="AP65" i="10"/>
  <c r="AP66" i="10"/>
  <c r="AP67" i="10"/>
  <c r="AP68" i="10"/>
  <c r="AP69" i="10"/>
  <c r="AP70" i="10"/>
  <c r="AP71" i="10"/>
  <c r="AP72" i="10"/>
  <c r="AP73" i="10"/>
  <c r="AP74" i="10"/>
  <c r="AP75" i="10"/>
  <c r="AP76" i="10"/>
  <c r="AP77" i="10"/>
  <c r="AP78" i="10"/>
  <c r="AP79" i="10"/>
  <c r="AP80" i="10"/>
  <c r="AP81" i="10"/>
  <c r="AP82" i="10"/>
  <c r="AP83" i="10"/>
  <c r="AP84" i="10"/>
  <c r="AP85" i="10"/>
  <c r="AP86" i="10"/>
  <c r="AP87" i="10"/>
  <c r="AP88" i="10"/>
  <c r="AP89" i="10"/>
  <c r="AP90" i="10"/>
  <c r="AP91" i="10"/>
  <c r="AP92" i="10"/>
  <c r="AP93" i="10"/>
  <c r="AP94" i="10"/>
  <c r="AP95" i="10"/>
  <c r="AP96" i="10"/>
  <c r="AP97" i="10"/>
  <c r="AP98" i="10"/>
  <c r="AP99" i="10"/>
  <c r="AP100" i="10"/>
  <c r="AP101" i="10"/>
  <c r="AP102" i="10"/>
  <c r="AP103" i="10"/>
  <c r="AP104" i="10"/>
  <c r="AP105" i="10"/>
  <c r="AP106" i="10"/>
  <c r="AP107" i="10"/>
  <c r="AP108" i="10"/>
  <c r="AP109" i="10"/>
  <c r="AP110" i="10"/>
  <c r="AP111" i="10"/>
  <c r="AP112" i="10"/>
  <c r="AP113" i="10"/>
  <c r="AP114" i="10"/>
  <c r="AP115" i="10"/>
  <c r="AP116" i="10"/>
  <c r="AP117" i="10"/>
  <c r="AP118" i="10"/>
  <c r="AP119" i="10"/>
  <c r="AP120" i="10"/>
  <c r="AP121" i="10"/>
  <c r="AP122" i="10"/>
  <c r="AP123" i="10"/>
  <c r="AP124" i="10"/>
  <c r="AP125" i="10"/>
  <c r="AP126" i="10"/>
  <c r="AP127" i="10"/>
  <c r="AP128" i="10"/>
  <c r="AP129" i="10"/>
  <c r="AP130" i="10"/>
  <c r="AP131" i="10"/>
  <c r="AP132" i="10"/>
  <c r="AP133" i="10"/>
  <c r="AP134" i="10"/>
  <c r="AP135" i="10"/>
  <c r="AP136" i="10"/>
  <c r="AP137" i="10"/>
  <c r="AP138" i="10"/>
  <c r="AP139" i="10"/>
  <c r="AP140" i="10"/>
  <c r="AP141" i="10"/>
  <c r="AP2" i="10"/>
  <c r="BE126" i="1"/>
  <c r="BE127" i="1"/>
  <c r="BE128" i="1"/>
  <c r="BE129" i="1"/>
  <c r="BE130" i="1"/>
  <c r="BE131" i="1"/>
  <c r="BE132" i="1"/>
  <c r="BE133" i="1"/>
  <c r="BE134" i="1"/>
  <c r="BE135" i="1"/>
  <c r="BE136" i="1"/>
  <c r="BE137" i="1"/>
  <c r="BE138" i="1"/>
  <c r="BE139" i="1"/>
  <c r="BE140" i="1"/>
  <c r="BE141" i="1"/>
  <c r="BE142" i="1"/>
  <c r="BE143" i="1"/>
  <c r="BE144" i="1"/>
  <c r="BE145" i="1"/>
  <c r="BE146" i="1"/>
  <c r="BE147" i="1"/>
  <c r="BE148" i="1"/>
  <c r="BE149" i="1"/>
  <c r="BE150" i="1"/>
  <c r="BE151" i="1"/>
  <c r="BE152" i="1"/>
  <c r="BE153" i="1"/>
  <c r="BE154" i="1"/>
  <c r="BE155" i="1"/>
  <c r="BE156" i="1"/>
  <c r="BE157" i="1"/>
  <c r="BE158" i="1"/>
  <c r="BE159" i="1"/>
  <c r="BE160" i="1"/>
  <c r="BE161" i="1"/>
  <c r="BE162" i="1"/>
  <c r="BE163" i="1"/>
  <c r="BE164" i="1"/>
  <c r="BE165" i="1"/>
  <c r="BE166" i="1"/>
  <c r="BE167" i="1"/>
  <c r="BE168" i="1"/>
  <c r="BE169" i="1"/>
  <c r="BE170" i="1"/>
  <c r="BE171" i="1"/>
  <c r="BE172" i="1"/>
  <c r="BE173" i="1"/>
  <c r="BE174" i="1"/>
  <c r="BE175" i="1"/>
  <c r="BE176" i="1"/>
  <c r="BE177" i="1"/>
  <c r="BE178" i="1"/>
  <c r="BE179" i="1"/>
  <c r="BE180" i="1"/>
  <c r="BE181" i="1"/>
  <c r="BE182" i="1"/>
  <c r="BE183" i="1"/>
  <c r="BE184" i="1"/>
  <c r="BE185" i="1"/>
  <c r="BE186" i="1"/>
  <c r="BE187" i="1"/>
  <c r="BE188" i="1"/>
  <c r="BE189" i="1"/>
  <c r="BE190" i="1"/>
  <c r="BE191" i="1"/>
  <c r="BE192" i="1"/>
  <c r="BE193" i="1"/>
  <c r="BE194" i="1"/>
  <c r="BE195" i="1"/>
  <c r="BE196" i="1"/>
  <c r="BE197" i="1"/>
  <c r="BE198" i="1"/>
  <c r="BE199" i="1"/>
  <c r="BE200" i="1"/>
  <c r="BE201" i="1"/>
  <c r="BE202" i="1"/>
  <c r="BE203" i="1"/>
  <c r="BE204" i="1"/>
  <c r="BE205" i="1"/>
  <c r="BE206" i="1"/>
  <c r="BE207" i="1"/>
  <c r="BE208" i="1"/>
  <c r="BE209" i="1"/>
  <c r="BE210" i="1"/>
  <c r="BE211" i="1"/>
  <c r="BE212" i="1"/>
  <c r="BE213" i="1"/>
  <c r="BE214" i="1"/>
  <c r="BE215" i="1"/>
  <c r="BE216" i="1"/>
  <c r="BE217" i="1"/>
  <c r="BE218" i="1"/>
  <c r="BE219" i="1"/>
  <c r="BE220" i="1"/>
  <c r="BE221" i="1"/>
  <c r="BE222" i="1"/>
  <c r="BE223" i="1"/>
  <c r="BE224" i="1"/>
  <c r="BE225" i="1"/>
  <c r="Y18" i="12"/>
  <c r="Y27" i="12"/>
  <c r="Y33" i="12"/>
  <c r="Y34" i="12"/>
  <c r="Y42" i="12"/>
  <c r="Y66" i="12"/>
  <c r="Y81" i="12"/>
  <c r="Y87" i="12"/>
  <c r="Y88" i="12"/>
  <c r="Y90" i="12"/>
  <c r="Y96" i="12"/>
  <c r="Y99" i="12"/>
  <c r="Y105" i="12"/>
  <c r="Y135" i="12"/>
  <c r="Y138" i="12"/>
  <c r="Y139" i="12"/>
  <c r="Y140" i="12"/>
  <c r="W3" i="12"/>
  <c r="W4" i="12"/>
  <c r="W5" i="12"/>
  <c r="Y5" i="12" s="1"/>
  <c r="W6" i="12"/>
  <c r="Y6" i="12" s="1"/>
  <c r="W7" i="12"/>
  <c r="W8" i="12"/>
  <c r="W9" i="12"/>
  <c r="Y9" i="12" s="1"/>
  <c r="W10" i="12"/>
  <c r="Y10" i="12" s="1"/>
  <c r="W11" i="12"/>
  <c r="Y11" i="12" s="1"/>
  <c r="W12" i="12"/>
  <c r="W13" i="12"/>
  <c r="W14" i="12"/>
  <c r="Y14" i="12" s="1"/>
  <c r="W15" i="12"/>
  <c r="Y15" i="12" s="1"/>
  <c r="W16" i="12"/>
  <c r="W17" i="12"/>
  <c r="W18" i="12"/>
  <c r="W19" i="12"/>
  <c r="Y19" i="12" s="1"/>
  <c r="W20" i="12"/>
  <c r="Y20" i="12" s="1"/>
  <c r="W21" i="12"/>
  <c r="Y21" i="12" s="1"/>
  <c r="W22" i="12"/>
  <c r="W23" i="12"/>
  <c r="W24" i="12"/>
  <c r="Y24" i="12" s="1"/>
  <c r="W25" i="12"/>
  <c r="W26" i="12"/>
  <c r="W27" i="12"/>
  <c r="W28" i="12"/>
  <c r="W29" i="12"/>
  <c r="Y29" i="12" s="1"/>
  <c r="W30" i="12"/>
  <c r="Y30" i="12" s="1"/>
  <c r="W31" i="12"/>
  <c r="W32" i="12"/>
  <c r="W33" i="12"/>
  <c r="W34" i="12"/>
  <c r="W35" i="12"/>
  <c r="Y35" i="12" s="1"/>
  <c r="W36" i="12"/>
  <c r="Y36" i="12" s="1"/>
  <c r="W37" i="12"/>
  <c r="W38" i="12"/>
  <c r="Y38" i="12" s="1"/>
  <c r="W39" i="12"/>
  <c r="Y39" i="12" s="1"/>
  <c r="W40" i="12"/>
  <c r="W41" i="12"/>
  <c r="Y41" i="12" s="1"/>
  <c r="W42" i="12"/>
  <c r="W43" i="12"/>
  <c r="Y43" i="12" s="1"/>
  <c r="W44" i="12"/>
  <c r="Y44" i="12" s="1"/>
  <c r="W45" i="12"/>
  <c r="Y45" i="12" s="1"/>
  <c r="W46" i="12"/>
  <c r="W47" i="12"/>
  <c r="W48" i="12"/>
  <c r="Y48" i="12" s="1"/>
  <c r="W49" i="12"/>
  <c r="Y49" i="12" s="1"/>
  <c r="W50" i="12"/>
  <c r="Y50" i="12" s="1"/>
  <c r="W51" i="12"/>
  <c r="Y51" i="12" s="1"/>
  <c r="W52" i="12"/>
  <c r="W53" i="12"/>
  <c r="Y53" i="12" s="1"/>
  <c r="W54" i="12"/>
  <c r="Y54" i="12" s="1"/>
  <c r="W55" i="12"/>
  <c r="W56" i="12"/>
  <c r="W57" i="12"/>
  <c r="Y57" i="12" s="1"/>
  <c r="W58" i="12"/>
  <c r="Y58" i="12" s="1"/>
  <c r="W59" i="12"/>
  <c r="Y59" i="12" s="1"/>
  <c r="W60" i="12"/>
  <c r="W61" i="12"/>
  <c r="W62" i="12"/>
  <c r="Y62" i="12" s="1"/>
  <c r="W63" i="12"/>
  <c r="Y63" i="12" s="1"/>
  <c r="W64" i="12"/>
  <c r="W65" i="12"/>
  <c r="W66" i="12"/>
  <c r="W67" i="12"/>
  <c r="Y67" i="12" s="1"/>
  <c r="W68" i="12"/>
  <c r="Y68" i="12" s="1"/>
  <c r="W69" i="12"/>
  <c r="Y69" i="12" s="1"/>
  <c r="W70" i="12"/>
  <c r="W71" i="12"/>
  <c r="W72" i="12"/>
  <c r="Y72" i="12" s="1"/>
  <c r="W73" i="12"/>
  <c r="W74" i="12"/>
  <c r="W75" i="12"/>
  <c r="Y75" i="12" s="1"/>
  <c r="W76" i="12"/>
  <c r="W77" i="12"/>
  <c r="Y77" i="12" s="1"/>
  <c r="W78" i="12"/>
  <c r="Y78" i="12" s="1"/>
  <c r="W79" i="12"/>
  <c r="W80" i="12"/>
  <c r="W81" i="12"/>
  <c r="W82" i="12"/>
  <c r="Y82" i="12" s="1"/>
  <c r="W83" i="12"/>
  <c r="Y84" i="12" s="1"/>
  <c r="W84" i="12"/>
  <c r="W85" i="12"/>
  <c r="W86" i="12"/>
  <c r="Y86" i="12" s="1"/>
  <c r="W87" i="12"/>
  <c r="W88" i="12"/>
  <c r="W89" i="12"/>
  <c r="W90" i="12"/>
  <c r="W91" i="12"/>
  <c r="Y91" i="12" s="1"/>
  <c r="W92" i="12"/>
  <c r="Y92" i="12" s="1"/>
  <c r="W93" i="12"/>
  <c r="Y93" i="12" s="1"/>
  <c r="W94" i="12"/>
  <c r="W95" i="12"/>
  <c r="W96" i="12"/>
  <c r="W97" i="12"/>
  <c r="W98" i="12"/>
  <c r="W99" i="12"/>
  <c r="W100" i="12"/>
  <c r="W101" i="12"/>
  <c r="Y101" i="12" s="1"/>
  <c r="W102" i="12"/>
  <c r="Y102" i="12" s="1"/>
  <c r="W103" i="12"/>
  <c r="W104" i="12"/>
  <c r="W105" i="12"/>
  <c r="W106" i="12"/>
  <c r="Y106" i="12" s="1"/>
  <c r="W107" i="12"/>
  <c r="Y107" i="12" s="1"/>
  <c r="W108" i="12"/>
  <c r="Y108" i="12" s="1"/>
  <c r="W109" i="12"/>
  <c r="W110" i="12"/>
  <c r="Y110" i="12" s="1"/>
  <c r="W111" i="12"/>
  <c r="Y111" i="12" s="1"/>
  <c r="W112" i="12"/>
  <c r="W113" i="12"/>
  <c r="Y114" i="12" s="1"/>
  <c r="W114" i="12"/>
  <c r="W115" i="12"/>
  <c r="Y115" i="12" s="1"/>
  <c r="W116" i="12"/>
  <c r="Y116" i="12" s="1"/>
  <c r="W117" i="12"/>
  <c r="Y117" i="12" s="1"/>
  <c r="W118" i="12"/>
  <c r="W119" i="12"/>
  <c r="W120" i="12"/>
  <c r="Y120" i="12" s="1"/>
  <c r="W121" i="12"/>
  <c r="W122" i="12"/>
  <c r="W123" i="12"/>
  <c r="Y123" i="12" s="1"/>
  <c r="W124" i="12"/>
  <c r="W125" i="12"/>
  <c r="Y125" i="12" s="1"/>
  <c r="W126" i="12"/>
  <c r="Y126" i="12" s="1"/>
  <c r="W127" i="12"/>
  <c r="W128" i="12"/>
  <c r="W129" i="12"/>
  <c r="Y129" i="12" s="1"/>
  <c r="W130" i="12"/>
  <c r="Y130" i="12" s="1"/>
  <c r="W131" i="12"/>
  <c r="Y131" i="12" s="1"/>
  <c r="W132" i="12"/>
  <c r="W133" i="12"/>
  <c r="W134" i="12"/>
  <c r="Y134" i="12" s="1"/>
  <c r="W135" i="12"/>
  <c r="W136" i="12"/>
  <c r="Y136" i="12" s="1"/>
  <c r="W137" i="12"/>
  <c r="Y137" i="12" s="1"/>
  <c r="W138" i="12"/>
  <c r="W139" i="12"/>
  <c r="W140" i="12"/>
  <c r="W141" i="12"/>
  <c r="Y141" i="12" s="1"/>
  <c r="W2" i="12"/>
  <c r="I2" i="12"/>
  <c r="K2" i="13"/>
  <c r="J2" i="13"/>
  <c r="C162" i="10"/>
  <c r="C161" i="10"/>
  <c r="Q17" i="10"/>
  <c r="Q18" i="10"/>
  <c r="Q19" i="10"/>
  <c r="Q24" i="10"/>
  <c r="Q25" i="10"/>
  <c r="Q51" i="10"/>
  <c r="Q70" i="10"/>
  <c r="Q71" i="10"/>
  <c r="Q72" i="10"/>
  <c r="Q73" i="10"/>
  <c r="Q74" i="10"/>
  <c r="Q75" i="10"/>
  <c r="Q96" i="10"/>
  <c r="Q97" i="10"/>
  <c r="Q98" i="10"/>
  <c r="Q114" i="10"/>
  <c r="Q117" i="10"/>
  <c r="Q118" i="10"/>
  <c r="Q122" i="10"/>
  <c r="Q123" i="10"/>
  <c r="Q139" i="10"/>
  <c r="Q140" i="10"/>
  <c r="Q3" i="10"/>
  <c r="AE20" i="10"/>
  <c r="AE21" i="10"/>
  <c r="AE25" i="10"/>
  <c r="AE113" i="10"/>
  <c r="D3" i="17"/>
  <c r="D4" i="17"/>
  <c r="D5" i="17"/>
  <c r="U3" i="13"/>
  <c r="G3" i="13" s="1"/>
  <c r="U4" i="13"/>
  <c r="G4" i="13" s="1"/>
  <c r="U5" i="13"/>
  <c r="G5" i="13" s="1"/>
  <c r="U6" i="13"/>
  <c r="G6" i="13" s="1"/>
  <c r="AE6" i="10" s="1"/>
  <c r="U7" i="13"/>
  <c r="G7" i="13" s="1"/>
  <c r="AE7" i="10" s="1"/>
  <c r="U8" i="13"/>
  <c r="G8" i="13" s="1"/>
  <c r="AE8" i="10" s="1"/>
  <c r="U9" i="13"/>
  <c r="G9" i="13" s="1"/>
  <c r="U10" i="13"/>
  <c r="G10" i="13" s="1"/>
  <c r="U11" i="13"/>
  <c r="G11" i="13" s="1"/>
  <c r="AE11" i="10" s="1"/>
  <c r="U12" i="13"/>
  <c r="G12" i="13" s="1"/>
  <c r="U13" i="13"/>
  <c r="G13" i="13" s="1"/>
  <c r="U14" i="13"/>
  <c r="G14" i="13" s="1"/>
  <c r="AE14" i="10" s="1"/>
  <c r="U15" i="13"/>
  <c r="G15" i="13" s="1"/>
  <c r="U16" i="13"/>
  <c r="G16" i="13" s="1"/>
  <c r="U17" i="13"/>
  <c r="G17" i="13" s="1"/>
  <c r="AE17" i="10" s="1"/>
  <c r="U18" i="13"/>
  <c r="G18" i="13" s="1"/>
  <c r="U19" i="13"/>
  <c r="G19" i="13" s="1"/>
  <c r="AE19" i="10" s="1"/>
  <c r="U20" i="13"/>
  <c r="G20" i="13" s="1"/>
  <c r="U21" i="13"/>
  <c r="G21" i="13" s="1"/>
  <c r="U22" i="13"/>
  <c r="G22" i="13" s="1"/>
  <c r="U23" i="13"/>
  <c r="G23" i="13" s="1"/>
  <c r="U24" i="13"/>
  <c r="G24" i="13" s="1"/>
  <c r="U25" i="13"/>
  <c r="G25" i="13" s="1"/>
  <c r="U26" i="13"/>
  <c r="G26" i="13" s="1"/>
  <c r="AE26" i="10" s="1"/>
  <c r="U27" i="13"/>
  <c r="G27" i="13" s="1"/>
  <c r="AE27" i="10" s="1"/>
  <c r="U28" i="13"/>
  <c r="G28" i="13" s="1"/>
  <c r="U29" i="13"/>
  <c r="G29" i="13" s="1"/>
  <c r="U30" i="13"/>
  <c r="G30" i="13" s="1"/>
  <c r="AE30" i="10" s="1"/>
  <c r="U31" i="13"/>
  <c r="G31" i="13" s="1"/>
  <c r="AE31" i="10" s="1"/>
  <c r="U32" i="13"/>
  <c r="G32" i="13" s="1"/>
  <c r="AE32" i="10" s="1"/>
  <c r="U33" i="13"/>
  <c r="G33" i="13" s="1"/>
  <c r="U34" i="13"/>
  <c r="G34" i="13" s="1"/>
  <c r="U35" i="13"/>
  <c r="G35" i="13" s="1"/>
  <c r="AE35" i="10" s="1"/>
  <c r="U36" i="13"/>
  <c r="G36" i="13" s="1"/>
  <c r="U37" i="13"/>
  <c r="G37" i="13" s="1"/>
  <c r="U38" i="13"/>
  <c r="G38" i="13" s="1"/>
  <c r="AE38" i="10" s="1"/>
  <c r="U39" i="13"/>
  <c r="G39" i="13" s="1"/>
  <c r="U40" i="13"/>
  <c r="G40" i="13" s="1"/>
  <c r="U41" i="13"/>
  <c r="G41" i="13" s="1"/>
  <c r="AE41" i="10" s="1"/>
  <c r="U42" i="13"/>
  <c r="G42" i="13" s="1"/>
  <c r="U43" i="13"/>
  <c r="G43" i="13" s="1"/>
  <c r="U44" i="13"/>
  <c r="G44" i="13" s="1"/>
  <c r="U45" i="13"/>
  <c r="G45" i="13" s="1"/>
  <c r="AE45" i="10" s="1"/>
  <c r="U46" i="13"/>
  <c r="G46" i="13" s="1"/>
  <c r="U47" i="13"/>
  <c r="G47" i="13" s="1"/>
  <c r="U48" i="13"/>
  <c r="G48" i="13" s="1"/>
  <c r="U49" i="13"/>
  <c r="G49" i="13" s="1"/>
  <c r="AE49" i="10" s="1"/>
  <c r="U50" i="13"/>
  <c r="G50" i="13" s="1"/>
  <c r="AE50" i="10" s="1"/>
  <c r="U51" i="13"/>
  <c r="G51" i="13" s="1"/>
  <c r="AE51" i="10" s="1"/>
  <c r="U52" i="13"/>
  <c r="G52" i="13" s="1"/>
  <c r="AE52" i="10" s="1"/>
  <c r="U53" i="13"/>
  <c r="G53" i="13" s="1"/>
  <c r="AE53" i="10" s="1"/>
  <c r="U54" i="13"/>
  <c r="G54" i="13" s="1"/>
  <c r="AE54" i="10" s="1"/>
  <c r="U55" i="13"/>
  <c r="G55" i="13" s="1"/>
  <c r="AE55" i="10" s="1"/>
  <c r="U56" i="13"/>
  <c r="G56" i="13" s="1"/>
  <c r="AE56" i="10" s="1"/>
  <c r="U57" i="13"/>
  <c r="G57" i="13" s="1"/>
  <c r="U58" i="13"/>
  <c r="G58" i="13" s="1"/>
  <c r="U59" i="13"/>
  <c r="G59" i="13" s="1"/>
  <c r="AE59" i="10" s="1"/>
  <c r="U60" i="13"/>
  <c r="G60" i="13" s="1"/>
  <c r="U61" i="13"/>
  <c r="G61" i="13" s="1"/>
  <c r="U62" i="13"/>
  <c r="G62" i="13" s="1"/>
  <c r="AE62" i="10" s="1"/>
  <c r="U63" i="13"/>
  <c r="G63" i="13" s="1"/>
  <c r="U64" i="13"/>
  <c r="G64" i="13" s="1"/>
  <c r="AE64" i="10" s="1"/>
  <c r="U65" i="13"/>
  <c r="G65" i="13" s="1"/>
  <c r="AE65" i="10" s="1"/>
  <c r="U66" i="13"/>
  <c r="G66" i="13" s="1"/>
  <c r="U67" i="13"/>
  <c r="G67" i="13" s="1"/>
  <c r="U68" i="13"/>
  <c r="G68" i="13" s="1"/>
  <c r="AE68" i="10" s="1"/>
  <c r="U69" i="13"/>
  <c r="G69" i="13" s="1"/>
  <c r="AE69" i="10" s="1"/>
  <c r="U70" i="13"/>
  <c r="G70" i="13" s="1"/>
  <c r="U71" i="13"/>
  <c r="G71" i="13" s="1"/>
  <c r="U72" i="13"/>
  <c r="G72" i="13" s="1"/>
  <c r="U73" i="13"/>
  <c r="G73" i="13" s="1"/>
  <c r="AE73" i="10" s="1"/>
  <c r="U74" i="13"/>
  <c r="G74" i="13" s="1"/>
  <c r="AE74" i="10" s="1"/>
  <c r="U75" i="13"/>
  <c r="G75" i="13" s="1"/>
  <c r="AE75" i="10" s="1"/>
  <c r="U76" i="13"/>
  <c r="G76" i="13" s="1"/>
  <c r="U77" i="13"/>
  <c r="G77" i="13" s="1"/>
  <c r="U78" i="13"/>
  <c r="G78" i="13" s="1"/>
  <c r="AE78" i="10" s="1"/>
  <c r="U79" i="13"/>
  <c r="G79" i="13" s="1"/>
  <c r="AE79" i="10" s="1"/>
  <c r="U80" i="13"/>
  <c r="G80" i="13" s="1"/>
  <c r="AE80" i="10" s="1"/>
  <c r="U81" i="13"/>
  <c r="G81" i="13" s="1"/>
  <c r="U82" i="13"/>
  <c r="G82" i="13" s="1"/>
  <c r="U83" i="13"/>
  <c r="G83" i="13" s="1"/>
  <c r="AE83" i="10" s="1"/>
  <c r="U84" i="13"/>
  <c r="G84" i="13" s="1"/>
  <c r="AE84" i="10" s="1"/>
  <c r="U85" i="13"/>
  <c r="G85" i="13" s="1"/>
  <c r="U86" i="13"/>
  <c r="G86" i="13" s="1"/>
  <c r="AE86" i="10" s="1"/>
  <c r="U87" i="13"/>
  <c r="G87" i="13" s="1"/>
  <c r="U88" i="13"/>
  <c r="G88" i="13" s="1"/>
  <c r="AE88" i="10" s="1"/>
  <c r="U89" i="13"/>
  <c r="G89" i="13" s="1"/>
  <c r="AE89" i="10" s="1"/>
  <c r="U90" i="13"/>
  <c r="G90" i="13" s="1"/>
  <c r="U91" i="13"/>
  <c r="G91" i="13" s="1"/>
  <c r="U92" i="13"/>
  <c r="G92" i="13" s="1"/>
  <c r="U93" i="13"/>
  <c r="G93" i="13" s="1"/>
  <c r="AE93" i="10" s="1"/>
  <c r="U94" i="13"/>
  <c r="G94" i="13" s="1"/>
  <c r="U95" i="13"/>
  <c r="G95" i="13" s="1"/>
  <c r="U96" i="13"/>
  <c r="G96" i="13" s="1"/>
  <c r="U97" i="13"/>
  <c r="G97" i="13" s="1"/>
  <c r="AE97" i="10" s="1"/>
  <c r="U98" i="13"/>
  <c r="G98" i="13" s="1"/>
  <c r="AE98" i="10" s="1"/>
  <c r="U99" i="13"/>
  <c r="G99" i="13" s="1"/>
  <c r="AE99" i="10" s="1"/>
  <c r="U100" i="13"/>
  <c r="G100" i="13" s="1"/>
  <c r="U101" i="13"/>
  <c r="G101" i="13" s="1"/>
  <c r="U102" i="13"/>
  <c r="G102" i="13" s="1"/>
  <c r="AE102" i="10" s="1"/>
  <c r="U103" i="13"/>
  <c r="G103" i="13" s="1"/>
  <c r="AE103" i="10" s="1"/>
  <c r="U104" i="13"/>
  <c r="G104" i="13" s="1"/>
  <c r="AE104" i="10" s="1"/>
  <c r="U105" i="13"/>
  <c r="G105" i="13" s="1"/>
  <c r="U106" i="13"/>
  <c r="G106" i="13" s="1"/>
  <c r="U107" i="13"/>
  <c r="G107" i="13" s="1"/>
  <c r="AE107" i="10" s="1"/>
  <c r="U108" i="13"/>
  <c r="G108" i="13" s="1"/>
  <c r="U109" i="13"/>
  <c r="G109" i="13" s="1"/>
  <c r="U110" i="13"/>
  <c r="G110" i="13" s="1"/>
  <c r="AE110" i="10" s="1"/>
  <c r="U111" i="13"/>
  <c r="G111" i="13" s="1"/>
  <c r="U112" i="13"/>
  <c r="G112" i="13" s="1"/>
  <c r="AE112" i="10" s="1"/>
  <c r="U113" i="13"/>
  <c r="G113" i="13" s="1"/>
  <c r="U114" i="13"/>
  <c r="G114" i="13" s="1"/>
  <c r="U115" i="13"/>
  <c r="G115" i="13" s="1"/>
  <c r="U116" i="13"/>
  <c r="G116" i="13" s="1"/>
  <c r="AE116" i="10" s="1"/>
  <c r="U117" i="13"/>
  <c r="G117" i="13" s="1"/>
  <c r="AE117" i="10" s="1"/>
  <c r="U118" i="13"/>
  <c r="G118" i="13" s="1"/>
  <c r="U119" i="13"/>
  <c r="G119" i="13" s="1"/>
  <c r="U120" i="13"/>
  <c r="G120" i="13" s="1"/>
  <c r="U121" i="13"/>
  <c r="G121" i="13" s="1"/>
  <c r="AE121" i="10" s="1"/>
  <c r="U122" i="13"/>
  <c r="G122" i="13" s="1"/>
  <c r="AE122" i="10" s="1"/>
  <c r="U123" i="13"/>
  <c r="G123" i="13" s="1"/>
  <c r="AE123" i="10" s="1"/>
  <c r="U124" i="13"/>
  <c r="G124" i="13" s="1"/>
  <c r="U125" i="13"/>
  <c r="G125" i="13" s="1"/>
  <c r="U126" i="13"/>
  <c r="G126" i="13" s="1"/>
  <c r="AE126" i="10" s="1"/>
  <c r="U127" i="13"/>
  <c r="G127" i="13" s="1"/>
  <c r="AE127" i="10" s="1"/>
  <c r="U128" i="13"/>
  <c r="G128" i="13" s="1"/>
  <c r="AE128" i="10" s="1"/>
  <c r="U129" i="13"/>
  <c r="G129" i="13" s="1"/>
  <c r="U130" i="13"/>
  <c r="G130" i="13" s="1"/>
  <c r="U131" i="13"/>
  <c r="G131" i="13" s="1"/>
  <c r="AE131" i="10" s="1"/>
  <c r="U132" i="13"/>
  <c r="G132" i="13" s="1"/>
  <c r="U133" i="13"/>
  <c r="G133" i="13" s="1"/>
  <c r="U134" i="13"/>
  <c r="G134" i="13" s="1"/>
  <c r="AE134" i="10" s="1"/>
  <c r="U135" i="13"/>
  <c r="G135" i="13" s="1"/>
  <c r="U136" i="13"/>
  <c r="G136" i="13" s="1"/>
  <c r="AE136" i="10" s="1"/>
  <c r="U137" i="13"/>
  <c r="G137" i="13" s="1"/>
  <c r="AE137" i="10" s="1"/>
  <c r="U138" i="13"/>
  <c r="G138" i="13" s="1"/>
  <c r="U139" i="13"/>
  <c r="G139" i="13" s="1"/>
  <c r="U140" i="13"/>
  <c r="G140" i="13" s="1"/>
  <c r="U141" i="13"/>
  <c r="U2" i="13"/>
  <c r="G2" i="13" s="1"/>
  <c r="T2" i="13"/>
  <c r="H2" i="13" s="1"/>
  <c r="G3" i="12"/>
  <c r="G4" i="12"/>
  <c r="Q4" i="10" s="1"/>
  <c r="G5" i="12"/>
  <c r="Q5" i="10" s="1"/>
  <c r="G6" i="12"/>
  <c r="Q6" i="10" s="1"/>
  <c r="G7" i="12"/>
  <c r="G8" i="12"/>
  <c r="G9" i="12"/>
  <c r="Q9" i="10" s="1"/>
  <c r="G10" i="12"/>
  <c r="Q10" i="10" s="1"/>
  <c r="G11" i="12"/>
  <c r="Q11" i="10" s="1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Q26" i="10" s="1"/>
  <c r="G26" i="12"/>
  <c r="G27" i="12"/>
  <c r="Q27" i="10" s="1"/>
  <c r="G28" i="12"/>
  <c r="Q28" i="10" s="1"/>
  <c r="G29" i="12"/>
  <c r="Q29" i="10" s="1"/>
  <c r="G30" i="12"/>
  <c r="G31" i="12"/>
  <c r="G32" i="12"/>
  <c r="G33" i="12"/>
  <c r="Q33" i="10" s="1"/>
  <c r="G34" i="12"/>
  <c r="Q34" i="10" s="1"/>
  <c r="G35" i="12"/>
  <c r="G36" i="12"/>
  <c r="G37" i="12"/>
  <c r="G38" i="12"/>
  <c r="G39" i="12"/>
  <c r="Q39" i="10" s="1"/>
  <c r="G40" i="12"/>
  <c r="Q40" i="10" s="1"/>
  <c r="G41" i="12"/>
  <c r="Q41" i="10" s="1"/>
  <c r="G42" i="12"/>
  <c r="G43" i="12"/>
  <c r="Q43" i="10" s="1"/>
  <c r="G44" i="12"/>
  <c r="Q44" i="10" s="1"/>
  <c r="G45" i="12"/>
  <c r="G46" i="12"/>
  <c r="G47" i="12"/>
  <c r="G48" i="12"/>
  <c r="Q48" i="10" s="1"/>
  <c r="G49" i="12"/>
  <c r="Q49" i="10" s="1"/>
  <c r="G50" i="12"/>
  <c r="Q50" i="10" s="1"/>
  <c r="G51" i="12"/>
  <c r="G52" i="12"/>
  <c r="Q52" i="10" s="1"/>
  <c r="G53" i="12"/>
  <c r="Q53" i="10" s="1"/>
  <c r="G54" i="12"/>
  <c r="G55" i="12"/>
  <c r="G56" i="12"/>
  <c r="G57" i="12"/>
  <c r="Q57" i="10" s="1"/>
  <c r="G58" i="12"/>
  <c r="G59" i="12"/>
  <c r="Q59" i="10" s="1"/>
  <c r="G60" i="12"/>
  <c r="G61" i="12"/>
  <c r="G62" i="12"/>
  <c r="G63" i="12"/>
  <c r="G64" i="12"/>
  <c r="G65" i="12"/>
  <c r="Q65" i="10" s="1"/>
  <c r="G66" i="12"/>
  <c r="Q66" i="10" s="1"/>
  <c r="G67" i="12"/>
  <c r="G68" i="12"/>
  <c r="G69" i="12"/>
  <c r="G70" i="12"/>
  <c r="G71" i="12"/>
  <c r="G72" i="12"/>
  <c r="G73" i="12"/>
  <c r="G74" i="12"/>
  <c r="G75" i="12"/>
  <c r="G76" i="12"/>
  <c r="Q76" i="10" s="1"/>
  <c r="G77" i="12"/>
  <c r="Q77" i="10" s="1"/>
  <c r="G78" i="12"/>
  <c r="G79" i="12"/>
  <c r="G80" i="12"/>
  <c r="G81" i="12"/>
  <c r="Q81" i="10" s="1"/>
  <c r="G82" i="12"/>
  <c r="Q82" i="10" s="1"/>
  <c r="G83" i="12"/>
  <c r="Q83" i="10" s="1"/>
  <c r="G84" i="12"/>
  <c r="Q84" i="10" s="1"/>
  <c r="G85" i="12"/>
  <c r="G86" i="12"/>
  <c r="Q86" i="10" s="1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Q99" i="10" s="1"/>
  <c r="G100" i="12"/>
  <c r="Q100" i="10" s="1"/>
  <c r="G101" i="12"/>
  <c r="Q101" i="10" s="1"/>
  <c r="G102" i="12"/>
  <c r="G103" i="12"/>
  <c r="G104" i="12"/>
  <c r="G105" i="12"/>
  <c r="Q105" i="10" s="1"/>
  <c r="G106" i="12"/>
  <c r="Q106" i="10" s="1"/>
  <c r="G107" i="12"/>
  <c r="Q107" i="10" s="1"/>
  <c r="G108" i="12"/>
  <c r="G109" i="12"/>
  <c r="G110" i="12"/>
  <c r="G111" i="12"/>
  <c r="G112" i="12"/>
  <c r="G113" i="12"/>
  <c r="Q113" i="10" s="1"/>
  <c r="G114" i="12"/>
  <c r="G115" i="12"/>
  <c r="Q115" i="10" s="1"/>
  <c r="G116" i="12"/>
  <c r="Q116" i="10" s="1"/>
  <c r="G117" i="12"/>
  <c r="G118" i="12"/>
  <c r="G119" i="12"/>
  <c r="Q119" i="10" s="1"/>
  <c r="G120" i="12"/>
  <c r="Q120" i="10" s="1"/>
  <c r="G121" i="12"/>
  <c r="G122" i="12"/>
  <c r="G123" i="12"/>
  <c r="G124" i="12"/>
  <c r="Q124" i="10" s="1"/>
  <c r="G125" i="12"/>
  <c r="Q125" i="10" s="1"/>
  <c r="G126" i="12"/>
  <c r="G127" i="12"/>
  <c r="G128" i="12"/>
  <c r="G129" i="12"/>
  <c r="Q129" i="10" s="1"/>
  <c r="G130" i="12"/>
  <c r="Q130" i="10" s="1"/>
  <c r="G131" i="12"/>
  <c r="Q131" i="10" s="1"/>
  <c r="G132" i="12"/>
  <c r="G133" i="12"/>
  <c r="G134" i="12"/>
  <c r="G135" i="12"/>
  <c r="G136" i="12"/>
  <c r="G137" i="12"/>
  <c r="G138" i="12"/>
  <c r="G139" i="12"/>
  <c r="G140" i="12"/>
  <c r="G141" i="12"/>
  <c r="G2" i="12"/>
  <c r="E2" i="12"/>
  <c r="D155" i="17"/>
  <c r="D156" i="17"/>
  <c r="D157" i="17"/>
  <c r="D158" i="17"/>
  <c r="D159" i="17"/>
  <c r="D160" i="17"/>
  <c r="D161" i="17"/>
  <c r="D162" i="17"/>
  <c r="D163" i="17"/>
  <c r="D164" i="17"/>
  <c r="D165" i="17"/>
  <c r="D166" i="17"/>
  <c r="D167" i="17"/>
  <c r="D168" i="17"/>
  <c r="D169" i="17"/>
  <c r="D170" i="17"/>
  <c r="D171" i="17"/>
  <c r="D172" i="17"/>
  <c r="D173" i="17"/>
  <c r="D174" i="17"/>
  <c r="D175" i="17"/>
  <c r="D176" i="17"/>
  <c r="D177" i="17"/>
  <c r="D178" i="17"/>
  <c r="D179" i="17"/>
  <c r="D180" i="17"/>
  <c r="D181" i="17"/>
  <c r="D182" i="17"/>
  <c r="D183" i="17"/>
  <c r="D184" i="17"/>
  <c r="D154" i="17"/>
  <c r="D150" i="17"/>
  <c r="D149" i="17" s="1"/>
  <c r="D148" i="17" s="1"/>
  <c r="D147" i="17" s="1"/>
  <c r="D146" i="17" s="1"/>
  <c r="D145" i="17" s="1"/>
  <c r="D144" i="17" s="1"/>
  <c r="D143" i="17" s="1"/>
  <c r="D142" i="17" s="1"/>
  <c r="D141" i="17" s="1"/>
  <c r="D140" i="17" s="1"/>
  <c r="D139" i="17" s="1"/>
  <c r="D138" i="17" s="1"/>
  <c r="D137" i="17" s="1"/>
  <c r="D136" i="17" s="1"/>
  <c r="D135" i="17" s="1"/>
  <c r="D134" i="17" s="1"/>
  <c r="D133" i="17" s="1"/>
  <c r="D132" i="17" s="1"/>
  <c r="D131" i="17" s="1"/>
  <c r="D130" i="17" s="1"/>
  <c r="D129" i="17" s="1"/>
  <c r="D128" i="17" s="1"/>
  <c r="D127" i="17" s="1"/>
  <c r="D126" i="17" s="1"/>
  <c r="D125" i="17" s="1"/>
  <c r="D124" i="17" s="1"/>
  <c r="D123" i="17" s="1"/>
  <c r="D122" i="17" s="1"/>
  <c r="D121" i="17" s="1"/>
  <c r="D120" i="17" s="1"/>
  <c r="D119" i="17" s="1"/>
  <c r="D118" i="17" s="1"/>
  <c r="D117" i="17" s="1"/>
  <c r="D116" i="17" s="1"/>
  <c r="D115" i="17" s="1"/>
  <c r="D114" i="17" s="1"/>
  <c r="D113" i="17" s="1"/>
  <c r="D112" i="17" s="1"/>
  <c r="D111" i="17" s="1"/>
  <c r="D110" i="17" s="1"/>
  <c r="D109" i="17" s="1"/>
  <c r="D108" i="17" s="1"/>
  <c r="D107" i="17" s="1"/>
  <c r="D106" i="17" s="1"/>
  <c r="D105" i="17" s="1"/>
  <c r="D104" i="17" s="1"/>
  <c r="D103" i="17" s="1"/>
  <c r="D102" i="17" s="1"/>
  <c r="D101" i="17" s="1"/>
  <c r="D100" i="17" s="1"/>
  <c r="D99" i="17" s="1"/>
  <c r="D98" i="17" s="1"/>
  <c r="D97" i="17" s="1"/>
  <c r="D96" i="17" s="1"/>
  <c r="D95" i="17" s="1"/>
  <c r="D94" i="17" s="1"/>
  <c r="D93" i="17" s="1"/>
  <c r="D92" i="17" s="1"/>
  <c r="D91" i="17" s="1"/>
  <c r="D90" i="17" s="1"/>
  <c r="D89" i="17" s="1"/>
  <c r="D88" i="17" s="1"/>
  <c r="D87" i="17" s="1"/>
  <c r="D86" i="17" s="1"/>
  <c r="D85" i="17" s="1"/>
  <c r="D84" i="17" s="1"/>
  <c r="D83" i="17" s="1"/>
  <c r="D82" i="17" s="1"/>
  <c r="D81" i="17" s="1"/>
  <c r="D80" i="17" s="1"/>
  <c r="D79" i="17" s="1"/>
  <c r="D78" i="17" s="1"/>
  <c r="D77" i="17" s="1"/>
  <c r="D76" i="17" s="1"/>
  <c r="D75" i="17" s="1"/>
  <c r="D74" i="17" s="1"/>
  <c r="D73" i="17" s="1"/>
  <c r="D72" i="17" s="1"/>
  <c r="D71" i="17" s="1"/>
  <c r="D70" i="17" s="1"/>
  <c r="D69" i="17" s="1"/>
  <c r="D68" i="17" s="1"/>
  <c r="D67" i="17" s="1"/>
  <c r="D66" i="17" s="1"/>
  <c r="D65" i="17" s="1"/>
  <c r="D64" i="17" s="1"/>
  <c r="D63" i="17" s="1"/>
  <c r="D62" i="17" s="1"/>
  <c r="D61" i="17" s="1"/>
  <c r="D60" i="17" s="1"/>
  <c r="D59" i="17" s="1"/>
  <c r="D58" i="17" s="1"/>
  <c r="D57" i="17" s="1"/>
  <c r="D56" i="17" s="1"/>
  <c r="D55" i="17" s="1"/>
  <c r="D54" i="17" s="1"/>
  <c r="D53" i="17" s="1"/>
  <c r="D52" i="17" s="1"/>
  <c r="D51" i="17" s="1"/>
  <c r="D50" i="17" s="1"/>
  <c r="D49" i="17" s="1"/>
  <c r="D48" i="17" s="1"/>
  <c r="D47" i="17" s="1"/>
  <c r="D46" i="17" s="1"/>
  <c r="D45" i="17" s="1"/>
  <c r="D44" i="17" s="1"/>
  <c r="D43" i="17" s="1"/>
  <c r="D42" i="17" s="1"/>
  <c r="D41" i="17" s="1"/>
  <c r="D40" i="17" s="1"/>
  <c r="D39" i="17" s="1"/>
  <c r="D38" i="17" s="1"/>
  <c r="D37" i="17" s="1"/>
  <c r="D36" i="17" s="1"/>
  <c r="D35" i="17" s="1"/>
  <c r="D34" i="17" s="1"/>
  <c r="D33" i="17" s="1"/>
  <c r="D32" i="17" s="1"/>
  <c r="D31" i="17" s="1"/>
  <c r="D30" i="17" s="1"/>
  <c r="D29" i="17" s="1"/>
  <c r="D28" i="17" s="1"/>
  <c r="D27" i="17" s="1"/>
  <c r="D26" i="17" s="1"/>
  <c r="D25" i="17" s="1"/>
  <c r="D24" i="17" s="1"/>
  <c r="D23" i="17" s="1"/>
  <c r="D22" i="17" s="1"/>
  <c r="D21" i="17" s="1"/>
  <c r="D20" i="17" s="1"/>
  <c r="D19" i="17" s="1"/>
  <c r="D18" i="17" s="1"/>
  <c r="D17" i="17" s="1"/>
  <c r="D16" i="17" s="1"/>
  <c r="D15" i="17" s="1"/>
  <c r="D14" i="17" s="1"/>
  <c r="D13" i="17" s="1"/>
  <c r="D12" i="17" s="1"/>
  <c r="D11" i="17" s="1"/>
  <c r="D10" i="17" s="1"/>
  <c r="D9" i="17" s="1"/>
  <c r="D8" i="17" s="1"/>
  <c r="D7" i="17" s="1"/>
  <c r="D6" i="17" s="1"/>
  <c r="D151" i="17"/>
  <c r="D152" i="17"/>
  <c r="D153" i="17"/>
  <c r="B89" i="17"/>
  <c r="F92" i="17"/>
  <c r="G92" i="17"/>
  <c r="F93" i="17"/>
  <c r="G93" i="17"/>
  <c r="F94" i="17"/>
  <c r="G94" i="17"/>
  <c r="F95" i="17"/>
  <c r="G95" i="17"/>
  <c r="F96" i="17"/>
  <c r="G96" i="17"/>
  <c r="F97" i="17"/>
  <c r="G97" i="17"/>
  <c r="F98" i="17"/>
  <c r="G98" i="17"/>
  <c r="F99" i="17"/>
  <c r="G99" i="17"/>
  <c r="F100" i="17"/>
  <c r="G100" i="17"/>
  <c r="F101" i="17"/>
  <c r="G101" i="17"/>
  <c r="F102" i="17"/>
  <c r="G102" i="17"/>
  <c r="F103" i="17"/>
  <c r="G103" i="17"/>
  <c r="F104" i="17"/>
  <c r="G104" i="17"/>
  <c r="F105" i="17"/>
  <c r="G105" i="17"/>
  <c r="F106" i="17"/>
  <c r="G106" i="17"/>
  <c r="F107" i="17"/>
  <c r="G107" i="17"/>
  <c r="F108" i="17"/>
  <c r="G108" i="17"/>
  <c r="F109" i="17"/>
  <c r="G109" i="17"/>
  <c r="F110" i="17"/>
  <c r="G110" i="17"/>
  <c r="F111" i="17"/>
  <c r="G111" i="17"/>
  <c r="F112" i="17"/>
  <c r="G112" i="17"/>
  <c r="F113" i="17"/>
  <c r="G113" i="17"/>
  <c r="F114" i="17"/>
  <c r="G114" i="17"/>
  <c r="F115" i="17"/>
  <c r="G115" i="17"/>
  <c r="F116" i="17"/>
  <c r="G116" i="17"/>
  <c r="F117" i="17"/>
  <c r="G117" i="17"/>
  <c r="F118" i="17"/>
  <c r="G118" i="17"/>
  <c r="F119" i="17"/>
  <c r="G119" i="17"/>
  <c r="F120" i="17"/>
  <c r="G120" i="17"/>
  <c r="F121" i="17"/>
  <c r="G121" i="17"/>
  <c r="F122" i="17"/>
  <c r="G122" i="17"/>
  <c r="F123" i="17"/>
  <c r="G123" i="17"/>
  <c r="F124" i="17"/>
  <c r="G124" i="17"/>
  <c r="F125" i="17"/>
  <c r="G125" i="17"/>
  <c r="F126" i="17"/>
  <c r="G126" i="17"/>
  <c r="F127" i="17"/>
  <c r="G127" i="17"/>
  <c r="F128" i="17"/>
  <c r="G128" i="17"/>
  <c r="F129" i="17"/>
  <c r="G129" i="17"/>
  <c r="F130" i="17"/>
  <c r="G130" i="17"/>
  <c r="F131" i="17"/>
  <c r="G131" i="17"/>
  <c r="F132" i="17"/>
  <c r="G132" i="17"/>
  <c r="F133" i="17"/>
  <c r="G133" i="17"/>
  <c r="F134" i="17"/>
  <c r="G134" i="17"/>
  <c r="F135" i="17"/>
  <c r="G135" i="17"/>
  <c r="F136" i="17"/>
  <c r="G136" i="17"/>
  <c r="F137" i="17"/>
  <c r="G137" i="17"/>
  <c r="F138" i="17"/>
  <c r="G138" i="17"/>
  <c r="F139" i="17"/>
  <c r="G139" i="17"/>
  <c r="F140" i="17"/>
  <c r="G140" i="17"/>
  <c r="F141" i="17"/>
  <c r="G141" i="17"/>
  <c r="F142" i="17"/>
  <c r="G142" i="17"/>
  <c r="F143" i="17"/>
  <c r="G143" i="17"/>
  <c r="F144" i="17"/>
  <c r="G144" i="17"/>
  <c r="F145" i="17"/>
  <c r="G145" i="17"/>
  <c r="F146" i="17"/>
  <c r="G146" i="17"/>
  <c r="F147" i="17"/>
  <c r="G147" i="17"/>
  <c r="F148" i="17"/>
  <c r="G148" i="17"/>
  <c r="F149" i="17"/>
  <c r="G149" i="17"/>
  <c r="F150" i="17"/>
  <c r="G150" i="17"/>
  <c r="F151" i="17"/>
  <c r="G151" i="17"/>
  <c r="F152" i="17"/>
  <c r="G152" i="17"/>
  <c r="F153" i="17"/>
  <c r="G153" i="17"/>
  <c r="G91" i="17"/>
  <c r="F91" i="17"/>
  <c r="J91" i="17" s="1"/>
  <c r="BX164" i="16"/>
  <c r="BK161" i="16"/>
  <c r="BF161" i="16"/>
  <c r="AY161" i="16"/>
  <c r="AN161" i="16"/>
  <c r="BQ160" i="16"/>
  <c r="BO160" i="16"/>
  <c r="BK160" i="16"/>
  <c r="BF160" i="16"/>
  <c r="AY160" i="16"/>
  <c r="AN160" i="16"/>
  <c r="BK159" i="16"/>
  <c r="BF159" i="16"/>
  <c r="AY159" i="16"/>
  <c r="AN159" i="16"/>
  <c r="T157" i="16"/>
  <c r="S157" i="16"/>
  <c r="O157" i="16"/>
  <c r="J157" i="16"/>
  <c r="I157" i="16"/>
  <c r="G157" i="16"/>
  <c r="F157" i="16"/>
  <c r="W156" i="16"/>
  <c r="R156" i="16"/>
  <c r="Q156" i="16"/>
  <c r="P156" i="16"/>
  <c r="N156" i="16"/>
  <c r="M156" i="16"/>
  <c r="L156" i="16"/>
  <c r="K156" i="16"/>
  <c r="H156" i="16"/>
  <c r="E156" i="16"/>
  <c r="D156" i="16"/>
  <c r="BS155" i="16"/>
  <c r="CY154" i="16"/>
  <c r="CQ154" i="16"/>
  <c r="CP154" i="16"/>
  <c r="CO154" i="16"/>
  <c r="CN154" i="16"/>
  <c r="CM154" i="16"/>
  <c r="CL154" i="16"/>
  <c r="CH154" i="16"/>
  <c r="CG154" i="16"/>
  <c r="CD154" i="16"/>
  <c r="CB154" i="16"/>
  <c r="CC154" i="16" s="1"/>
  <c r="CA154" i="16"/>
  <c r="BZ154" i="16"/>
  <c r="BY154" i="16"/>
  <c r="BX154" i="16"/>
  <c r="CI154" i="16" s="1"/>
  <c r="BW154" i="16"/>
  <c r="BV154" i="16"/>
  <c r="BU154" i="16"/>
  <c r="BT154" i="16"/>
  <c r="BS154" i="16"/>
  <c r="BR154" i="16"/>
  <c r="BP154" i="16"/>
  <c r="BN154" i="16"/>
  <c r="BM154" i="16"/>
  <c r="BL154" i="16"/>
  <c r="BH154" i="16"/>
  <c r="BG154" i="16"/>
  <c r="BE154" i="16"/>
  <c r="BD154" i="16"/>
  <c r="BC154" i="16"/>
  <c r="BA154" i="16"/>
  <c r="AX154" i="16"/>
  <c r="AW154" i="16"/>
  <c r="AU154" i="16"/>
  <c r="AP154" i="16"/>
  <c r="AO154" i="16"/>
  <c r="AM154" i="16"/>
  <c r="AL154" i="16"/>
  <c r="AJ154" i="16"/>
  <c r="AI154" i="16"/>
  <c r="AK154" i="16" s="1"/>
  <c r="AH154" i="16"/>
  <c r="AG154" i="16"/>
  <c r="AF154" i="16"/>
  <c r="AE154" i="16"/>
  <c r="AD154" i="16"/>
  <c r="AC154" i="16"/>
  <c r="AZ154" i="16" s="1"/>
  <c r="X154" i="16"/>
  <c r="CK154" i="16" s="1"/>
  <c r="T154" i="16"/>
  <c r="L154" i="16"/>
  <c r="B154" i="16"/>
  <c r="CY153" i="16"/>
  <c r="CQ153" i="16"/>
  <c r="CP153" i="16"/>
  <c r="CO153" i="16"/>
  <c r="CN153" i="16"/>
  <c r="CM153" i="16"/>
  <c r="CL153" i="16"/>
  <c r="CK153" i="16"/>
  <c r="CH153" i="16"/>
  <c r="CG153" i="16"/>
  <c r="CD153" i="16"/>
  <c r="CB153" i="16"/>
  <c r="CA153" i="16"/>
  <c r="CC153" i="16" s="1"/>
  <c r="BZ153" i="16"/>
  <c r="BY153" i="16"/>
  <c r="BX153" i="16"/>
  <c r="BW153" i="16"/>
  <c r="BV153" i="16"/>
  <c r="BU153" i="16"/>
  <c r="BT153" i="16"/>
  <c r="BS153" i="16"/>
  <c r="BR153" i="16"/>
  <c r="BP153" i="16"/>
  <c r="BN153" i="16"/>
  <c r="BM153" i="16"/>
  <c r="BL153" i="16"/>
  <c r="BH153" i="16"/>
  <c r="BG153" i="16"/>
  <c r="BE153" i="16"/>
  <c r="BD153" i="16"/>
  <c r="BC153" i="16"/>
  <c r="AZ153" i="16"/>
  <c r="AX153" i="16"/>
  <c r="AW153" i="16"/>
  <c r="AU153" i="16"/>
  <c r="AS153" i="16"/>
  <c r="AR153" i="16"/>
  <c r="AP153" i="16"/>
  <c r="AO153" i="16"/>
  <c r="AM153" i="16"/>
  <c r="AL153" i="16"/>
  <c r="AJ153" i="16"/>
  <c r="AI153" i="16"/>
  <c r="AK153" i="16" s="1"/>
  <c r="AH153" i="16"/>
  <c r="AG153" i="16"/>
  <c r="AF153" i="16"/>
  <c r="AE153" i="16"/>
  <c r="AD153" i="16"/>
  <c r="BA153" i="16" s="1"/>
  <c r="AC153" i="16"/>
  <c r="X153" i="16"/>
  <c r="X156" i="16" s="1"/>
  <c r="T153" i="16"/>
  <c r="L153" i="16"/>
  <c r="B153" i="16"/>
  <c r="C153" i="16" s="1"/>
  <c r="CY152" i="16"/>
  <c r="CQ152" i="16"/>
  <c r="CP152" i="16"/>
  <c r="CO152" i="16"/>
  <c r="CN152" i="16"/>
  <c r="CM152" i="16"/>
  <c r="CL152" i="16"/>
  <c r="CH152" i="16"/>
  <c r="CG152" i="16"/>
  <c r="CF152" i="16"/>
  <c r="CD152" i="16"/>
  <c r="CB152" i="16"/>
  <c r="CA152" i="16"/>
  <c r="CC152" i="16" s="1"/>
  <c r="BZ152" i="16"/>
  <c r="BY152" i="16"/>
  <c r="BX152" i="16"/>
  <c r="CI152" i="16" s="1"/>
  <c r="BW152" i="16"/>
  <c r="BV152" i="16"/>
  <c r="BU152" i="16"/>
  <c r="BT152" i="16"/>
  <c r="BS152" i="16"/>
  <c r="BR152" i="16"/>
  <c r="BP152" i="16"/>
  <c r="BN152" i="16"/>
  <c r="BM152" i="16"/>
  <c r="BL152" i="16"/>
  <c r="BH152" i="16"/>
  <c r="BG152" i="16"/>
  <c r="BE152" i="16"/>
  <c r="BD152" i="16"/>
  <c r="BC152" i="16"/>
  <c r="AX152" i="16"/>
  <c r="AW152" i="16"/>
  <c r="AU152" i="16"/>
  <c r="AR152" i="16"/>
  <c r="AP152" i="16"/>
  <c r="AO152" i="16"/>
  <c r="AM152" i="16"/>
  <c r="AL152" i="16"/>
  <c r="AJ152" i="16"/>
  <c r="AI152" i="16"/>
  <c r="AH152" i="16"/>
  <c r="AK152" i="16" s="1"/>
  <c r="AG152" i="16"/>
  <c r="AF152" i="16"/>
  <c r="AE152" i="16"/>
  <c r="AD152" i="16"/>
  <c r="BA152" i="16" s="1"/>
  <c r="AC152" i="16"/>
  <c r="AZ152" i="16" s="1"/>
  <c r="X152" i="16"/>
  <c r="CK152" i="16" s="1"/>
  <c r="T152" i="16"/>
  <c r="L152" i="16"/>
  <c r="B152" i="16"/>
  <c r="AS152" i="16" s="1"/>
  <c r="CY151" i="16"/>
  <c r="CQ151" i="16"/>
  <c r="CP151" i="16"/>
  <c r="CO151" i="16"/>
  <c r="CN151" i="16"/>
  <c r="CM151" i="16"/>
  <c r="CL151" i="16"/>
  <c r="CK151" i="16"/>
  <c r="CH151" i="16"/>
  <c r="CG151" i="16"/>
  <c r="CD151" i="16"/>
  <c r="CB151" i="16"/>
  <c r="CC151" i="16" s="1"/>
  <c r="CA151" i="16"/>
  <c r="BZ151" i="16"/>
  <c r="BY151" i="16"/>
  <c r="BX151" i="16"/>
  <c r="BW151" i="16"/>
  <c r="BV151" i="16"/>
  <c r="BU151" i="16"/>
  <c r="BT151" i="16"/>
  <c r="BS151" i="16"/>
  <c r="BR151" i="16"/>
  <c r="BP151" i="16"/>
  <c r="BN151" i="16"/>
  <c r="BM151" i="16"/>
  <c r="BL151" i="16"/>
  <c r="BH151" i="16"/>
  <c r="BG151" i="16"/>
  <c r="BE151" i="16"/>
  <c r="BD151" i="16"/>
  <c r="BC151" i="16"/>
  <c r="AX151" i="16"/>
  <c r="AW151" i="16"/>
  <c r="AU151" i="16"/>
  <c r="AP151" i="16"/>
  <c r="AO151" i="16"/>
  <c r="AM151" i="16"/>
  <c r="AL151" i="16"/>
  <c r="AJ151" i="16"/>
  <c r="AI151" i="16"/>
  <c r="AH151" i="16"/>
  <c r="AK151" i="16" s="1"/>
  <c r="AG151" i="16"/>
  <c r="AF151" i="16"/>
  <c r="AE151" i="16"/>
  <c r="AD151" i="16"/>
  <c r="BA151" i="16" s="1"/>
  <c r="AC151" i="16"/>
  <c r="AZ151" i="16" s="1"/>
  <c r="X151" i="16"/>
  <c r="T151" i="16"/>
  <c r="L151" i="16"/>
  <c r="B151" i="16"/>
  <c r="C151" i="16" s="1"/>
  <c r="CY150" i="16"/>
  <c r="CQ150" i="16"/>
  <c r="CP150" i="16"/>
  <c r="CO150" i="16"/>
  <c r="CN150" i="16"/>
  <c r="CM150" i="16"/>
  <c r="CL150" i="16"/>
  <c r="CH150" i="16"/>
  <c r="CG150" i="16"/>
  <c r="CD150" i="16"/>
  <c r="CB150" i="16"/>
  <c r="CC150" i="16" s="1"/>
  <c r="CA150" i="16"/>
  <c r="BZ150" i="16"/>
  <c r="BY150" i="16"/>
  <c r="BX150" i="16"/>
  <c r="BW150" i="16"/>
  <c r="BV150" i="16"/>
  <c r="BU150" i="16"/>
  <c r="BT150" i="16"/>
  <c r="BS150" i="16"/>
  <c r="BR150" i="16"/>
  <c r="BP150" i="16"/>
  <c r="BN150" i="16"/>
  <c r="BM150" i="16"/>
  <c r="BL150" i="16"/>
  <c r="BH150" i="16"/>
  <c r="BG150" i="16"/>
  <c r="BE150" i="16"/>
  <c r="BD150" i="16"/>
  <c r="BC150" i="16"/>
  <c r="AX150" i="16"/>
  <c r="AW150" i="16"/>
  <c r="AU150" i="16"/>
  <c r="AS150" i="16"/>
  <c r="AP150" i="16"/>
  <c r="AO150" i="16"/>
  <c r="AM150" i="16"/>
  <c r="AL150" i="16"/>
  <c r="AK150" i="16"/>
  <c r="AJ150" i="16"/>
  <c r="AI150" i="16"/>
  <c r="AH150" i="16"/>
  <c r="AG150" i="16"/>
  <c r="AF150" i="16"/>
  <c r="AE150" i="16"/>
  <c r="AD150" i="16"/>
  <c r="BA150" i="16" s="1"/>
  <c r="AC150" i="16"/>
  <c r="AZ150" i="16" s="1"/>
  <c r="X150" i="16"/>
  <c r="CK150" i="16" s="1"/>
  <c r="T150" i="16"/>
  <c r="L150" i="16"/>
  <c r="B150" i="16"/>
  <c r="AR150" i="16" s="1"/>
  <c r="CY149" i="16"/>
  <c r="CQ149" i="16"/>
  <c r="CP149" i="16"/>
  <c r="CO149" i="16"/>
  <c r="CN149" i="16"/>
  <c r="CM149" i="16"/>
  <c r="CL149" i="16"/>
  <c r="CK149" i="16"/>
  <c r="CH149" i="16"/>
  <c r="CG149" i="16"/>
  <c r="CD149" i="16"/>
  <c r="CB149" i="16"/>
  <c r="CA149" i="16"/>
  <c r="CC149" i="16" s="1"/>
  <c r="BZ149" i="16"/>
  <c r="BY149" i="16"/>
  <c r="BX149" i="16"/>
  <c r="CF149" i="16" s="1"/>
  <c r="BW149" i="16"/>
  <c r="BV149" i="16"/>
  <c r="BU149" i="16"/>
  <c r="BT149" i="16"/>
  <c r="BS149" i="16"/>
  <c r="BR149" i="16"/>
  <c r="BP149" i="16"/>
  <c r="BN149" i="16"/>
  <c r="BM149" i="16"/>
  <c r="BL149" i="16"/>
  <c r="BH149" i="16"/>
  <c r="BG149" i="16"/>
  <c r="BE149" i="16"/>
  <c r="BD149" i="16"/>
  <c r="BC149" i="16"/>
  <c r="BA149" i="16"/>
  <c r="AX149" i="16"/>
  <c r="AW149" i="16"/>
  <c r="AU149" i="16"/>
  <c r="AS149" i="16"/>
  <c r="AR149" i="16"/>
  <c r="AP149" i="16"/>
  <c r="AO149" i="16"/>
  <c r="AM149" i="16"/>
  <c r="AL149" i="16"/>
  <c r="AJ149" i="16"/>
  <c r="AI149" i="16"/>
  <c r="AH149" i="16"/>
  <c r="AK149" i="16" s="1"/>
  <c r="AG149" i="16"/>
  <c r="AF149" i="16"/>
  <c r="AE149" i="16"/>
  <c r="AD149" i="16"/>
  <c r="AC149" i="16"/>
  <c r="AZ149" i="16" s="1"/>
  <c r="X149" i="16"/>
  <c r="T149" i="16"/>
  <c r="L149" i="16"/>
  <c r="B149" i="16"/>
  <c r="C149" i="16" s="1"/>
  <c r="CY148" i="16"/>
  <c r="CQ148" i="16"/>
  <c r="CP148" i="16"/>
  <c r="CO148" i="16"/>
  <c r="CN148" i="16"/>
  <c r="CM148" i="16"/>
  <c r="CL148" i="16"/>
  <c r="CH148" i="16"/>
  <c r="CG148" i="16"/>
  <c r="CF148" i="16"/>
  <c r="CD148" i="16"/>
  <c r="CB148" i="16"/>
  <c r="CA148" i="16"/>
  <c r="BZ148" i="16"/>
  <c r="BY148" i="16"/>
  <c r="BX148" i="16"/>
  <c r="CI148" i="16" s="1"/>
  <c r="BW148" i="16"/>
  <c r="BV148" i="16"/>
  <c r="BU148" i="16"/>
  <c r="BT148" i="16"/>
  <c r="BS148" i="16"/>
  <c r="BR148" i="16"/>
  <c r="BP148" i="16"/>
  <c r="BN148" i="16"/>
  <c r="BM148" i="16"/>
  <c r="BL148" i="16"/>
  <c r="BH148" i="16"/>
  <c r="BG148" i="16"/>
  <c r="BE148" i="16"/>
  <c r="BD148" i="16"/>
  <c r="BC148" i="16"/>
  <c r="BA148" i="16"/>
  <c r="AZ148" i="16"/>
  <c r="AX148" i="16"/>
  <c r="AW148" i="16"/>
  <c r="AU148" i="16"/>
  <c r="AP148" i="16"/>
  <c r="AO148" i="16"/>
  <c r="AM148" i="16"/>
  <c r="AL148" i="16"/>
  <c r="AJ148" i="16"/>
  <c r="AK148" i="16" s="1"/>
  <c r="AI148" i="16"/>
  <c r="AH148" i="16"/>
  <c r="AG148" i="16"/>
  <c r="AF148" i="16"/>
  <c r="AE148" i="16"/>
  <c r="AD148" i="16"/>
  <c r="AC148" i="16"/>
  <c r="X148" i="16"/>
  <c r="CK148" i="16" s="1"/>
  <c r="T148" i="16"/>
  <c r="L148" i="16"/>
  <c r="B148" i="16"/>
  <c r="C148" i="16" s="1"/>
  <c r="CY147" i="16"/>
  <c r="CQ147" i="16"/>
  <c r="CP147" i="16"/>
  <c r="CO147" i="16"/>
  <c r="CN147" i="16"/>
  <c r="CM147" i="16"/>
  <c r="CL147" i="16"/>
  <c r="CK147" i="16"/>
  <c r="CH147" i="16"/>
  <c r="CG147" i="16"/>
  <c r="CD147" i="16"/>
  <c r="CB147" i="16"/>
  <c r="CA147" i="16"/>
  <c r="CC147" i="16" s="1"/>
  <c r="BZ147" i="16"/>
  <c r="BY147" i="16"/>
  <c r="BX147" i="16"/>
  <c r="BW147" i="16"/>
  <c r="BV147" i="16"/>
  <c r="BU147" i="16"/>
  <c r="BT147" i="16"/>
  <c r="BS147" i="16"/>
  <c r="BR147" i="16"/>
  <c r="BP147" i="16"/>
  <c r="BN147" i="16"/>
  <c r="BM147" i="16"/>
  <c r="BL147" i="16"/>
  <c r="BH147" i="16"/>
  <c r="BG147" i="16"/>
  <c r="BE147" i="16"/>
  <c r="BD147" i="16"/>
  <c r="BC147" i="16"/>
  <c r="BA147" i="16"/>
  <c r="AZ147" i="16"/>
  <c r="AX147" i="16"/>
  <c r="AW147" i="16"/>
  <c r="AU147" i="16"/>
  <c r="AS147" i="16"/>
  <c r="AR147" i="16"/>
  <c r="AP147" i="16"/>
  <c r="AO147" i="16"/>
  <c r="AM147" i="16"/>
  <c r="AL147" i="16"/>
  <c r="AJ147" i="16"/>
  <c r="AI147" i="16"/>
  <c r="AK147" i="16" s="1"/>
  <c r="AH147" i="16"/>
  <c r="AG147" i="16"/>
  <c r="AF147" i="16"/>
  <c r="AE147" i="16"/>
  <c r="AD147" i="16"/>
  <c r="AC147" i="16"/>
  <c r="X147" i="16"/>
  <c r="T147" i="16"/>
  <c r="L147" i="16"/>
  <c r="C147" i="16"/>
  <c r="B147" i="16"/>
  <c r="CY146" i="16"/>
  <c r="CQ146" i="16"/>
  <c r="CP146" i="16"/>
  <c r="CO146" i="16"/>
  <c r="CN146" i="16"/>
  <c r="CM146" i="16"/>
  <c r="CL146" i="16"/>
  <c r="CH146" i="16"/>
  <c r="CG146" i="16"/>
  <c r="CF146" i="16"/>
  <c r="CD146" i="16"/>
  <c r="CB146" i="16"/>
  <c r="CA146" i="16"/>
  <c r="CC146" i="16" s="1"/>
  <c r="BZ146" i="16"/>
  <c r="BY146" i="16"/>
  <c r="BX146" i="16"/>
  <c r="CI146" i="16" s="1"/>
  <c r="BW146" i="16"/>
  <c r="BV146" i="16"/>
  <c r="BU146" i="16"/>
  <c r="BT146" i="16"/>
  <c r="BS146" i="16"/>
  <c r="BR146" i="16"/>
  <c r="BP146" i="16"/>
  <c r="BN146" i="16"/>
  <c r="BM146" i="16"/>
  <c r="BL146" i="16"/>
  <c r="BH146" i="16"/>
  <c r="BG146" i="16"/>
  <c r="BE146" i="16"/>
  <c r="BD146" i="16"/>
  <c r="BC146" i="16"/>
  <c r="BA146" i="16"/>
  <c r="AX146" i="16"/>
  <c r="AW146" i="16"/>
  <c r="AU146" i="16"/>
  <c r="AP146" i="16"/>
  <c r="AO146" i="16"/>
  <c r="AM146" i="16"/>
  <c r="AL146" i="16"/>
  <c r="AJ146" i="16"/>
  <c r="AI146" i="16"/>
  <c r="AK146" i="16" s="1"/>
  <c r="AH146" i="16"/>
  <c r="AG146" i="16"/>
  <c r="AF146" i="16"/>
  <c r="AE146" i="16"/>
  <c r="AD146" i="16"/>
  <c r="AC146" i="16"/>
  <c r="AZ146" i="16" s="1"/>
  <c r="X146" i="16"/>
  <c r="CK146" i="16" s="1"/>
  <c r="T146" i="16"/>
  <c r="L146" i="16"/>
  <c r="B146" i="16"/>
  <c r="CY145" i="16"/>
  <c r="CQ145" i="16"/>
  <c r="CP145" i="16"/>
  <c r="CO145" i="16"/>
  <c r="CN145" i="16"/>
  <c r="CM145" i="16"/>
  <c r="CL145" i="16"/>
  <c r="CK145" i="16"/>
  <c r="CH145" i="16"/>
  <c r="CG145" i="16"/>
  <c r="CD145" i="16"/>
  <c r="CB145" i="16"/>
  <c r="CC145" i="16" s="1"/>
  <c r="CA145" i="16"/>
  <c r="BZ145" i="16"/>
  <c r="BY145" i="16"/>
  <c r="BX145" i="16"/>
  <c r="CI145" i="16" s="1"/>
  <c r="BW145" i="16"/>
  <c r="BV145" i="16"/>
  <c r="BU145" i="16"/>
  <c r="BT145" i="16"/>
  <c r="BS145" i="16"/>
  <c r="BR145" i="16"/>
  <c r="BP145" i="16"/>
  <c r="BN145" i="16"/>
  <c r="BM145" i="16"/>
  <c r="BL145" i="16"/>
  <c r="BH145" i="16"/>
  <c r="BG145" i="16"/>
  <c r="BE145" i="16"/>
  <c r="BD145" i="16"/>
  <c r="BC145" i="16"/>
  <c r="BA145" i="16"/>
  <c r="AZ145" i="16"/>
  <c r="AX145" i="16"/>
  <c r="AW145" i="16"/>
  <c r="AU145" i="16"/>
  <c r="AP145" i="16"/>
  <c r="AO145" i="16"/>
  <c r="AM145" i="16"/>
  <c r="AL145" i="16"/>
  <c r="AJ145" i="16"/>
  <c r="AI145" i="16"/>
  <c r="AH145" i="16"/>
  <c r="AK145" i="16" s="1"/>
  <c r="AG145" i="16"/>
  <c r="AF145" i="16"/>
  <c r="AE145" i="16"/>
  <c r="AD145" i="16"/>
  <c r="AC145" i="16"/>
  <c r="X145" i="16"/>
  <c r="T145" i="16"/>
  <c r="L145" i="16"/>
  <c r="B145" i="16"/>
  <c r="C145" i="16" s="1"/>
  <c r="CY144" i="16"/>
  <c r="CQ144" i="16"/>
  <c r="CP144" i="16"/>
  <c r="CO144" i="16"/>
  <c r="CN144" i="16"/>
  <c r="CM144" i="16"/>
  <c r="CL144" i="16"/>
  <c r="CK144" i="16"/>
  <c r="CH144" i="16"/>
  <c r="CG144" i="16"/>
  <c r="CD144" i="16"/>
  <c r="CB144" i="16"/>
  <c r="CA144" i="16"/>
  <c r="CC144" i="16" s="1"/>
  <c r="BZ144" i="16"/>
  <c r="BY144" i="16"/>
  <c r="BX144" i="16"/>
  <c r="BW144" i="16"/>
  <c r="BV144" i="16"/>
  <c r="BU144" i="16"/>
  <c r="BT144" i="16"/>
  <c r="BS144" i="16"/>
  <c r="BR144" i="16"/>
  <c r="BP144" i="16"/>
  <c r="BN144" i="16"/>
  <c r="BM144" i="16"/>
  <c r="BL144" i="16"/>
  <c r="BH144" i="16"/>
  <c r="BG144" i="16"/>
  <c r="BE144" i="16"/>
  <c r="BD144" i="16"/>
  <c r="BC144" i="16"/>
  <c r="AX144" i="16"/>
  <c r="AW144" i="16"/>
  <c r="AU144" i="16"/>
  <c r="AP144" i="16"/>
  <c r="AO144" i="16"/>
  <c r="AM144" i="16"/>
  <c r="AL144" i="16"/>
  <c r="AK144" i="16"/>
  <c r="AJ144" i="16"/>
  <c r="AI144" i="16"/>
  <c r="AH144" i="16"/>
  <c r="AG144" i="16"/>
  <c r="AF144" i="16"/>
  <c r="AE144" i="16"/>
  <c r="AD144" i="16"/>
  <c r="BA144" i="16" s="1"/>
  <c r="AC144" i="16"/>
  <c r="AZ144" i="16" s="1"/>
  <c r="X144" i="16"/>
  <c r="T144" i="16"/>
  <c r="L144" i="16"/>
  <c r="B144" i="16"/>
  <c r="CY143" i="16"/>
  <c r="CQ143" i="16"/>
  <c r="CP143" i="16"/>
  <c r="CO143" i="16"/>
  <c r="CN143" i="16"/>
  <c r="CM143" i="16"/>
  <c r="CL143" i="16"/>
  <c r="CK143" i="16"/>
  <c r="CH143" i="16"/>
  <c r="CG143" i="16"/>
  <c r="CD143" i="16"/>
  <c r="CB143" i="16"/>
  <c r="CA143" i="16"/>
  <c r="CC143" i="16" s="1"/>
  <c r="BZ143" i="16"/>
  <c r="BY143" i="16"/>
  <c r="BX143" i="16"/>
  <c r="BW143" i="16"/>
  <c r="BV143" i="16"/>
  <c r="BU143" i="16"/>
  <c r="BT143" i="16"/>
  <c r="BS143" i="16"/>
  <c r="BR143" i="16"/>
  <c r="BP143" i="16"/>
  <c r="BN143" i="16"/>
  <c r="BM143" i="16"/>
  <c r="BL143" i="16"/>
  <c r="BH143" i="16"/>
  <c r="BG143" i="16"/>
  <c r="BE143" i="16"/>
  <c r="BD143" i="16"/>
  <c r="BC143" i="16"/>
  <c r="AX143" i="16"/>
  <c r="AW143" i="16"/>
  <c r="AU143" i="16"/>
  <c r="AS143" i="16"/>
  <c r="AR143" i="16"/>
  <c r="AP143" i="16"/>
  <c r="AO143" i="16"/>
  <c r="AM143" i="16"/>
  <c r="AL143" i="16"/>
  <c r="AJ143" i="16"/>
  <c r="AK143" i="16" s="1"/>
  <c r="AI143" i="16"/>
  <c r="AH143" i="16"/>
  <c r="AG143" i="16"/>
  <c r="AF143" i="16"/>
  <c r="AE143" i="16"/>
  <c r="AD143" i="16"/>
  <c r="BA143" i="16" s="1"/>
  <c r="AC143" i="16"/>
  <c r="AZ143" i="16" s="1"/>
  <c r="X143" i="16"/>
  <c r="T143" i="16"/>
  <c r="L143" i="16"/>
  <c r="B143" i="16"/>
  <c r="C143" i="16" s="1"/>
  <c r="CY142" i="16"/>
  <c r="CQ142" i="16"/>
  <c r="CP142" i="16"/>
  <c r="CO142" i="16"/>
  <c r="CN142" i="16"/>
  <c r="CM142" i="16"/>
  <c r="CL142" i="16"/>
  <c r="CK142" i="16"/>
  <c r="CH142" i="16"/>
  <c r="CG142" i="16"/>
  <c r="CD142" i="16"/>
  <c r="CC142" i="16"/>
  <c r="CB142" i="16"/>
  <c r="CA142" i="16"/>
  <c r="BZ142" i="16"/>
  <c r="BY142" i="16"/>
  <c r="BX142" i="16"/>
  <c r="BW142" i="16"/>
  <c r="BV142" i="16"/>
  <c r="BU142" i="16"/>
  <c r="BT142" i="16"/>
  <c r="BS142" i="16"/>
  <c r="BR142" i="16"/>
  <c r="BP142" i="16"/>
  <c r="BN142" i="16"/>
  <c r="BM142" i="16"/>
  <c r="BL142" i="16"/>
  <c r="BH142" i="16"/>
  <c r="BG142" i="16"/>
  <c r="BE142" i="16"/>
  <c r="BD142" i="16"/>
  <c r="BC142" i="16"/>
  <c r="AX142" i="16"/>
  <c r="AW142" i="16"/>
  <c r="AU142" i="16"/>
  <c r="AP142" i="16"/>
  <c r="AO142" i="16"/>
  <c r="AM142" i="16"/>
  <c r="AL142" i="16"/>
  <c r="AJ142" i="16"/>
  <c r="AI142" i="16"/>
  <c r="AH142" i="16"/>
  <c r="AG142" i="16"/>
  <c r="AF142" i="16"/>
  <c r="AE142" i="16"/>
  <c r="AD142" i="16"/>
  <c r="BA142" i="16" s="1"/>
  <c r="AC142" i="16"/>
  <c r="AZ142" i="16" s="1"/>
  <c r="X142" i="16"/>
  <c r="T142" i="16"/>
  <c r="L142" i="16"/>
  <c r="B142" i="16"/>
  <c r="CY141" i="16"/>
  <c r="CQ141" i="16"/>
  <c r="CP141" i="16"/>
  <c r="CO141" i="16"/>
  <c r="CN141" i="16"/>
  <c r="CM141" i="16"/>
  <c r="CL141" i="16"/>
  <c r="CK141" i="16"/>
  <c r="CI141" i="16"/>
  <c r="CH141" i="16"/>
  <c r="CG141" i="16"/>
  <c r="CD141" i="16"/>
  <c r="CB141" i="16"/>
  <c r="CA141" i="16"/>
  <c r="CC141" i="16" s="1"/>
  <c r="BZ141" i="16"/>
  <c r="BY141" i="16"/>
  <c r="BX141" i="16"/>
  <c r="CF141" i="16" s="1"/>
  <c r="BW141" i="16"/>
  <c r="BV141" i="16"/>
  <c r="BU141" i="16"/>
  <c r="BT141" i="16"/>
  <c r="BS141" i="16"/>
  <c r="BR141" i="16"/>
  <c r="BP141" i="16"/>
  <c r="BN141" i="16"/>
  <c r="BM141" i="16"/>
  <c r="BL141" i="16"/>
  <c r="BH141" i="16"/>
  <c r="BG141" i="16"/>
  <c r="BE141" i="16"/>
  <c r="BD141" i="16"/>
  <c r="BC141" i="16"/>
  <c r="AZ141" i="16"/>
  <c r="AX141" i="16"/>
  <c r="AW141" i="16"/>
  <c r="AU141" i="16"/>
  <c r="AP141" i="16"/>
  <c r="AO141" i="16"/>
  <c r="AM141" i="16"/>
  <c r="AL141" i="16"/>
  <c r="AJ141" i="16"/>
  <c r="AI141" i="16"/>
  <c r="AH141" i="16"/>
  <c r="AK141" i="16" s="1"/>
  <c r="AG141" i="16"/>
  <c r="AF141" i="16"/>
  <c r="AE141" i="16"/>
  <c r="AD141" i="16"/>
  <c r="BA141" i="16" s="1"/>
  <c r="AC141" i="16"/>
  <c r="X141" i="16"/>
  <c r="T141" i="16"/>
  <c r="L141" i="16"/>
  <c r="B141" i="16"/>
  <c r="AS141" i="16" s="1"/>
  <c r="CY140" i="16"/>
  <c r="CQ140" i="16"/>
  <c r="CP140" i="16"/>
  <c r="CO140" i="16"/>
  <c r="CN140" i="16"/>
  <c r="CM140" i="16"/>
  <c r="CL140" i="16"/>
  <c r="CH140" i="16"/>
  <c r="CG140" i="16"/>
  <c r="CD140" i="16"/>
  <c r="CB140" i="16"/>
  <c r="CA140" i="16"/>
  <c r="CC140" i="16" s="1"/>
  <c r="BZ140" i="16"/>
  <c r="BY140" i="16"/>
  <c r="BX140" i="16"/>
  <c r="CI140" i="16" s="1"/>
  <c r="BW140" i="16"/>
  <c r="BV140" i="16"/>
  <c r="BU140" i="16"/>
  <c r="BT140" i="16"/>
  <c r="BS140" i="16"/>
  <c r="BR140" i="16"/>
  <c r="BP140" i="16"/>
  <c r="BN140" i="16"/>
  <c r="BM140" i="16"/>
  <c r="BL140" i="16"/>
  <c r="BH140" i="16"/>
  <c r="BG140" i="16"/>
  <c r="BE140" i="16"/>
  <c r="BD140" i="16"/>
  <c r="BC140" i="16"/>
  <c r="AZ140" i="16"/>
  <c r="AX140" i="16"/>
  <c r="AW140" i="16"/>
  <c r="AU140" i="16"/>
  <c r="AR140" i="16"/>
  <c r="AP140" i="16"/>
  <c r="AO140" i="16"/>
  <c r="AM140" i="16"/>
  <c r="AL140" i="16"/>
  <c r="AJ140" i="16"/>
  <c r="AI140" i="16"/>
  <c r="AH140" i="16"/>
  <c r="AK140" i="16" s="1"/>
  <c r="AG140" i="16"/>
  <c r="AF140" i="16"/>
  <c r="AE140" i="16"/>
  <c r="AD140" i="16"/>
  <c r="BA140" i="16" s="1"/>
  <c r="AC140" i="16"/>
  <c r="X140" i="16"/>
  <c r="CK140" i="16" s="1"/>
  <c r="T140" i="16"/>
  <c r="L140" i="16"/>
  <c r="B140" i="16"/>
  <c r="CY139" i="16"/>
  <c r="CQ139" i="16"/>
  <c r="CP139" i="16"/>
  <c r="CO139" i="16"/>
  <c r="CN139" i="16"/>
  <c r="CM139" i="16"/>
  <c r="CL139" i="16"/>
  <c r="CH139" i="16"/>
  <c r="CG139" i="16"/>
  <c r="CD139" i="16"/>
  <c r="CC139" i="16"/>
  <c r="CB139" i="16"/>
  <c r="CA139" i="16"/>
  <c r="BZ139" i="16"/>
  <c r="BY139" i="16"/>
  <c r="BX139" i="16"/>
  <c r="BW139" i="16"/>
  <c r="BV139" i="16"/>
  <c r="BU139" i="16"/>
  <c r="BT139" i="16"/>
  <c r="BS139" i="16"/>
  <c r="BR139" i="16"/>
  <c r="BP139" i="16"/>
  <c r="BN139" i="16"/>
  <c r="BM139" i="16"/>
  <c r="BL139" i="16"/>
  <c r="BH139" i="16"/>
  <c r="BG139" i="16"/>
  <c r="BE139" i="16"/>
  <c r="BD139" i="16"/>
  <c r="BC139" i="16"/>
  <c r="BA139" i="16"/>
  <c r="AZ139" i="16"/>
  <c r="AX139" i="16"/>
  <c r="AW139" i="16"/>
  <c r="AU139" i="16"/>
  <c r="AS139" i="16"/>
  <c r="AR139" i="16"/>
  <c r="AP139" i="16"/>
  <c r="AO139" i="16"/>
  <c r="AM139" i="16"/>
  <c r="AL139" i="16"/>
  <c r="AJ139" i="16"/>
  <c r="AI139" i="16"/>
  <c r="AH139" i="16"/>
  <c r="AK139" i="16" s="1"/>
  <c r="AG139" i="16"/>
  <c r="AF139" i="16"/>
  <c r="AE139" i="16"/>
  <c r="AD139" i="16"/>
  <c r="AC139" i="16"/>
  <c r="X139" i="16"/>
  <c r="CK139" i="16" s="1"/>
  <c r="T139" i="16"/>
  <c r="L139" i="16"/>
  <c r="C139" i="16"/>
  <c r="B139" i="16"/>
  <c r="CY138" i="16"/>
  <c r="CQ138" i="16"/>
  <c r="CP138" i="16"/>
  <c r="CO138" i="16"/>
  <c r="CN138" i="16"/>
  <c r="CM138" i="16"/>
  <c r="CL138" i="16"/>
  <c r="CH138" i="16"/>
  <c r="CG138" i="16"/>
  <c r="CD138" i="16"/>
  <c r="CB138" i="16"/>
  <c r="CA138" i="16"/>
  <c r="CC138" i="16" s="1"/>
  <c r="BZ138" i="16"/>
  <c r="BY138" i="16"/>
  <c r="BX138" i="16"/>
  <c r="BW138" i="16"/>
  <c r="BV138" i="16"/>
  <c r="BU138" i="16"/>
  <c r="BT138" i="16"/>
  <c r="BS138" i="16"/>
  <c r="BR138" i="16"/>
  <c r="BP138" i="16"/>
  <c r="BN138" i="16"/>
  <c r="BM138" i="16"/>
  <c r="BL138" i="16"/>
  <c r="BH138" i="16"/>
  <c r="BG138" i="16"/>
  <c r="BE138" i="16"/>
  <c r="BD138" i="16"/>
  <c r="BC138" i="16"/>
  <c r="BA138" i="16"/>
  <c r="AX138" i="16"/>
  <c r="AW138" i="16"/>
  <c r="AU138" i="16"/>
  <c r="AS138" i="16"/>
  <c r="AP138" i="16"/>
  <c r="AO138" i="16"/>
  <c r="AM138" i="16"/>
  <c r="AL138" i="16"/>
  <c r="AJ138" i="16"/>
  <c r="AK138" i="16" s="1"/>
  <c r="AI138" i="16"/>
  <c r="AH138" i="16"/>
  <c r="AG138" i="16"/>
  <c r="AF138" i="16"/>
  <c r="AE138" i="16"/>
  <c r="AD138" i="16"/>
  <c r="AC138" i="16"/>
  <c r="AZ138" i="16" s="1"/>
  <c r="X138" i="16"/>
  <c r="CK138" i="16" s="1"/>
  <c r="T138" i="16"/>
  <c r="L138" i="16"/>
  <c r="B138" i="16"/>
  <c r="AR138" i="16" s="1"/>
  <c r="CY137" i="16"/>
  <c r="CQ137" i="16"/>
  <c r="CP137" i="16"/>
  <c r="CO137" i="16"/>
  <c r="CN137" i="16"/>
  <c r="CM137" i="16"/>
  <c r="CL137" i="16"/>
  <c r="CK137" i="16"/>
  <c r="CH137" i="16"/>
  <c r="CG137" i="16"/>
  <c r="CF137" i="16"/>
  <c r="CD137" i="16"/>
  <c r="CB137" i="16"/>
  <c r="CA137" i="16"/>
  <c r="CC137" i="16" s="1"/>
  <c r="BZ137" i="16"/>
  <c r="BY137" i="16"/>
  <c r="BX137" i="16"/>
  <c r="CI137" i="16" s="1"/>
  <c r="BW137" i="16"/>
  <c r="BV137" i="16"/>
  <c r="BU137" i="16"/>
  <c r="BT137" i="16"/>
  <c r="BS137" i="16"/>
  <c r="BR137" i="16"/>
  <c r="BP137" i="16"/>
  <c r="BN137" i="16"/>
  <c r="BM137" i="16"/>
  <c r="BL137" i="16"/>
  <c r="BH137" i="16"/>
  <c r="BG137" i="16"/>
  <c r="BE137" i="16"/>
  <c r="BD137" i="16"/>
  <c r="BC137" i="16"/>
  <c r="BA137" i="16"/>
  <c r="AZ137" i="16"/>
  <c r="AX137" i="16"/>
  <c r="AW137" i="16"/>
  <c r="AU137" i="16"/>
  <c r="AP137" i="16"/>
  <c r="AO137" i="16"/>
  <c r="AM137" i="16"/>
  <c r="AL137" i="16"/>
  <c r="AJ137" i="16"/>
  <c r="AI137" i="16"/>
  <c r="AH137" i="16"/>
  <c r="AK137" i="16" s="1"/>
  <c r="AG137" i="16"/>
  <c r="AF137" i="16"/>
  <c r="AE137" i="16"/>
  <c r="AD137" i="16"/>
  <c r="AC137" i="16"/>
  <c r="X137" i="16"/>
  <c r="T137" i="16"/>
  <c r="L137" i="16"/>
  <c r="B137" i="16"/>
  <c r="CY136" i="16"/>
  <c r="CQ136" i="16"/>
  <c r="CP136" i="16"/>
  <c r="CO136" i="16"/>
  <c r="CN136" i="16"/>
  <c r="CM136" i="16"/>
  <c r="CL136" i="16"/>
  <c r="CK136" i="16"/>
  <c r="CI136" i="16"/>
  <c r="CH136" i="16"/>
  <c r="CG136" i="16"/>
  <c r="CD136" i="16"/>
  <c r="CC136" i="16"/>
  <c r="CB136" i="16"/>
  <c r="CA136" i="16"/>
  <c r="BZ136" i="16"/>
  <c r="BY136" i="16"/>
  <c r="BX136" i="16"/>
  <c r="CF136" i="16" s="1"/>
  <c r="BW136" i="16"/>
  <c r="BV136" i="16"/>
  <c r="BU136" i="16"/>
  <c r="BT136" i="16"/>
  <c r="BS136" i="16"/>
  <c r="BR136" i="16"/>
  <c r="BP136" i="16"/>
  <c r="BN136" i="16"/>
  <c r="BM136" i="16"/>
  <c r="BL136" i="16"/>
  <c r="BH136" i="16"/>
  <c r="BG136" i="16"/>
  <c r="BE136" i="16"/>
  <c r="BD136" i="16"/>
  <c r="BC136" i="16"/>
  <c r="AX136" i="16"/>
  <c r="AW136" i="16"/>
  <c r="AU136" i="16"/>
  <c r="AP136" i="16"/>
  <c r="AO136" i="16"/>
  <c r="AM136" i="16"/>
  <c r="AL136" i="16"/>
  <c r="AK136" i="16"/>
  <c r="AJ136" i="16"/>
  <c r="AI136" i="16"/>
  <c r="AH136" i="16"/>
  <c r="AG136" i="16"/>
  <c r="AF136" i="16"/>
  <c r="AE136" i="16"/>
  <c r="AD136" i="16"/>
  <c r="BA136" i="16" s="1"/>
  <c r="AC136" i="16"/>
  <c r="AZ136" i="16" s="1"/>
  <c r="X136" i="16"/>
  <c r="T136" i="16"/>
  <c r="L136" i="16"/>
  <c r="B136" i="16"/>
  <c r="AR136" i="16" s="1"/>
  <c r="CY135" i="16"/>
  <c r="CQ135" i="16"/>
  <c r="CP135" i="16"/>
  <c r="CO135" i="16"/>
  <c r="CN135" i="16"/>
  <c r="CM135" i="16"/>
  <c r="CL135" i="16"/>
  <c r="CK135" i="16"/>
  <c r="CH135" i="16"/>
  <c r="CG135" i="16"/>
  <c r="CD135" i="16"/>
  <c r="CB135" i="16"/>
  <c r="CA135" i="16"/>
  <c r="CC135" i="16" s="1"/>
  <c r="BZ135" i="16"/>
  <c r="BY135" i="16"/>
  <c r="BX135" i="16"/>
  <c r="CI135" i="16" s="1"/>
  <c r="BW135" i="16"/>
  <c r="BV135" i="16"/>
  <c r="BU135" i="16"/>
  <c r="BT135" i="16"/>
  <c r="BS135" i="16"/>
  <c r="BR135" i="16"/>
  <c r="BP135" i="16"/>
  <c r="BN135" i="16"/>
  <c r="BM135" i="16"/>
  <c r="BL135" i="16"/>
  <c r="BH135" i="16"/>
  <c r="BG135" i="16"/>
  <c r="BE135" i="16"/>
  <c r="BD135" i="16"/>
  <c r="BC135" i="16"/>
  <c r="AZ135" i="16"/>
  <c r="AX135" i="16"/>
  <c r="AW135" i="16"/>
  <c r="AU135" i="16"/>
  <c r="AS135" i="16"/>
  <c r="AR135" i="16"/>
  <c r="AP135" i="16"/>
  <c r="AO135" i="16"/>
  <c r="AM135" i="16"/>
  <c r="AL135" i="16"/>
  <c r="AJ135" i="16"/>
  <c r="AI135" i="16"/>
  <c r="AH135" i="16"/>
  <c r="AK135" i="16" s="1"/>
  <c r="AG135" i="16"/>
  <c r="AF135" i="16"/>
  <c r="AE135" i="16"/>
  <c r="AD135" i="16"/>
  <c r="BA135" i="16" s="1"/>
  <c r="AC135" i="16"/>
  <c r="X135" i="16"/>
  <c r="T135" i="16"/>
  <c r="L135" i="16"/>
  <c r="B135" i="16"/>
  <c r="C135" i="16" s="1"/>
  <c r="CY134" i="16"/>
  <c r="CQ134" i="16"/>
  <c r="CP134" i="16"/>
  <c r="CO134" i="16"/>
  <c r="CN134" i="16"/>
  <c r="CM134" i="16"/>
  <c r="CL134" i="16"/>
  <c r="CK134" i="16"/>
  <c r="CH134" i="16"/>
  <c r="CG134" i="16"/>
  <c r="CD134" i="16"/>
  <c r="CB134" i="16"/>
  <c r="CC134" i="16" s="1"/>
  <c r="CA134" i="16"/>
  <c r="BZ134" i="16"/>
  <c r="BY134" i="16"/>
  <c r="BX134" i="16"/>
  <c r="CF134" i="16" s="1"/>
  <c r="BW134" i="16"/>
  <c r="BV134" i="16"/>
  <c r="BU134" i="16"/>
  <c r="BT134" i="16"/>
  <c r="BS134" i="16"/>
  <c r="BR134" i="16"/>
  <c r="BP134" i="16"/>
  <c r="BN134" i="16"/>
  <c r="BM134" i="16"/>
  <c r="BL134" i="16"/>
  <c r="BH134" i="16"/>
  <c r="BG134" i="16"/>
  <c r="BE134" i="16"/>
  <c r="BD134" i="16"/>
  <c r="BC134" i="16"/>
  <c r="AX134" i="16"/>
  <c r="AW134" i="16"/>
  <c r="AU134" i="16"/>
  <c r="AS134" i="16"/>
  <c r="AR134" i="16"/>
  <c r="AP134" i="16"/>
  <c r="AO134" i="16"/>
  <c r="AM134" i="16"/>
  <c r="AL134" i="16"/>
  <c r="AJ134" i="16"/>
  <c r="AI134" i="16"/>
  <c r="AH134" i="16"/>
  <c r="AK134" i="16" s="1"/>
  <c r="AG134" i="16"/>
  <c r="AF134" i="16"/>
  <c r="AE134" i="16"/>
  <c r="AD134" i="16"/>
  <c r="BA134" i="16" s="1"/>
  <c r="AC134" i="16"/>
  <c r="AZ134" i="16" s="1"/>
  <c r="X134" i="16"/>
  <c r="T134" i="16"/>
  <c r="L134" i="16"/>
  <c r="B134" i="16"/>
  <c r="C134" i="16" s="1"/>
  <c r="CY133" i="16"/>
  <c r="CQ133" i="16"/>
  <c r="CP133" i="16"/>
  <c r="CO133" i="16"/>
  <c r="CN133" i="16"/>
  <c r="CM133" i="16"/>
  <c r="CL133" i="16"/>
  <c r="CK133" i="16"/>
  <c r="CH133" i="16"/>
  <c r="CG133" i="16"/>
  <c r="CD133" i="16"/>
  <c r="CB133" i="16"/>
  <c r="CA133" i="16"/>
  <c r="CC133" i="16" s="1"/>
  <c r="BZ133" i="16"/>
  <c r="BY133" i="16"/>
  <c r="BX133" i="16"/>
  <c r="BW133" i="16"/>
  <c r="BV133" i="16"/>
  <c r="BU133" i="16"/>
  <c r="BT133" i="16"/>
  <c r="BS133" i="16"/>
  <c r="BR133" i="16"/>
  <c r="BP133" i="16"/>
  <c r="BN133" i="16"/>
  <c r="BM133" i="16"/>
  <c r="BL133" i="16"/>
  <c r="BH133" i="16"/>
  <c r="BG133" i="16"/>
  <c r="BE133" i="16"/>
  <c r="BD133" i="16"/>
  <c r="BC133" i="16"/>
  <c r="BA133" i="16"/>
  <c r="AX133" i="16"/>
  <c r="AW133" i="16"/>
  <c r="AU133" i="16"/>
  <c r="AS133" i="16"/>
  <c r="AR133" i="16"/>
  <c r="AP133" i="16"/>
  <c r="AO133" i="16"/>
  <c r="AM133" i="16"/>
  <c r="AL133" i="16"/>
  <c r="AJ133" i="16"/>
  <c r="AI133" i="16"/>
  <c r="AH133" i="16"/>
  <c r="AK133" i="16" s="1"/>
  <c r="AG133" i="16"/>
  <c r="AF133" i="16"/>
  <c r="AE133" i="16"/>
  <c r="AD133" i="16"/>
  <c r="AC133" i="16"/>
  <c r="AZ133" i="16" s="1"/>
  <c r="X133" i="16"/>
  <c r="T133" i="16"/>
  <c r="L133" i="16"/>
  <c r="B133" i="16"/>
  <c r="C133" i="16" s="1"/>
  <c r="CY132" i="16"/>
  <c r="CQ132" i="16"/>
  <c r="CP132" i="16"/>
  <c r="CO132" i="16"/>
  <c r="CN132" i="16"/>
  <c r="CM132" i="16"/>
  <c r="CL132" i="16"/>
  <c r="CK132" i="16"/>
  <c r="CH132" i="16"/>
  <c r="CG132" i="16"/>
  <c r="CF132" i="16"/>
  <c r="CD132" i="16"/>
  <c r="CB132" i="16"/>
  <c r="CA132" i="16"/>
  <c r="CC132" i="16" s="1"/>
  <c r="BZ132" i="16"/>
  <c r="BY132" i="16"/>
  <c r="BX132" i="16"/>
  <c r="CI132" i="16" s="1"/>
  <c r="BW132" i="16"/>
  <c r="BV132" i="16"/>
  <c r="BU132" i="16"/>
  <c r="BT132" i="16"/>
  <c r="BS132" i="16"/>
  <c r="BR132" i="16"/>
  <c r="BP132" i="16"/>
  <c r="BN132" i="16"/>
  <c r="BM132" i="16"/>
  <c r="BL132" i="16"/>
  <c r="BH132" i="16"/>
  <c r="BG132" i="16"/>
  <c r="BE132" i="16"/>
  <c r="BD132" i="16"/>
  <c r="BC132" i="16"/>
  <c r="AX132" i="16"/>
  <c r="AW132" i="16"/>
  <c r="AU132" i="16"/>
  <c r="AR132" i="16"/>
  <c r="AP132" i="16"/>
  <c r="AO132" i="16"/>
  <c r="AM132" i="16"/>
  <c r="AL132" i="16"/>
  <c r="AJ132" i="16"/>
  <c r="AI132" i="16"/>
  <c r="AH132" i="16"/>
  <c r="AK132" i="16" s="1"/>
  <c r="AG132" i="16"/>
  <c r="AF132" i="16"/>
  <c r="AE132" i="16"/>
  <c r="AD132" i="16"/>
  <c r="BA132" i="16" s="1"/>
  <c r="AC132" i="16"/>
  <c r="AZ132" i="16" s="1"/>
  <c r="X132" i="16"/>
  <c r="T132" i="16"/>
  <c r="L132" i="16"/>
  <c r="B132" i="16"/>
  <c r="CY131" i="16"/>
  <c r="CQ131" i="16"/>
  <c r="CP131" i="16"/>
  <c r="CO131" i="16"/>
  <c r="CN131" i="16"/>
  <c r="CM131" i="16"/>
  <c r="CL131" i="16"/>
  <c r="CH131" i="16"/>
  <c r="CG131" i="16"/>
  <c r="CD131" i="16"/>
  <c r="CB131" i="16"/>
  <c r="CA131" i="16"/>
  <c r="CC131" i="16" s="1"/>
  <c r="BZ131" i="16"/>
  <c r="BY131" i="16"/>
  <c r="CF131" i="16" s="1"/>
  <c r="BX131" i="16"/>
  <c r="BW131" i="16"/>
  <c r="BV131" i="16"/>
  <c r="BU131" i="16"/>
  <c r="BT131" i="16"/>
  <c r="BS131" i="16"/>
  <c r="BR131" i="16"/>
  <c r="BP131" i="16"/>
  <c r="BN131" i="16"/>
  <c r="BM131" i="16"/>
  <c r="BL131" i="16"/>
  <c r="BH131" i="16"/>
  <c r="BG131" i="16"/>
  <c r="BE131" i="16"/>
  <c r="BD131" i="16"/>
  <c r="BC131" i="16"/>
  <c r="BA131" i="16"/>
  <c r="AZ131" i="16"/>
  <c r="AX131" i="16"/>
  <c r="AW131" i="16"/>
  <c r="AU131" i="16"/>
  <c r="AS131" i="16"/>
  <c r="AR131" i="16"/>
  <c r="AP131" i="16"/>
  <c r="AO131" i="16"/>
  <c r="AM131" i="16"/>
  <c r="AL131" i="16"/>
  <c r="AJ131" i="16"/>
  <c r="AI131" i="16"/>
  <c r="AH131" i="16"/>
  <c r="AK131" i="16" s="1"/>
  <c r="AG131" i="16"/>
  <c r="AF131" i="16"/>
  <c r="AE131" i="16"/>
  <c r="AD131" i="16"/>
  <c r="AC131" i="16"/>
  <c r="X131" i="16"/>
  <c r="CK131" i="16" s="1"/>
  <c r="T131" i="16"/>
  <c r="L131" i="16"/>
  <c r="C131" i="16"/>
  <c r="B131" i="16"/>
  <c r="CY130" i="16"/>
  <c r="CQ130" i="16"/>
  <c r="CP130" i="16"/>
  <c r="CO130" i="16"/>
  <c r="CN130" i="16"/>
  <c r="CM130" i="16"/>
  <c r="CL130" i="16"/>
  <c r="CH130" i="16"/>
  <c r="CG130" i="16"/>
  <c r="CD130" i="16"/>
  <c r="CB130" i="16"/>
  <c r="CC130" i="16" s="1"/>
  <c r="CA130" i="16"/>
  <c r="BZ130" i="16"/>
  <c r="BY130" i="16"/>
  <c r="BX130" i="16"/>
  <c r="BW130" i="16"/>
  <c r="BV130" i="16"/>
  <c r="BU130" i="16"/>
  <c r="BT130" i="16"/>
  <c r="BS130" i="16"/>
  <c r="BR130" i="16"/>
  <c r="BP130" i="16"/>
  <c r="BN130" i="16"/>
  <c r="BM130" i="16"/>
  <c r="BL130" i="16"/>
  <c r="BH130" i="16"/>
  <c r="BG130" i="16"/>
  <c r="BE130" i="16"/>
  <c r="BD130" i="16"/>
  <c r="BC130" i="16"/>
  <c r="BA130" i="16"/>
  <c r="AZ130" i="16"/>
  <c r="AX130" i="16"/>
  <c r="AW130" i="16"/>
  <c r="AU130" i="16"/>
  <c r="AS130" i="16"/>
  <c r="AP130" i="16"/>
  <c r="AO130" i="16"/>
  <c r="AM130" i="16"/>
  <c r="AL130" i="16"/>
  <c r="AJ130" i="16"/>
  <c r="AI130" i="16"/>
  <c r="AK130" i="16" s="1"/>
  <c r="AH130" i="16"/>
  <c r="AG130" i="16"/>
  <c r="AF130" i="16"/>
  <c r="AE130" i="16"/>
  <c r="AD130" i="16"/>
  <c r="AC130" i="16"/>
  <c r="X130" i="16"/>
  <c r="CK130" i="16" s="1"/>
  <c r="T130" i="16"/>
  <c r="L130" i="16"/>
  <c r="B130" i="16"/>
  <c r="AR130" i="16" s="1"/>
  <c r="CY129" i="16"/>
  <c r="CQ129" i="16"/>
  <c r="CP129" i="16"/>
  <c r="CO129" i="16"/>
  <c r="CN129" i="16"/>
  <c r="CM129" i="16"/>
  <c r="CL129" i="16"/>
  <c r="CK129" i="16"/>
  <c r="CH129" i="16"/>
  <c r="CG129" i="16"/>
  <c r="CF129" i="16"/>
  <c r="CD129" i="16"/>
  <c r="CC129" i="16"/>
  <c r="CB129" i="16"/>
  <c r="CA129" i="16"/>
  <c r="BZ129" i="16"/>
  <c r="BY129" i="16"/>
  <c r="BX129" i="16"/>
  <c r="CI129" i="16" s="1"/>
  <c r="BW129" i="16"/>
  <c r="BV129" i="16"/>
  <c r="BU129" i="16"/>
  <c r="BT129" i="16"/>
  <c r="BS129" i="16"/>
  <c r="BR129" i="16"/>
  <c r="BP129" i="16"/>
  <c r="BN129" i="16"/>
  <c r="BM129" i="16"/>
  <c r="BL129" i="16"/>
  <c r="BH129" i="16"/>
  <c r="BG129" i="16"/>
  <c r="BE129" i="16"/>
  <c r="BD129" i="16"/>
  <c r="BC129" i="16"/>
  <c r="BA129" i="16"/>
  <c r="AZ129" i="16"/>
  <c r="AX129" i="16"/>
  <c r="AW129" i="16"/>
  <c r="AU129" i="16"/>
  <c r="AS129" i="16"/>
  <c r="AP129" i="16"/>
  <c r="AO129" i="16"/>
  <c r="AM129" i="16"/>
  <c r="AL129" i="16"/>
  <c r="AJ129" i="16"/>
  <c r="AI129" i="16"/>
  <c r="AH129" i="16"/>
  <c r="AK129" i="16" s="1"/>
  <c r="AG129" i="16"/>
  <c r="AF129" i="16"/>
  <c r="AE129" i="16"/>
  <c r="AD129" i="16"/>
  <c r="AC129" i="16"/>
  <c r="X129" i="16"/>
  <c r="T129" i="16"/>
  <c r="L129" i="16"/>
  <c r="B129" i="16"/>
  <c r="CY128" i="16"/>
  <c r="CQ128" i="16"/>
  <c r="CP128" i="16"/>
  <c r="CO128" i="16"/>
  <c r="CN128" i="16"/>
  <c r="CM128" i="16"/>
  <c r="CL128" i="16"/>
  <c r="CK128" i="16"/>
  <c r="CH128" i="16"/>
  <c r="CG128" i="16"/>
  <c r="CD128" i="16"/>
  <c r="CB128" i="16"/>
  <c r="CA128" i="16"/>
  <c r="CC128" i="16" s="1"/>
  <c r="BZ128" i="16"/>
  <c r="BY128" i="16"/>
  <c r="BX128" i="16"/>
  <c r="CF128" i="16" s="1"/>
  <c r="BW128" i="16"/>
  <c r="BV128" i="16"/>
  <c r="BU128" i="16"/>
  <c r="BT128" i="16"/>
  <c r="BS128" i="16"/>
  <c r="BR128" i="16"/>
  <c r="BP128" i="16"/>
  <c r="BN128" i="16"/>
  <c r="BM128" i="16"/>
  <c r="BL128" i="16"/>
  <c r="BH128" i="16"/>
  <c r="BG128" i="16"/>
  <c r="BE128" i="16"/>
  <c r="BD128" i="16"/>
  <c r="BC128" i="16"/>
  <c r="AX128" i="16"/>
  <c r="AW128" i="16"/>
  <c r="AU128" i="16"/>
  <c r="AR128" i="16"/>
  <c r="AP128" i="16"/>
  <c r="AO128" i="16"/>
  <c r="AM128" i="16"/>
  <c r="AL128" i="16"/>
  <c r="AK128" i="16"/>
  <c r="AJ128" i="16"/>
  <c r="AI128" i="16"/>
  <c r="AH128" i="16"/>
  <c r="AG128" i="16"/>
  <c r="AF128" i="16"/>
  <c r="AE128" i="16"/>
  <c r="AD128" i="16"/>
  <c r="BA128" i="16" s="1"/>
  <c r="AC128" i="16"/>
  <c r="AZ128" i="16" s="1"/>
  <c r="X128" i="16"/>
  <c r="T128" i="16"/>
  <c r="L128" i="16"/>
  <c r="B128" i="16"/>
  <c r="CY127" i="16"/>
  <c r="CQ127" i="16"/>
  <c r="CP127" i="16"/>
  <c r="CO127" i="16"/>
  <c r="CN127" i="16"/>
  <c r="CM127" i="16"/>
  <c r="CL127" i="16"/>
  <c r="CK127" i="16"/>
  <c r="CH127" i="16"/>
  <c r="CG127" i="16"/>
  <c r="CD127" i="16"/>
  <c r="CB127" i="16"/>
  <c r="CA127" i="16"/>
  <c r="CC127" i="16" s="1"/>
  <c r="BZ127" i="16"/>
  <c r="BY127" i="16"/>
  <c r="BX127" i="16"/>
  <c r="CF127" i="16" s="1"/>
  <c r="BW127" i="16"/>
  <c r="BV127" i="16"/>
  <c r="BU127" i="16"/>
  <c r="BT127" i="16"/>
  <c r="BS127" i="16"/>
  <c r="BR127" i="16"/>
  <c r="BP127" i="16"/>
  <c r="BN127" i="16"/>
  <c r="BM127" i="16"/>
  <c r="BL127" i="16"/>
  <c r="BH127" i="16"/>
  <c r="BG127" i="16"/>
  <c r="BE127" i="16"/>
  <c r="BD127" i="16"/>
  <c r="BC127" i="16"/>
  <c r="AZ127" i="16"/>
  <c r="AX127" i="16"/>
  <c r="AW127" i="16"/>
  <c r="AU127" i="16"/>
  <c r="AS127" i="16"/>
  <c r="AR127" i="16"/>
  <c r="AP127" i="16"/>
  <c r="AO127" i="16"/>
  <c r="AM127" i="16"/>
  <c r="AL127" i="16"/>
  <c r="AJ127" i="16"/>
  <c r="AI127" i="16"/>
  <c r="AH127" i="16"/>
  <c r="AK127" i="16" s="1"/>
  <c r="AG127" i="16"/>
  <c r="AF127" i="16"/>
  <c r="AE127" i="16"/>
  <c r="AD127" i="16"/>
  <c r="BA127" i="16" s="1"/>
  <c r="AC127" i="16"/>
  <c r="X127" i="16"/>
  <c r="T127" i="16"/>
  <c r="L127" i="16"/>
  <c r="C127" i="16"/>
  <c r="B127" i="16"/>
  <c r="CY126" i="16"/>
  <c r="CQ126" i="16"/>
  <c r="CP126" i="16"/>
  <c r="CO126" i="16"/>
  <c r="CN126" i="16"/>
  <c r="CM126" i="16"/>
  <c r="CL126" i="16"/>
  <c r="CH126" i="16"/>
  <c r="CG126" i="16"/>
  <c r="CD126" i="16"/>
  <c r="CB126" i="16"/>
  <c r="CC126" i="16" s="1"/>
  <c r="CA126" i="16"/>
  <c r="BZ126" i="16"/>
  <c r="BY126" i="16"/>
  <c r="CI126" i="16" s="1"/>
  <c r="BX126" i="16"/>
  <c r="BW126" i="16"/>
  <c r="BV126" i="16"/>
  <c r="BU126" i="16"/>
  <c r="BT126" i="16"/>
  <c r="BS126" i="16"/>
  <c r="BR126" i="16"/>
  <c r="BP126" i="16"/>
  <c r="BN126" i="16"/>
  <c r="BM126" i="16"/>
  <c r="BL126" i="16"/>
  <c r="BH126" i="16"/>
  <c r="BG126" i="16"/>
  <c r="BE126" i="16"/>
  <c r="BD126" i="16"/>
  <c r="BC126" i="16"/>
  <c r="AX126" i="16"/>
  <c r="AW126" i="16"/>
  <c r="AU126" i="16"/>
  <c r="AS126" i="16"/>
  <c r="AR126" i="16"/>
  <c r="AP126" i="16"/>
  <c r="AO126" i="16"/>
  <c r="AM126" i="16"/>
  <c r="AL126" i="16"/>
  <c r="AJ126" i="16"/>
  <c r="AK126" i="16" s="1"/>
  <c r="AI126" i="16"/>
  <c r="AH126" i="16"/>
  <c r="AG126" i="16"/>
  <c r="AF126" i="16"/>
  <c r="AE126" i="16"/>
  <c r="AD126" i="16"/>
  <c r="BA126" i="16" s="1"/>
  <c r="AC126" i="16"/>
  <c r="AZ126" i="16" s="1"/>
  <c r="X126" i="16"/>
  <c r="CK126" i="16" s="1"/>
  <c r="T126" i="16"/>
  <c r="L126" i="16"/>
  <c r="B126" i="16"/>
  <c r="C126" i="16" s="1"/>
  <c r="CY125" i="16"/>
  <c r="CQ125" i="16"/>
  <c r="CP125" i="16"/>
  <c r="CO125" i="16"/>
  <c r="CN125" i="16"/>
  <c r="CM125" i="16"/>
  <c r="CL125" i="16"/>
  <c r="CK125" i="16"/>
  <c r="CI125" i="16"/>
  <c r="CH125" i="16"/>
  <c r="CG125" i="16"/>
  <c r="CD125" i="16"/>
  <c r="CC125" i="16"/>
  <c r="CB125" i="16"/>
  <c r="CA125" i="16"/>
  <c r="BZ125" i="16"/>
  <c r="BY125" i="16"/>
  <c r="BX125" i="16"/>
  <c r="CF125" i="16" s="1"/>
  <c r="BW125" i="16"/>
  <c r="BV125" i="16"/>
  <c r="BU125" i="16"/>
  <c r="BT125" i="16"/>
  <c r="BS125" i="16"/>
  <c r="BR125" i="16"/>
  <c r="BP125" i="16"/>
  <c r="BN125" i="16"/>
  <c r="BM125" i="16"/>
  <c r="BL125" i="16"/>
  <c r="BH125" i="16"/>
  <c r="BG125" i="16"/>
  <c r="BE125" i="16"/>
  <c r="BD125" i="16"/>
  <c r="BC125" i="16"/>
  <c r="AX125" i="16"/>
  <c r="AW125" i="16"/>
  <c r="AU125" i="16"/>
  <c r="AP125" i="16"/>
  <c r="AO125" i="16"/>
  <c r="AM125" i="16"/>
  <c r="AL125" i="16"/>
  <c r="AJ125" i="16"/>
  <c r="AI125" i="16"/>
  <c r="AH125" i="16"/>
  <c r="AK125" i="16" s="1"/>
  <c r="AG125" i="16"/>
  <c r="AF125" i="16"/>
  <c r="AE125" i="16"/>
  <c r="AD125" i="16"/>
  <c r="BA125" i="16" s="1"/>
  <c r="AC125" i="16"/>
  <c r="AZ125" i="16" s="1"/>
  <c r="X125" i="16"/>
  <c r="T125" i="16"/>
  <c r="L125" i="16"/>
  <c r="B125" i="16"/>
  <c r="CY124" i="16"/>
  <c r="CQ124" i="16"/>
  <c r="CP124" i="16"/>
  <c r="CO124" i="16"/>
  <c r="CN124" i="16"/>
  <c r="CM124" i="16"/>
  <c r="CL124" i="16"/>
  <c r="CK124" i="16"/>
  <c r="CH124" i="16"/>
  <c r="CG124" i="16"/>
  <c r="CD124" i="16"/>
  <c r="CB124" i="16"/>
  <c r="CA124" i="16"/>
  <c r="CC124" i="16" s="1"/>
  <c r="BZ124" i="16"/>
  <c r="BY124" i="16"/>
  <c r="BX124" i="16"/>
  <c r="BW124" i="16"/>
  <c r="BV124" i="16"/>
  <c r="BU124" i="16"/>
  <c r="BT124" i="16"/>
  <c r="BS124" i="16"/>
  <c r="BR124" i="16"/>
  <c r="BP124" i="16"/>
  <c r="BN124" i="16"/>
  <c r="BM124" i="16"/>
  <c r="BL124" i="16"/>
  <c r="BH124" i="16"/>
  <c r="BG124" i="16"/>
  <c r="BE124" i="16"/>
  <c r="BD124" i="16"/>
  <c r="BC124" i="16"/>
  <c r="AX124" i="16"/>
  <c r="AW124" i="16"/>
  <c r="AU124" i="16"/>
  <c r="AS124" i="16"/>
  <c r="AR124" i="16"/>
  <c r="AP124" i="16"/>
  <c r="AO124" i="16"/>
  <c r="AM124" i="16"/>
  <c r="AL124" i="16"/>
  <c r="AJ124" i="16"/>
  <c r="AK124" i="16" s="1"/>
  <c r="AI124" i="16"/>
  <c r="AH124" i="16"/>
  <c r="AG124" i="16"/>
  <c r="AF124" i="16"/>
  <c r="AE124" i="16"/>
  <c r="AD124" i="16"/>
  <c r="BA124" i="16" s="1"/>
  <c r="AC124" i="16"/>
  <c r="AZ124" i="16" s="1"/>
  <c r="X124" i="16"/>
  <c r="T124" i="16"/>
  <c r="L124" i="16"/>
  <c r="B124" i="16"/>
  <c r="C124" i="16" s="1"/>
  <c r="CY123" i="16"/>
  <c r="CQ123" i="16"/>
  <c r="CP123" i="16"/>
  <c r="CO123" i="16"/>
  <c r="CN123" i="16"/>
  <c r="CM123" i="16"/>
  <c r="CL123" i="16"/>
  <c r="CK123" i="16"/>
  <c r="CI123" i="16"/>
  <c r="CH123" i="16"/>
  <c r="CG123" i="16"/>
  <c r="CF123" i="16"/>
  <c r="CD123" i="16"/>
  <c r="CB123" i="16"/>
  <c r="CA123" i="16"/>
  <c r="CC123" i="16" s="1"/>
  <c r="BZ123" i="16"/>
  <c r="BY123" i="16"/>
  <c r="BX123" i="16"/>
  <c r="BW123" i="16"/>
  <c r="BV123" i="16"/>
  <c r="BU123" i="16"/>
  <c r="BT123" i="16"/>
  <c r="BS123" i="16"/>
  <c r="BR123" i="16"/>
  <c r="BP123" i="16"/>
  <c r="BN123" i="16"/>
  <c r="BM123" i="16"/>
  <c r="BL123" i="16"/>
  <c r="BH123" i="16"/>
  <c r="BG123" i="16"/>
  <c r="BE123" i="16"/>
  <c r="BD123" i="16"/>
  <c r="BC123" i="16"/>
  <c r="AX123" i="16"/>
  <c r="AW123" i="16"/>
  <c r="AU123" i="16"/>
  <c r="AS123" i="16"/>
  <c r="AR123" i="16"/>
  <c r="AP123" i="16"/>
  <c r="AO123" i="16"/>
  <c r="AM123" i="16"/>
  <c r="AL123" i="16"/>
  <c r="AK123" i="16"/>
  <c r="AJ123" i="16"/>
  <c r="AI123" i="16"/>
  <c r="AH123" i="16"/>
  <c r="AG123" i="16"/>
  <c r="AF123" i="16"/>
  <c r="AE123" i="16"/>
  <c r="AD123" i="16"/>
  <c r="BA123" i="16" s="1"/>
  <c r="AC123" i="16"/>
  <c r="AZ123" i="16" s="1"/>
  <c r="X123" i="16"/>
  <c r="T123" i="16"/>
  <c r="L123" i="16"/>
  <c r="C123" i="16"/>
  <c r="B123" i="16"/>
  <c r="CY122" i="16"/>
  <c r="CQ122" i="16"/>
  <c r="CP122" i="16"/>
  <c r="CO122" i="16"/>
  <c r="CN122" i="16"/>
  <c r="CM122" i="16"/>
  <c r="CL122" i="16"/>
  <c r="CI122" i="16"/>
  <c r="CH122" i="16"/>
  <c r="CG122" i="16"/>
  <c r="CD122" i="16"/>
  <c r="CB122" i="16"/>
  <c r="CA122" i="16"/>
  <c r="CC122" i="16" s="1"/>
  <c r="BZ122" i="16"/>
  <c r="BY122" i="16"/>
  <c r="BX122" i="16"/>
  <c r="CF122" i="16" s="1"/>
  <c r="BW122" i="16"/>
  <c r="BV122" i="16"/>
  <c r="BU122" i="16"/>
  <c r="BT122" i="16"/>
  <c r="BS122" i="16"/>
  <c r="BR122" i="16"/>
  <c r="BP122" i="16"/>
  <c r="BN122" i="16"/>
  <c r="BM122" i="16"/>
  <c r="BL122" i="16"/>
  <c r="BH122" i="16"/>
  <c r="BG122" i="16"/>
  <c r="BE122" i="16"/>
  <c r="BD122" i="16"/>
  <c r="BC122" i="16"/>
  <c r="BA122" i="16"/>
  <c r="AX122" i="16"/>
  <c r="AW122" i="16"/>
  <c r="AU122" i="16"/>
  <c r="AS122" i="16"/>
  <c r="AR122" i="16"/>
  <c r="AP122" i="16"/>
  <c r="AO122" i="16"/>
  <c r="AM122" i="16"/>
  <c r="AL122" i="16"/>
  <c r="AK122" i="16"/>
  <c r="AJ122" i="16"/>
  <c r="AI122" i="16"/>
  <c r="AH122" i="16"/>
  <c r="AG122" i="16"/>
  <c r="AF122" i="16"/>
  <c r="AE122" i="16"/>
  <c r="AD122" i="16"/>
  <c r="AC122" i="16"/>
  <c r="AZ122" i="16" s="1"/>
  <c r="X122" i="16"/>
  <c r="CK122" i="16" s="1"/>
  <c r="T122" i="16"/>
  <c r="L122" i="16"/>
  <c r="B122" i="16"/>
  <c r="C122" i="16" s="1"/>
  <c r="CY121" i="16"/>
  <c r="CQ121" i="16"/>
  <c r="CP121" i="16"/>
  <c r="CO121" i="16"/>
  <c r="CN121" i="16"/>
  <c r="CM121" i="16"/>
  <c r="CL121" i="16"/>
  <c r="CH121" i="16"/>
  <c r="CG121" i="16"/>
  <c r="CD121" i="16"/>
  <c r="CB121" i="16"/>
  <c r="CA121" i="16"/>
  <c r="CC121" i="16" s="1"/>
  <c r="BZ121" i="16"/>
  <c r="BY121" i="16"/>
  <c r="BX121" i="16"/>
  <c r="CI121" i="16" s="1"/>
  <c r="BW121" i="16"/>
  <c r="BV121" i="16"/>
  <c r="BU121" i="16"/>
  <c r="BT121" i="16"/>
  <c r="BS121" i="16"/>
  <c r="BR121" i="16"/>
  <c r="BP121" i="16"/>
  <c r="BN121" i="16"/>
  <c r="BM121" i="16"/>
  <c r="BL121" i="16"/>
  <c r="BH121" i="16"/>
  <c r="BG121" i="16"/>
  <c r="BE121" i="16"/>
  <c r="BD121" i="16"/>
  <c r="BC121" i="16"/>
  <c r="BA121" i="16"/>
  <c r="AZ121" i="16"/>
  <c r="AX121" i="16"/>
  <c r="AW121" i="16"/>
  <c r="AU121" i="16"/>
  <c r="AP121" i="16"/>
  <c r="AO121" i="16"/>
  <c r="AM121" i="16"/>
  <c r="AL121" i="16"/>
  <c r="AJ121" i="16"/>
  <c r="AI121" i="16"/>
  <c r="AH121" i="16"/>
  <c r="AG121" i="16"/>
  <c r="AF121" i="16"/>
  <c r="AE121" i="16"/>
  <c r="AD121" i="16"/>
  <c r="AC121" i="16"/>
  <c r="X121" i="16"/>
  <c r="CK121" i="16" s="1"/>
  <c r="T121" i="16"/>
  <c r="L121" i="16"/>
  <c r="B121" i="16"/>
  <c r="CY120" i="16"/>
  <c r="CQ120" i="16"/>
  <c r="CP120" i="16"/>
  <c r="CO120" i="16"/>
  <c r="CN120" i="16"/>
  <c r="CM120" i="16"/>
  <c r="CL120" i="16"/>
  <c r="CK120" i="16"/>
  <c r="CH120" i="16"/>
  <c r="CG120" i="16"/>
  <c r="CF120" i="16"/>
  <c r="CD120" i="16"/>
  <c r="CB120" i="16"/>
  <c r="CA120" i="16"/>
  <c r="CC120" i="16" s="1"/>
  <c r="BZ120" i="16"/>
  <c r="BY120" i="16"/>
  <c r="BX120" i="16"/>
  <c r="CI120" i="16" s="1"/>
  <c r="BW120" i="16"/>
  <c r="BV120" i="16"/>
  <c r="BU120" i="16"/>
  <c r="BT120" i="16"/>
  <c r="BS120" i="16"/>
  <c r="BR120" i="16"/>
  <c r="BP120" i="16"/>
  <c r="BN120" i="16"/>
  <c r="BM120" i="16"/>
  <c r="BL120" i="16"/>
  <c r="BH120" i="16"/>
  <c r="BG120" i="16"/>
  <c r="BE120" i="16"/>
  <c r="BD120" i="16"/>
  <c r="BC120" i="16"/>
  <c r="AZ120" i="16"/>
  <c r="AX120" i="16"/>
  <c r="AW120" i="16"/>
  <c r="AU120" i="16"/>
  <c r="AP120" i="16"/>
  <c r="AO120" i="16"/>
  <c r="AM120" i="16"/>
  <c r="AL120" i="16"/>
  <c r="AK120" i="16"/>
  <c r="AJ120" i="16"/>
  <c r="AI120" i="16"/>
  <c r="AH120" i="16"/>
  <c r="AG120" i="16"/>
  <c r="AF120" i="16"/>
  <c r="AE120" i="16"/>
  <c r="AD120" i="16"/>
  <c r="BA120" i="16" s="1"/>
  <c r="AC120" i="16"/>
  <c r="X120" i="16"/>
  <c r="T120" i="16"/>
  <c r="L120" i="16"/>
  <c r="B120" i="16"/>
  <c r="CY119" i="16"/>
  <c r="CQ119" i="16"/>
  <c r="CP119" i="16"/>
  <c r="CO119" i="16"/>
  <c r="CN119" i="16"/>
  <c r="CM119" i="16"/>
  <c r="CL119" i="16"/>
  <c r="CK119" i="16"/>
  <c r="CI119" i="16"/>
  <c r="CH119" i="16"/>
  <c r="CG119" i="16"/>
  <c r="CD119" i="16"/>
  <c r="CB119" i="16"/>
  <c r="CA119" i="16"/>
  <c r="CC119" i="16" s="1"/>
  <c r="BZ119" i="16"/>
  <c r="BY119" i="16"/>
  <c r="BX119" i="16"/>
  <c r="CF119" i="16" s="1"/>
  <c r="BW119" i="16"/>
  <c r="BV119" i="16"/>
  <c r="BU119" i="16"/>
  <c r="BT119" i="16"/>
  <c r="BS119" i="16"/>
  <c r="BR119" i="16"/>
  <c r="BP119" i="16"/>
  <c r="BN119" i="16"/>
  <c r="BM119" i="16"/>
  <c r="BL119" i="16"/>
  <c r="BH119" i="16"/>
  <c r="BG119" i="16"/>
  <c r="BE119" i="16"/>
  <c r="BD119" i="16"/>
  <c r="BC119" i="16"/>
  <c r="AX119" i="16"/>
  <c r="AW119" i="16"/>
  <c r="AU119" i="16"/>
  <c r="AP119" i="16"/>
  <c r="AO119" i="16"/>
  <c r="AM119" i="16"/>
  <c r="AL119" i="16"/>
  <c r="AJ119" i="16"/>
  <c r="AK119" i="16" s="1"/>
  <c r="AI119" i="16"/>
  <c r="AH119" i="16"/>
  <c r="AG119" i="16"/>
  <c r="AF119" i="16"/>
  <c r="AE119" i="16"/>
  <c r="AD119" i="16"/>
  <c r="BA119" i="16" s="1"/>
  <c r="AC119" i="16"/>
  <c r="AZ119" i="16" s="1"/>
  <c r="X119" i="16"/>
  <c r="T119" i="16"/>
  <c r="L119" i="16"/>
  <c r="B119" i="16"/>
  <c r="CY118" i="16"/>
  <c r="CQ118" i="16"/>
  <c r="CP118" i="16"/>
  <c r="CO118" i="16"/>
  <c r="CN118" i="16"/>
  <c r="CM118" i="16"/>
  <c r="CL118" i="16"/>
  <c r="CH118" i="16"/>
  <c r="CG118" i="16"/>
  <c r="CD118" i="16"/>
  <c r="CB118" i="16"/>
  <c r="CA118" i="16"/>
  <c r="CC118" i="16" s="1"/>
  <c r="BZ118" i="16"/>
  <c r="BY118" i="16"/>
  <c r="BX118" i="16"/>
  <c r="CF118" i="16" s="1"/>
  <c r="BW118" i="16"/>
  <c r="BV118" i="16"/>
  <c r="BU118" i="16"/>
  <c r="BT118" i="16"/>
  <c r="BS118" i="16"/>
  <c r="BR118" i="16"/>
  <c r="BP118" i="16"/>
  <c r="BN118" i="16"/>
  <c r="BM118" i="16"/>
  <c r="BL118" i="16"/>
  <c r="BH118" i="16"/>
  <c r="BG118" i="16"/>
  <c r="BE118" i="16"/>
  <c r="BD118" i="16"/>
  <c r="BC118" i="16"/>
  <c r="AX118" i="16"/>
  <c r="AW118" i="16"/>
  <c r="AU118" i="16"/>
  <c r="AS118" i="16"/>
  <c r="AR118" i="16"/>
  <c r="AP118" i="16"/>
  <c r="AO118" i="16"/>
  <c r="AM118" i="16"/>
  <c r="AL118" i="16"/>
  <c r="AJ118" i="16"/>
  <c r="AI118" i="16"/>
  <c r="AH118" i="16"/>
  <c r="AK118" i="16" s="1"/>
  <c r="AG118" i="16"/>
  <c r="AF118" i="16"/>
  <c r="AE118" i="16"/>
  <c r="AD118" i="16"/>
  <c r="BA118" i="16" s="1"/>
  <c r="AC118" i="16"/>
  <c r="AZ118" i="16" s="1"/>
  <c r="X118" i="16"/>
  <c r="CK118" i="16" s="1"/>
  <c r="T118" i="16"/>
  <c r="L118" i="16"/>
  <c r="B118" i="16"/>
  <c r="C118" i="16" s="1"/>
  <c r="CY117" i="16"/>
  <c r="CQ117" i="16"/>
  <c r="CP117" i="16"/>
  <c r="CO117" i="16"/>
  <c r="CN117" i="16"/>
  <c r="CM117" i="16"/>
  <c r="CL117" i="16"/>
  <c r="CH117" i="16"/>
  <c r="CG117" i="16"/>
  <c r="CD117" i="16"/>
  <c r="CB117" i="16"/>
  <c r="CA117" i="16"/>
  <c r="CC117" i="16" s="1"/>
  <c r="BZ117" i="16"/>
  <c r="BY117" i="16"/>
  <c r="BX117" i="16"/>
  <c r="BW117" i="16"/>
  <c r="BV117" i="16"/>
  <c r="BU117" i="16"/>
  <c r="BT117" i="16"/>
  <c r="BS117" i="16"/>
  <c r="BR117" i="16"/>
  <c r="BP117" i="16"/>
  <c r="BN117" i="16"/>
  <c r="BM117" i="16"/>
  <c r="BL117" i="16"/>
  <c r="BH117" i="16"/>
  <c r="BG117" i="16"/>
  <c r="BE117" i="16"/>
  <c r="BD117" i="16"/>
  <c r="BC117" i="16"/>
  <c r="BA117" i="16"/>
  <c r="AZ117" i="16"/>
  <c r="AX117" i="16"/>
  <c r="AW117" i="16"/>
  <c r="AU117" i="16"/>
  <c r="AS117" i="16"/>
  <c r="AR117" i="16"/>
  <c r="AP117" i="16"/>
  <c r="AO117" i="16"/>
  <c r="AM117" i="16"/>
  <c r="AL117" i="16"/>
  <c r="AJ117" i="16"/>
  <c r="AI117" i="16"/>
  <c r="AH117" i="16"/>
  <c r="AK117" i="16" s="1"/>
  <c r="AG117" i="16"/>
  <c r="AF117" i="16"/>
  <c r="AE117" i="16"/>
  <c r="AD117" i="16"/>
  <c r="AC117" i="16"/>
  <c r="X117" i="16"/>
  <c r="CK117" i="16" s="1"/>
  <c r="T117" i="16"/>
  <c r="L117" i="16"/>
  <c r="B117" i="16"/>
  <c r="C117" i="16" s="1"/>
  <c r="CY116" i="16"/>
  <c r="CQ116" i="16"/>
  <c r="CP116" i="16"/>
  <c r="CO116" i="16"/>
  <c r="CN116" i="16"/>
  <c r="CM116" i="16"/>
  <c r="CL116" i="16"/>
  <c r="CK116" i="16"/>
  <c r="CH116" i="16"/>
  <c r="CG116" i="16"/>
  <c r="CF116" i="16"/>
  <c r="CD116" i="16"/>
  <c r="CB116" i="16"/>
  <c r="CA116" i="16"/>
  <c r="CC116" i="16" s="1"/>
  <c r="BZ116" i="16"/>
  <c r="BY116" i="16"/>
  <c r="CI116" i="16" s="1"/>
  <c r="BX116" i="16"/>
  <c r="BW116" i="16"/>
  <c r="BV116" i="16"/>
  <c r="BU116" i="16"/>
  <c r="BT116" i="16"/>
  <c r="BS116" i="16"/>
  <c r="BR116" i="16"/>
  <c r="BP116" i="16"/>
  <c r="BN116" i="16"/>
  <c r="BM116" i="16"/>
  <c r="BL116" i="16"/>
  <c r="BH116" i="16"/>
  <c r="BG116" i="16"/>
  <c r="BE116" i="16"/>
  <c r="BD116" i="16"/>
  <c r="BC116" i="16"/>
  <c r="AX116" i="16"/>
  <c r="AW116" i="16"/>
  <c r="AU116" i="16"/>
  <c r="AS116" i="16"/>
  <c r="AP116" i="16"/>
  <c r="AO116" i="16"/>
  <c r="AM116" i="16"/>
  <c r="AL116" i="16"/>
  <c r="AJ116" i="16"/>
  <c r="AK116" i="16" s="1"/>
  <c r="AI116" i="16"/>
  <c r="AH116" i="16"/>
  <c r="AG116" i="16"/>
  <c r="AF116" i="16"/>
  <c r="AE116" i="16"/>
  <c r="AD116" i="16"/>
  <c r="BA116" i="16" s="1"/>
  <c r="AC116" i="16"/>
  <c r="AZ116" i="16" s="1"/>
  <c r="X116" i="16"/>
  <c r="T116" i="16"/>
  <c r="L116" i="16"/>
  <c r="B116" i="16"/>
  <c r="CY115" i="16"/>
  <c r="CQ115" i="16"/>
  <c r="CP115" i="16"/>
  <c r="CO115" i="16"/>
  <c r="CN115" i="16"/>
  <c r="CM115" i="16"/>
  <c r="CL115" i="16"/>
  <c r="CH115" i="16"/>
  <c r="CG115" i="16"/>
  <c r="CD115" i="16"/>
  <c r="CB115" i="16"/>
  <c r="CA115" i="16"/>
  <c r="CC115" i="16" s="1"/>
  <c r="BZ115" i="16"/>
  <c r="BY115" i="16"/>
  <c r="BX115" i="16"/>
  <c r="BW115" i="16"/>
  <c r="BV115" i="16"/>
  <c r="BU115" i="16"/>
  <c r="BT115" i="16"/>
  <c r="BS115" i="16"/>
  <c r="BR115" i="16"/>
  <c r="BP115" i="16"/>
  <c r="BN115" i="16"/>
  <c r="BM115" i="16"/>
  <c r="BL115" i="16"/>
  <c r="BH115" i="16"/>
  <c r="BG115" i="16"/>
  <c r="BE115" i="16"/>
  <c r="BD115" i="16"/>
  <c r="BC115" i="16"/>
  <c r="BA115" i="16"/>
  <c r="AZ115" i="16"/>
  <c r="AX115" i="16"/>
  <c r="AW115" i="16"/>
  <c r="AU115" i="16"/>
  <c r="AS115" i="16"/>
  <c r="AR115" i="16"/>
  <c r="AP115" i="16"/>
  <c r="AO115" i="16"/>
  <c r="AM115" i="16"/>
  <c r="AL115" i="16"/>
  <c r="AJ115" i="16"/>
  <c r="AI115" i="16"/>
  <c r="AH115" i="16"/>
  <c r="AK115" i="16" s="1"/>
  <c r="AG115" i="16"/>
  <c r="AF115" i="16"/>
  <c r="AE115" i="16"/>
  <c r="AD115" i="16"/>
  <c r="AC115" i="16"/>
  <c r="X115" i="16"/>
  <c r="CK115" i="16" s="1"/>
  <c r="T115" i="16"/>
  <c r="L115" i="16"/>
  <c r="C115" i="16"/>
  <c r="B115" i="16"/>
  <c r="CY114" i="16"/>
  <c r="CQ114" i="16"/>
  <c r="CP114" i="16"/>
  <c r="CO114" i="16"/>
  <c r="CN114" i="16"/>
  <c r="CM114" i="16"/>
  <c r="CL114" i="16"/>
  <c r="CH114" i="16"/>
  <c r="CG114" i="16"/>
  <c r="CD114" i="16"/>
  <c r="CB114" i="16"/>
  <c r="CC114" i="16" s="1"/>
  <c r="CA114" i="16"/>
  <c r="BZ114" i="16"/>
  <c r="BY114" i="16"/>
  <c r="BX114" i="16"/>
  <c r="BW114" i="16"/>
  <c r="BV114" i="16"/>
  <c r="BU114" i="16"/>
  <c r="BT114" i="16"/>
  <c r="BS114" i="16"/>
  <c r="BR114" i="16"/>
  <c r="BP114" i="16"/>
  <c r="BN114" i="16"/>
  <c r="BM114" i="16"/>
  <c r="BL114" i="16"/>
  <c r="BH114" i="16"/>
  <c r="BG114" i="16"/>
  <c r="BE114" i="16"/>
  <c r="BD114" i="16"/>
  <c r="BC114" i="16"/>
  <c r="BA114" i="16"/>
  <c r="AZ114" i="16"/>
  <c r="AX114" i="16"/>
  <c r="AW114" i="16"/>
  <c r="AU114" i="16"/>
  <c r="AS114" i="16"/>
  <c r="AP114" i="16"/>
  <c r="AO114" i="16"/>
  <c r="AM114" i="16"/>
  <c r="AL114" i="16"/>
  <c r="AJ114" i="16"/>
  <c r="AI114" i="16"/>
  <c r="AH114" i="16"/>
  <c r="AK114" i="16" s="1"/>
  <c r="AG114" i="16"/>
  <c r="AF114" i="16"/>
  <c r="AE114" i="16"/>
  <c r="AD114" i="16"/>
  <c r="AC114" i="16"/>
  <c r="X114" i="16"/>
  <c r="CK114" i="16" s="1"/>
  <c r="T114" i="16"/>
  <c r="L114" i="16"/>
  <c r="B114" i="16"/>
  <c r="AR114" i="16" s="1"/>
  <c r="CY113" i="16"/>
  <c r="CQ113" i="16"/>
  <c r="CP113" i="16"/>
  <c r="CO113" i="16"/>
  <c r="CN113" i="16"/>
  <c r="CM113" i="16"/>
  <c r="CL113" i="16"/>
  <c r="CK113" i="16"/>
  <c r="CH113" i="16"/>
  <c r="CG113" i="16"/>
  <c r="CF113" i="16"/>
  <c r="CD113" i="16"/>
  <c r="CB113" i="16"/>
  <c r="CC113" i="16" s="1"/>
  <c r="CA113" i="16"/>
  <c r="BZ113" i="16"/>
  <c r="BY113" i="16"/>
  <c r="BX113" i="16"/>
  <c r="CI113" i="16" s="1"/>
  <c r="BW113" i="16"/>
  <c r="BV113" i="16"/>
  <c r="BU113" i="16"/>
  <c r="BT113" i="16"/>
  <c r="BS113" i="16"/>
  <c r="BR113" i="16"/>
  <c r="BP113" i="16"/>
  <c r="BN113" i="16"/>
  <c r="BM113" i="16"/>
  <c r="BL113" i="16"/>
  <c r="BH113" i="16"/>
  <c r="BG113" i="16"/>
  <c r="BE113" i="16"/>
  <c r="BD113" i="16"/>
  <c r="BC113" i="16"/>
  <c r="BA113" i="16"/>
  <c r="AZ113" i="16"/>
  <c r="AX113" i="16"/>
  <c r="AW113" i="16"/>
  <c r="AU113" i="16"/>
  <c r="AP113" i="16"/>
  <c r="AO113" i="16"/>
  <c r="AM113" i="16"/>
  <c r="AL113" i="16"/>
  <c r="AJ113" i="16"/>
  <c r="AI113" i="16"/>
  <c r="AH113" i="16"/>
  <c r="AK113" i="16" s="1"/>
  <c r="AG113" i="16"/>
  <c r="AF113" i="16"/>
  <c r="AE113" i="16"/>
  <c r="AD113" i="16"/>
  <c r="AC113" i="16"/>
  <c r="X113" i="16"/>
  <c r="T113" i="16"/>
  <c r="L113" i="16"/>
  <c r="C113" i="16"/>
  <c r="B113" i="16"/>
  <c r="CY112" i="16"/>
  <c r="CQ112" i="16"/>
  <c r="CP112" i="16"/>
  <c r="CO112" i="16"/>
  <c r="CN112" i="16"/>
  <c r="CM112" i="16"/>
  <c r="CL112" i="16"/>
  <c r="CK112" i="16"/>
  <c r="CH112" i="16"/>
  <c r="CG112" i="16"/>
  <c r="CD112" i="16"/>
  <c r="CC112" i="16"/>
  <c r="CB112" i="16"/>
  <c r="CA112" i="16"/>
  <c r="BZ112" i="16"/>
  <c r="BY112" i="16"/>
  <c r="BX112" i="16"/>
  <c r="CF112" i="16" s="1"/>
  <c r="BW112" i="16"/>
  <c r="BV112" i="16"/>
  <c r="BU112" i="16"/>
  <c r="BT112" i="16"/>
  <c r="BS112" i="16"/>
  <c r="BR112" i="16"/>
  <c r="BP112" i="16"/>
  <c r="BN112" i="16"/>
  <c r="BM112" i="16"/>
  <c r="BL112" i="16"/>
  <c r="BH112" i="16"/>
  <c r="BG112" i="16"/>
  <c r="BE112" i="16"/>
  <c r="BD112" i="16"/>
  <c r="BC112" i="16"/>
  <c r="AX112" i="16"/>
  <c r="AW112" i="16"/>
  <c r="AU112" i="16"/>
  <c r="AP112" i="16"/>
  <c r="AO112" i="16"/>
  <c r="AM112" i="16"/>
  <c r="AL112" i="16"/>
  <c r="AJ112" i="16"/>
  <c r="AI112" i="16"/>
  <c r="AH112" i="16"/>
  <c r="AK112" i="16" s="1"/>
  <c r="AG112" i="16"/>
  <c r="AF112" i="16"/>
  <c r="AE112" i="16"/>
  <c r="AD112" i="16"/>
  <c r="BA112" i="16" s="1"/>
  <c r="AC112" i="16"/>
  <c r="AZ112" i="16" s="1"/>
  <c r="X112" i="16"/>
  <c r="T112" i="16"/>
  <c r="L112" i="16"/>
  <c r="B112" i="16"/>
  <c r="CY111" i="16"/>
  <c r="CQ111" i="16"/>
  <c r="CP111" i="16"/>
  <c r="CO111" i="16"/>
  <c r="CN111" i="16"/>
  <c r="CM111" i="16"/>
  <c r="CL111" i="16"/>
  <c r="CK111" i="16"/>
  <c r="CI111" i="16"/>
  <c r="CH111" i="16"/>
  <c r="CG111" i="16"/>
  <c r="CD111" i="16"/>
  <c r="CB111" i="16"/>
  <c r="CA111" i="16"/>
  <c r="CC111" i="16" s="1"/>
  <c r="BZ111" i="16"/>
  <c r="BY111" i="16"/>
  <c r="BX111" i="16"/>
  <c r="CF111" i="16" s="1"/>
  <c r="BW111" i="16"/>
  <c r="BV111" i="16"/>
  <c r="BU111" i="16"/>
  <c r="BT111" i="16"/>
  <c r="BS111" i="16"/>
  <c r="BR111" i="16"/>
  <c r="BP111" i="16"/>
  <c r="BN111" i="16"/>
  <c r="BM111" i="16"/>
  <c r="BL111" i="16"/>
  <c r="BH111" i="16"/>
  <c r="BG111" i="16"/>
  <c r="BE111" i="16"/>
  <c r="BD111" i="16"/>
  <c r="BC111" i="16"/>
  <c r="AZ111" i="16"/>
  <c r="AX111" i="16"/>
  <c r="AW111" i="16"/>
  <c r="AU111" i="16"/>
  <c r="AS111" i="16"/>
  <c r="AR111" i="16"/>
  <c r="AP111" i="16"/>
  <c r="AO111" i="16"/>
  <c r="AM111" i="16"/>
  <c r="AL111" i="16"/>
  <c r="AJ111" i="16"/>
  <c r="AI111" i="16"/>
  <c r="AH111" i="16"/>
  <c r="AK111" i="16" s="1"/>
  <c r="AG111" i="16"/>
  <c r="AF111" i="16"/>
  <c r="AE111" i="16"/>
  <c r="AD111" i="16"/>
  <c r="BA111" i="16" s="1"/>
  <c r="AC111" i="16"/>
  <c r="X111" i="16"/>
  <c r="T111" i="16"/>
  <c r="L111" i="16"/>
  <c r="C111" i="16"/>
  <c r="B111" i="16"/>
  <c r="CY110" i="16"/>
  <c r="CQ110" i="16"/>
  <c r="CP110" i="16"/>
  <c r="CO110" i="16"/>
  <c r="CN110" i="16"/>
  <c r="CM110" i="16"/>
  <c r="CL110" i="16"/>
  <c r="CI110" i="16"/>
  <c r="CH110" i="16"/>
  <c r="CG110" i="16"/>
  <c r="CD110" i="16"/>
  <c r="CB110" i="16"/>
  <c r="CA110" i="16"/>
  <c r="CC110" i="16" s="1"/>
  <c r="BZ110" i="16"/>
  <c r="BY110" i="16"/>
  <c r="BX110" i="16"/>
  <c r="BW110" i="16"/>
  <c r="BV110" i="16"/>
  <c r="BU110" i="16"/>
  <c r="BT110" i="16"/>
  <c r="BS110" i="16"/>
  <c r="BR110" i="16"/>
  <c r="BP110" i="16"/>
  <c r="BN110" i="16"/>
  <c r="BM110" i="16"/>
  <c r="BL110" i="16"/>
  <c r="BH110" i="16"/>
  <c r="BG110" i="16"/>
  <c r="BE110" i="16"/>
  <c r="BD110" i="16"/>
  <c r="BC110" i="16"/>
  <c r="AX110" i="16"/>
  <c r="AW110" i="16"/>
  <c r="AU110" i="16"/>
  <c r="AS110" i="16"/>
  <c r="AR110" i="16"/>
  <c r="AP110" i="16"/>
  <c r="AO110" i="16"/>
  <c r="AM110" i="16"/>
  <c r="AL110" i="16"/>
  <c r="AJ110" i="16"/>
  <c r="AK110" i="16" s="1"/>
  <c r="AI110" i="16"/>
  <c r="AH110" i="16"/>
  <c r="AG110" i="16"/>
  <c r="AF110" i="16"/>
  <c r="AE110" i="16"/>
  <c r="AD110" i="16"/>
  <c r="BA110" i="16" s="1"/>
  <c r="AC110" i="16"/>
  <c r="AZ110" i="16" s="1"/>
  <c r="X110" i="16"/>
  <c r="CK110" i="16" s="1"/>
  <c r="T110" i="16"/>
  <c r="L110" i="16"/>
  <c r="B110" i="16"/>
  <c r="C110" i="16" s="1"/>
  <c r="CY109" i="16"/>
  <c r="CQ109" i="16"/>
  <c r="CP109" i="16"/>
  <c r="CO109" i="16"/>
  <c r="CN109" i="16"/>
  <c r="CM109" i="16"/>
  <c r="CL109" i="16"/>
  <c r="CK109" i="16"/>
  <c r="CH109" i="16"/>
  <c r="CG109" i="16"/>
  <c r="CD109" i="16"/>
  <c r="CB109" i="16"/>
  <c r="CA109" i="16"/>
  <c r="CC109" i="16" s="1"/>
  <c r="BZ109" i="16"/>
  <c r="BY109" i="16"/>
  <c r="BX109" i="16"/>
  <c r="BW109" i="16"/>
  <c r="BV109" i="16"/>
  <c r="BU109" i="16"/>
  <c r="BT109" i="16"/>
  <c r="BS109" i="16"/>
  <c r="BR109" i="16"/>
  <c r="BP109" i="16"/>
  <c r="BN109" i="16"/>
  <c r="BM109" i="16"/>
  <c r="BL109" i="16"/>
  <c r="BH109" i="16"/>
  <c r="BG109" i="16"/>
  <c r="BE109" i="16"/>
  <c r="BD109" i="16"/>
  <c r="BC109" i="16"/>
  <c r="BA109" i="16"/>
  <c r="AX109" i="16"/>
  <c r="AW109" i="16"/>
  <c r="AU109" i="16"/>
  <c r="AS109" i="16"/>
  <c r="AR109" i="16"/>
  <c r="AP109" i="16"/>
  <c r="AO109" i="16"/>
  <c r="AM109" i="16"/>
  <c r="AL109" i="16"/>
  <c r="AJ109" i="16"/>
  <c r="AI109" i="16"/>
  <c r="AH109" i="16"/>
  <c r="AK109" i="16" s="1"/>
  <c r="AG109" i="16"/>
  <c r="AF109" i="16"/>
  <c r="AE109" i="16"/>
  <c r="AD109" i="16"/>
  <c r="AC109" i="16"/>
  <c r="AZ109" i="16" s="1"/>
  <c r="X109" i="16"/>
  <c r="T109" i="16"/>
  <c r="L109" i="16"/>
  <c r="B109" i="16"/>
  <c r="C109" i="16" s="1"/>
  <c r="CY108" i="16"/>
  <c r="CQ108" i="16"/>
  <c r="CP108" i="16"/>
  <c r="CO108" i="16"/>
  <c r="CN108" i="16"/>
  <c r="CM108" i="16"/>
  <c r="CL108" i="16"/>
  <c r="CK108" i="16"/>
  <c r="CI108" i="16"/>
  <c r="CH108" i="16"/>
  <c r="CG108" i="16"/>
  <c r="CD108" i="16"/>
  <c r="CB108" i="16"/>
  <c r="CA108" i="16"/>
  <c r="CC108" i="16" s="1"/>
  <c r="BZ108" i="16"/>
  <c r="BY108" i="16"/>
  <c r="CF108" i="16" s="1"/>
  <c r="BX108" i="16"/>
  <c r="BW108" i="16"/>
  <c r="BV108" i="16"/>
  <c r="BU108" i="16"/>
  <c r="BT108" i="16"/>
  <c r="BS108" i="16"/>
  <c r="BR108" i="16"/>
  <c r="BP108" i="16"/>
  <c r="BN108" i="16"/>
  <c r="BM108" i="16"/>
  <c r="BL108" i="16"/>
  <c r="BH108" i="16"/>
  <c r="BG108" i="16"/>
  <c r="BE108" i="16"/>
  <c r="BD108" i="16"/>
  <c r="BC108" i="16"/>
  <c r="AX108" i="16"/>
  <c r="AW108" i="16"/>
  <c r="AU108" i="16"/>
  <c r="AS108" i="16"/>
  <c r="AP108" i="16"/>
  <c r="AO108" i="16"/>
  <c r="AM108" i="16"/>
  <c r="AL108" i="16"/>
  <c r="AJ108" i="16"/>
  <c r="AI108" i="16"/>
  <c r="AH108" i="16"/>
  <c r="AK108" i="16" s="1"/>
  <c r="AG108" i="16"/>
  <c r="AF108" i="16"/>
  <c r="AE108" i="16"/>
  <c r="AD108" i="16"/>
  <c r="BA108" i="16" s="1"/>
  <c r="AC108" i="16"/>
  <c r="AZ108" i="16" s="1"/>
  <c r="X108" i="16"/>
  <c r="T108" i="16"/>
  <c r="L108" i="16"/>
  <c r="B108" i="16"/>
  <c r="CY107" i="16"/>
  <c r="CQ107" i="16"/>
  <c r="CP107" i="16"/>
  <c r="CO107" i="16"/>
  <c r="CN107" i="16"/>
  <c r="CM107" i="16"/>
  <c r="CL107" i="16"/>
  <c r="CH107" i="16"/>
  <c r="CG107" i="16"/>
  <c r="CD107" i="16"/>
  <c r="CC107" i="16"/>
  <c r="CB107" i="16"/>
  <c r="CA107" i="16"/>
  <c r="BZ107" i="16"/>
  <c r="BY107" i="16"/>
  <c r="BX107" i="16"/>
  <c r="CI107" i="16" s="1"/>
  <c r="BW107" i="16"/>
  <c r="BV107" i="16"/>
  <c r="BU107" i="16"/>
  <c r="BT107" i="16"/>
  <c r="BS107" i="16"/>
  <c r="BR107" i="16"/>
  <c r="BP107" i="16"/>
  <c r="BN107" i="16"/>
  <c r="BM107" i="16"/>
  <c r="BL107" i="16"/>
  <c r="BH107" i="16"/>
  <c r="BG107" i="16"/>
  <c r="BE107" i="16"/>
  <c r="BD107" i="16"/>
  <c r="BC107" i="16"/>
  <c r="AZ107" i="16"/>
  <c r="AX107" i="16"/>
  <c r="AW107" i="16"/>
  <c r="AU107" i="16"/>
  <c r="AS107" i="16"/>
  <c r="AR107" i="16"/>
  <c r="AP107" i="16"/>
  <c r="AO107" i="16"/>
  <c r="AM107" i="16"/>
  <c r="AL107" i="16"/>
  <c r="AJ107" i="16"/>
  <c r="AI107" i="16"/>
  <c r="AH107" i="16"/>
  <c r="AK107" i="16" s="1"/>
  <c r="AG107" i="16"/>
  <c r="AF107" i="16"/>
  <c r="AE107" i="16"/>
  <c r="AD107" i="16"/>
  <c r="BA107" i="16" s="1"/>
  <c r="AC107" i="16"/>
  <c r="X107" i="16"/>
  <c r="CK107" i="16" s="1"/>
  <c r="T107" i="16"/>
  <c r="L107" i="16"/>
  <c r="C107" i="16"/>
  <c r="B107" i="16"/>
  <c r="CY106" i="16"/>
  <c r="CQ106" i="16"/>
  <c r="CP106" i="16"/>
  <c r="CO106" i="16"/>
  <c r="CN106" i="16"/>
  <c r="CM106" i="16"/>
  <c r="CL106" i="16"/>
  <c r="CH106" i="16"/>
  <c r="CG106" i="16"/>
  <c r="CD106" i="16"/>
  <c r="CB106" i="16"/>
  <c r="CA106" i="16"/>
  <c r="CC106" i="16" s="1"/>
  <c r="BZ106" i="16"/>
  <c r="BY106" i="16"/>
  <c r="BX106" i="16"/>
  <c r="BW106" i="16"/>
  <c r="BV106" i="16"/>
  <c r="BU106" i="16"/>
  <c r="BT106" i="16"/>
  <c r="BS106" i="16"/>
  <c r="BR106" i="16"/>
  <c r="BP106" i="16"/>
  <c r="BN106" i="16"/>
  <c r="BM106" i="16"/>
  <c r="BL106" i="16"/>
  <c r="BH106" i="16"/>
  <c r="BG106" i="16"/>
  <c r="BE106" i="16"/>
  <c r="BD106" i="16"/>
  <c r="BC106" i="16"/>
  <c r="BA106" i="16"/>
  <c r="AX106" i="16"/>
  <c r="AW106" i="16"/>
  <c r="AU106" i="16"/>
  <c r="AS106" i="16"/>
  <c r="AP106" i="16"/>
  <c r="AO106" i="16"/>
  <c r="AM106" i="16"/>
  <c r="AL106" i="16"/>
  <c r="AJ106" i="16"/>
  <c r="AK106" i="16" s="1"/>
  <c r="AI106" i="16"/>
  <c r="AH106" i="16"/>
  <c r="AG106" i="16"/>
  <c r="AF106" i="16"/>
  <c r="AE106" i="16"/>
  <c r="AD106" i="16"/>
  <c r="AC106" i="16"/>
  <c r="AZ106" i="16" s="1"/>
  <c r="X106" i="16"/>
  <c r="CK106" i="16" s="1"/>
  <c r="T106" i="16"/>
  <c r="L106" i="16"/>
  <c r="B106" i="16"/>
  <c r="AR106" i="16" s="1"/>
  <c r="CY105" i="16"/>
  <c r="CQ105" i="16"/>
  <c r="CP105" i="16"/>
  <c r="CO105" i="16"/>
  <c r="CN105" i="16"/>
  <c r="CM105" i="16"/>
  <c r="CL105" i="16"/>
  <c r="CH105" i="16"/>
  <c r="CG105" i="16"/>
  <c r="CD105" i="16"/>
  <c r="CB105" i="16"/>
  <c r="CC105" i="16" s="1"/>
  <c r="CA105" i="16"/>
  <c r="BZ105" i="16"/>
  <c r="BY105" i="16"/>
  <c r="BX105" i="16"/>
  <c r="CI105" i="16" s="1"/>
  <c r="BW105" i="16"/>
  <c r="BV105" i="16"/>
  <c r="BU105" i="16"/>
  <c r="BT105" i="16"/>
  <c r="BS105" i="16"/>
  <c r="BR105" i="16"/>
  <c r="BP105" i="16"/>
  <c r="BN105" i="16"/>
  <c r="BM105" i="16"/>
  <c r="BL105" i="16"/>
  <c r="BH105" i="16"/>
  <c r="BG105" i="16"/>
  <c r="BE105" i="16"/>
  <c r="BD105" i="16"/>
  <c r="BC105" i="16"/>
  <c r="BA105" i="16"/>
  <c r="AZ105" i="16"/>
  <c r="AX105" i="16"/>
  <c r="AW105" i="16"/>
  <c r="AU105" i="16"/>
  <c r="AP105" i="16"/>
  <c r="AO105" i="16"/>
  <c r="AM105" i="16"/>
  <c r="AL105" i="16"/>
  <c r="AJ105" i="16"/>
  <c r="AI105" i="16"/>
  <c r="AH105" i="16"/>
  <c r="AK105" i="16" s="1"/>
  <c r="AG105" i="16"/>
  <c r="AF105" i="16"/>
  <c r="AE105" i="16"/>
  <c r="AD105" i="16"/>
  <c r="AC105" i="16"/>
  <c r="X105" i="16"/>
  <c r="CK105" i="16" s="1"/>
  <c r="T105" i="16"/>
  <c r="L105" i="16"/>
  <c r="B105" i="16"/>
  <c r="CY104" i="16"/>
  <c r="CQ104" i="16"/>
  <c r="CP104" i="16"/>
  <c r="CO104" i="16"/>
  <c r="CN104" i="16"/>
  <c r="CM104" i="16"/>
  <c r="CL104" i="16"/>
  <c r="CK104" i="16"/>
  <c r="CI104" i="16"/>
  <c r="CH104" i="16"/>
  <c r="CG104" i="16"/>
  <c r="CD104" i="16"/>
  <c r="CC104" i="16"/>
  <c r="CB104" i="16"/>
  <c r="CA104" i="16"/>
  <c r="BZ104" i="16"/>
  <c r="BY104" i="16"/>
  <c r="BX104" i="16"/>
  <c r="CF104" i="16" s="1"/>
  <c r="BW104" i="16"/>
  <c r="BV104" i="16"/>
  <c r="BU104" i="16"/>
  <c r="BT104" i="16"/>
  <c r="BS104" i="16"/>
  <c r="BR104" i="16"/>
  <c r="BP104" i="16"/>
  <c r="BN104" i="16"/>
  <c r="BM104" i="16"/>
  <c r="BL104" i="16"/>
  <c r="BH104" i="16"/>
  <c r="BG104" i="16"/>
  <c r="BE104" i="16"/>
  <c r="BD104" i="16"/>
  <c r="BC104" i="16"/>
  <c r="AX104" i="16"/>
  <c r="AW104" i="16"/>
  <c r="AU104" i="16"/>
  <c r="AR104" i="16"/>
  <c r="AP104" i="16"/>
  <c r="AO104" i="16"/>
  <c r="AM104" i="16"/>
  <c r="AL104" i="16"/>
  <c r="AK104" i="16"/>
  <c r="AJ104" i="16"/>
  <c r="AI104" i="16"/>
  <c r="AH104" i="16"/>
  <c r="AG104" i="16"/>
  <c r="AF104" i="16"/>
  <c r="AE104" i="16"/>
  <c r="AD104" i="16"/>
  <c r="BA104" i="16" s="1"/>
  <c r="AC104" i="16"/>
  <c r="AZ104" i="16" s="1"/>
  <c r="X104" i="16"/>
  <c r="T104" i="16"/>
  <c r="L104" i="16"/>
  <c r="B104" i="16"/>
  <c r="AS104" i="16" s="1"/>
  <c r="CY103" i="16"/>
  <c r="CQ103" i="16"/>
  <c r="CP103" i="16"/>
  <c r="CO103" i="16"/>
  <c r="CN103" i="16"/>
  <c r="CM103" i="16"/>
  <c r="CL103" i="16"/>
  <c r="CK103" i="16"/>
  <c r="CH103" i="16"/>
  <c r="CG103" i="16"/>
  <c r="CD103" i="16"/>
  <c r="CB103" i="16"/>
  <c r="CA103" i="16"/>
  <c r="CC103" i="16" s="1"/>
  <c r="BZ103" i="16"/>
  <c r="BY103" i="16"/>
  <c r="BX103" i="16"/>
  <c r="BW103" i="16"/>
  <c r="BV103" i="16"/>
  <c r="BU103" i="16"/>
  <c r="BT103" i="16"/>
  <c r="BS103" i="16"/>
  <c r="BR103" i="16"/>
  <c r="BP103" i="16"/>
  <c r="BN103" i="16"/>
  <c r="BM103" i="16"/>
  <c r="BL103" i="16"/>
  <c r="BH103" i="16"/>
  <c r="BG103" i="16"/>
  <c r="BE103" i="16"/>
  <c r="BD103" i="16"/>
  <c r="BC103" i="16"/>
  <c r="AZ103" i="16"/>
  <c r="AX103" i="16"/>
  <c r="AW103" i="16"/>
  <c r="AU103" i="16"/>
  <c r="AP103" i="16"/>
  <c r="AO103" i="16"/>
  <c r="AM103" i="16"/>
  <c r="AL103" i="16"/>
  <c r="AJ103" i="16"/>
  <c r="AI103" i="16"/>
  <c r="AH103" i="16"/>
  <c r="AK103" i="16" s="1"/>
  <c r="AG103" i="16"/>
  <c r="AF103" i="16"/>
  <c r="AE103" i="16"/>
  <c r="AD103" i="16"/>
  <c r="BA103" i="16" s="1"/>
  <c r="AC103" i="16"/>
  <c r="X103" i="16"/>
  <c r="T103" i="16"/>
  <c r="L103" i="16"/>
  <c r="B103" i="16"/>
  <c r="C103" i="16" s="1"/>
  <c r="CY102" i="16"/>
  <c r="CQ102" i="16"/>
  <c r="CP102" i="16"/>
  <c r="CO102" i="16"/>
  <c r="CN102" i="16"/>
  <c r="CM102" i="16"/>
  <c r="CL102" i="16"/>
  <c r="CK102" i="16"/>
  <c r="CH102" i="16"/>
  <c r="CG102" i="16"/>
  <c r="CD102" i="16"/>
  <c r="CB102" i="16"/>
  <c r="CA102" i="16"/>
  <c r="CC102" i="16" s="1"/>
  <c r="BZ102" i="16"/>
  <c r="BY102" i="16"/>
  <c r="CI102" i="16" s="1"/>
  <c r="BX102" i="16"/>
  <c r="BW102" i="16"/>
  <c r="BV102" i="16"/>
  <c r="BU102" i="16"/>
  <c r="BT102" i="16"/>
  <c r="BS102" i="16"/>
  <c r="BR102" i="16"/>
  <c r="BP102" i="16"/>
  <c r="BN102" i="16"/>
  <c r="BM102" i="16"/>
  <c r="BL102" i="16"/>
  <c r="BH102" i="16"/>
  <c r="BG102" i="16"/>
  <c r="BE102" i="16"/>
  <c r="BD102" i="16"/>
  <c r="BC102" i="16"/>
  <c r="AX102" i="16"/>
  <c r="AW102" i="16"/>
  <c r="AU102" i="16"/>
  <c r="AS102" i="16"/>
  <c r="AR102" i="16"/>
  <c r="AP102" i="16"/>
  <c r="AO102" i="16"/>
  <c r="AM102" i="16"/>
  <c r="AL102" i="16"/>
  <c r="AJ102" i="16"/>
  <c r="AI102" i="16"/>
  <c r="AH102" i="16"/>
  <c r="AK102" i="16" s="1"/>
  <c r="AG102" i="16"/>
  <c r="AF102" i="16"/>
  <c r="AE102" i="16"/>
  <c r="AD102" i="16"/>
  <c r="BA102" i="16" s="1"/>
  <c r="AC102" i="16"/>
  <c r="AZ102" i="16" s="1"/>
  <c r="X102" i="16"/>
  <c r="T102" i="16"/>
  <c r="L102" i="16"/>
  <c r="B102" i="16"/>
  <c r="C102" i="16" s="1"/>
  <c r="CY101" i="16"/>
  <c r="CQ101" i="16"/>
  <c r="CP101" i="16"/>
  <c r="CO101" i="16"/>
  <c r="CN101" i="16"/>
  <c r="CM101" i="16"/>
  <c r="CL101" i="16"/>
  <c r="CI101" i="16"/>
  <c r="CH101" i="16"/>
  <c r="CG101" i="16"/>
  <c r="CD101" i="16"/>
  <c r="CB101" i="16"/>
  <c r="CA101" i="16"/>
  <c r="CC101" i="16" s="1"/>
  <c r="BZ101" i="16"/>
  <c r="BY101" i="16"/>
  <c r="BX101" i="16"/>
  <c r="CF101" i="16" s="1"/>
  <c r="BW101" i="16"/>
  <c r="BV101" i="16"/>
  <c r="BU101" i="16"/>
  <c r="BT101" i="16"/>
  <c r="BS101" i="16"/>
  <c r="BR101" i="16"/>
  <c r="BP101" i="16"/>
  <c r="BN101" i="16"/>
  <c r="BM101" i="16"/>
  <c r="BL101" i="16"/>
  <c r="BH101" i="16"/>
  <c r="BG101" i="16"/>
  <c r="BE101" i="16"/>
  <c r="BD101" i="16"/>
  <c r="BC101" i="16"/>
  <c r="BA101" i="16"/>
  <c r="AZ101" i="16"/>
  <c r="AX101" i="16"/>
  <c r="AW101" i="16"/>
  <c r="AU101" i="16"/>
  <c r="AT101" i="16"/>
  <c r="AP101" i="16"/>
  <c r="AO101" i="16"/>
  <c r="AM101" i="16"/>
  <c r="AL101" i="16"/>
  <c r="AJ101" i="16"/>
  <c r="AI101" i="16"/>
  <c r="AH101" i="16"/>
  <c r="AK101" i="16" s="1"/>
  <c r="AG101" i="16"/>
  <c r="AF101" i="16"/>
  <c r="AE101" i="16"/>
  <c r="AD101" i="16"/>
  <c r="AC101" i="16"/>
  <c r="X101" i="16"/>
  <c r="CK101" i="16" s="1"/>
  <c r="T101" i="16"/>
  <c r="L101" i="16"/>
  <c r="B101" i="16"/>
  <c r="C101" i="16" s="1"/>
  <c r="CY100" i="16"/>
  <c r="CQ100" i="16"/>
  <c r="CP100" i="16"/>
  <c r="CO100" i="16"/>
  <c r="CN100" i="16"/>
  <c r="CM100" i="16"/>
  <c r="CL100" i="16"/>
  <c r="CH100" i="16"/>
  <c r="CG100" i="16"/>
  <c r="CD100" i="16"/>
  <c r="CB100" i="16"/>
  <c r="CA100" i="16"/>
  <c r="CC100" i="16" s="1"/>
  <c r="BZ100" i="16"/>
  <c r="BY100" i="16"/>
  <c r="CF100" i="16" s="1"/>
  <c r="BX100" i="16"/>
  <c r="BW100" i="16"/>
  <c r="BV100" i="16"/>
  <c r="BU100" i="16"/>
  <c r="BT100" i="16"/>
  <c r="BS100" i="16"/>
  <c r="BR100" i="16"/>
  <c r="BP100" i="16"/>
  <c r="BN100" i="16"/>
  <c r="BM100" i="16"/>
  <c r="BL100" i="16"/>
  <c r="BH100" i="16"/>
  <c r="BG100" i="16"/>
  <c r="BE100" i="16"/>
  <c r="BD100" i="16"/>
  <c r="BC100" i="16"/>
  <c r="AZ100" i="16"/>
  <c r="AX100" i="16"/>
  <c r="AW100" i="16"/>
  <c r="AU100" i="16"/>
  <c r="AS100" i="16"/>
  <c r="AR100" i="16"/>
  <c r="AP100" i="16"/>
  <c r="AO100" i="16"/>
  <c r="AM100" i="16"/>
  <c r="AL100" i="16"/>
  <c r="AJ100" i="16"/>
  <c r="AI100" i="16"/>
  <c r="AH100" i="16"/>
  <c r="AK100" i="16" s="1"/>
  <c r="AG100" i="16"/>
  <c r="AF100" i="16"/>
  <c r="AE100" i="16"/>
  <c r="AD100" i="16"/>
  <c r="BA100" i="16" s="1"/>
  <c r="AC100" i="16"/>
  <c r="X100" i="16"/>
  <c r="CK100" i="16" s="1"/>
  <c r="T100" i="16"/>
  <c r="L100" i="16"/>
  <c r="B100" i="16"/>
  <c r="C100" i="16" s="1"/>
  <c r="CY99" i="16"/>
  <c r="CQ99" i="16"/>
  <c r="CP99" i="16"/>
  <c r="CO99" i="16"/>
  <c r="CN99" i="16"/>
  <c r="CM99" i="16"/>
  <c r="CL99" i="16"/>
  <c r="CI99" i="16"/>
  <c r="CH99" i="16"/>
  <c r="CG99" i="16"/>
  <c r="CF99" i="16"/>
  <c r="CD99" i="16"/>
  <c r="CB99" i="16"/>
  <c r="CA99" i="16"/>
  <c r="CC99" i="16" s="1"/>
  <c r="BZ99" i="16"/>
  <c r="BY99" i="16"/>
  <c r="BX99" i="16"/>
  <c r="BW99" i="16"/>
  <c r="BV99" i="16"/>
  <c r="BU99" i="16"/>
  <c r="BT99" i="16"/>
  <c r="BS99" i="16"/>
  <c r="BR99" i="16"/>
  <c r="BP99" i="16"/>
  <c r="BN99" i="16"/>
  <c r="BM99" i="16"/>
  <c r="BL99" i="16"/>
  <c r="BH99" i="16"/>
  <c r="BG99" i="16"/>
  <c r="BE99" i="16"/>
  <c r="BD99" i="16"/>
  <c r="BC99" i="16"/>
  <c r="BA99" i="16"/>
  <c r="AZ99" i="16"/>
  <c r="AX99" i="16"/>
  <c r="AW99" i="16"/>
  <c r="AU99" i="16"/>
  <c r="AS99" i="16"/>
  <c r="AR99" i="16"/>
  <c r="AP99" i="16"/>
  <c r="AO99" i="16"/>
  <c r="AM99" i="16"/>
  <c r="AL99" i="16"/>
  <c r="AJ99" i="16"/>
  <c r="AI99" i="16"/>
  <c r="AK99" i="16" s="1"/>
  <c r="AH99" i="16"/>
  <c r="AG99" i="16"/>
  <c r="AF99" i="16"/>
  <c r="AE99" i="16"/>
  <c r="AD99" i="16"/>
  <c r="AC99" i="16"/>
  <c r="X99" i="16"/>
  <c r="CK99" i="16" s="1"/>
  <c r="T99" i="16"/>
  <c r="L99" i="16"/>
  <c r="C99" i="16"/>
  <c r="B99" i="16"/>
  <c r="CY98" i="16"/>
  <c r="CQ98" i="16"/>
  <c r="CP98" i="16"/>
  <c r="CO98" i="16"/>
  <c r="CN98" i="16"/>
  <c r="CM98" i="16"/>
  <c r="CL98" i="16"/>
  <c r="CH98" i="16"/>
  <c r="CG98" i="16"/>
  <c r="CD98" i="16"/>
  <c r="CB98" i="16"/>
  <c r="CA98" i="16"/>
  <c r="CC98" i="16" s="1"/>
  <c r="BZ98" i="16"/>
  <c r="BY98" i="16"/>
  <c r="BX98" i="16"/>
  <c r="CF98" i="16" s="1"/>
  <c r="BW98" i="16"/>
  <c r="BV98" i="16"/>
  <c r="BU98" i="16"/>
  <c r="BT98" i="16"/>
  <c r="BS98" i="16"/>
  <c r="BR98" i="16"/>
  <c r="BP98" i="16"/>
  <c r="BN98" i="16"/>
  <c r="BM98" i="16"/>
  <c r="BL98" i="16"/>
  <c r="BH98" i="16"/>
  <c r="BG98" i="16"/>
  <c r="BE98" i="16"/>
  <c r="BD98" i="16"/>
  <c r="BC98" i="16"/>
  <c r="BA98" i="16"/>
  <c r="AX98" i="16"/>
  <c r="AW98" i="16"/>
  <c r="AU98" i="16"/>
  <c r="AS98" i="16"/>
  <c r="AR98" i="16"/>
  <c r="AP98" i="16"/>
  <c r="AO98" i="16"/>
  <c r="AM98" i="16"/>
  <c r="AL98" i="16"/>
  <c r="AJ98" i="16"/>
  <c r="AI98" i="16"/>
  <c r="AH98" i="16"/>
  <c r="AK98" i="16" s="1"/>
  <c r="AG98" i="16"/>
  <c r="AF98" i="16"/>
  <c r="AE98" i="16"/>
  <c r="AD98" i="16"/>
  <c r="AC98" i="16"/>
  <c r="AZ98" i="16" s="1"/>
  <c r="X98" i="16"/>
  <c r="CK98" i="16" s="1"/>
  <c r="T98" i="16"/>
  <c r="L98" i="16"/>
  <c r="B98" i="16"/>
  <c r="C98" i="16" s="1"/>
  <c r="CY97" i="16"/>
  <c r="CQ97" i="16"/>
  <c r="CP97" i="16"/>
  <c r="CO97" i="16"/>
  <c r="CN97" i="16"/>
  <c r="CM97" i="16"/>
  <c r="CL97" i="16"/>
  <c r="CK97" i="16"/>
  <c r="CH97" i="16"/>
  <c r="CG97" i="16"/>
  <c r="CD97" i="16"/>
  <c r="CB97" i="16"/>
  <c r="CC97" i="16" s="1"/>
  <c r="CA97" i="16"/>
  <c r="BZ97" i="16"/>
  <c r="BY97" i="16"/>
  <c r="BX97" i="16"/>
  <c r="BW97" i="16"/>
  <c r="BV97" i="16"/>
  <c r="BU97" i="16"/>
  <c r="BT97" i="16"/>
  <c r="BS97" i="16"/>
  <c r="BR97" i="16"/>
  <c r="BP97" i="16"/>
  <c r="BN97" i="16"/>
  <c r="BM97" i="16"/>
  <c r="BL97" i="16"/>
  <c r="BH97" i="16"/>
  <c r="BG97" i="16"/>
  <c r="BE97" i="16"/>
  <c r="BD97" i="16"/>
  <c r="BC97" i="16"/>
  <c r="AZ97" i="16"/>
  <c r="AX97" i="16"/>
  <c r="AW97" i="16"/>
  <c r="AU97" i="16"/>
  <c r="AR97" i="16"/>
  <c r="AP97" i="16"/>
  <c r="AO97" i="16"/>
  <c r="AM97" i="16"/>
  <c r="AL97" i="16"/>
  <c r="AJ97" i="16"/>
  <c r="AI97" i="16"/>
  <c r="AH97" i="16"/>
  <c r="AK97" i="16" s="1"/>
  <c r="AG97" i="16"/>
  <c r="AF97" i="16"/>
  <c r="AE97" i="16"/>
  <c r="AD97" i="16"/>
  <c r="BA97" i="16" s="1"/>
  <c r="AC97" i="16"/>
  <c r="X97" i="16"/>
  <c r="T97" i="16"/>
  <c r="L97" i="16"/>
  <c r="B97" i="16"/>
  <c r="AS97" i="16" s="1"/>
  <c r="CY96" i="16"/>
  <c r="CQ96" i="16"/>
  <c r="CP96" i="16"/>
  <c r="CO96" i="16"/>
  <c r="CN96" i="16"/>
  <c r="CM96" i="16"/>
  <c r="CL96" i="16"/>
  <c r="CK96" i="16"/>
  <c r="CI96" i="16"/>
  <c r="CH96" i="16"/>
  <c r="CG96" i="16"/>
  <c r="CD96" i="16"/>
  <c r="CB96" i="16"/>
  <c r="CA96" i="16"/>
  <c r="CC96" i="16" s="1"/>
  <c r="BZ96" i="16"/>
  <c r="BY96" i="16"/>
  <c r="BX96" i="16"/>
  <c r="CF96" i="16" s="1"/>
  <c r="BW96" i="16"/>
  <c r="BV96" i="16"/>
  <c r="BU96" i="16"/>
  <c r="BT96" i="16"/>
  <c r="BS96" i="16"/>
  <c r="BR96" i="16"/>
  <c r="BP96" i="16"/>
  <c r="BN96" i="16"/>
  <c r="BM96" i="16"/>
  <c r="BL96" i="16"/>
  <c r="BH96" i="16"/>
  <c r="BG96" i="16"/>
  <c r="BE96" i="16"/>
  <c r="BD96" i="16"/>
  <c r="BC96" i="16"/>
  <c r="AX96" i="16"/>
  <c r="AW96" i="16"/>
  <c r="AU96" i="16"/>
  <c r="AR96" i="16"/>
  <c r="AP96" i="16"/>
  <c r="AO96" i="16"/>
  <c r="AM96" i="16"/>
  <c r="AL96" i="16"/>
  <c r="AK96" i="16"/>
  <c r="AJ96" i="16"/>
  <c r="AI96" i="16"/>
  <c r="AH96" i="16"/>
  <c r="AG96" i="16"/>
  <c r="AF96" i="16"/>
  <c r="AE96" i="16"/>
  <c r="AD96" i="16"/>
  <c r="BA96" i="16" s="1"/>
  <c r="AC96" i="16"/>
  <c r="AZ96" i="16" s="1"/>
  <c r="X96" i="16"/>
  <c r="T96" i="16"/>
  <c r="L96" i="16"/>
  <c r="B96" i="16"/>
  <c r="CY95" i="16"/>
  <c r="CQ95" i="16"/>
  <c r="CP95" i="16"/>
  <c r="CO95" i="16"/>
  <c r="CN95" i="16"/>
  <c r="CM95" i="16"/>
  <c r="CL95" i="16"/>
  <c r="CK95" i="16"/>
  <c r="CH95" i="16"/>
  <c r="CG95" i="16"/>
  <c r="CD95" i="16"/>
  <c r="CC95" i="16"/>
  <c r="CB95" i="16"/>
  <c r="CA95" i="16"/>
  <c r="BZ95" i="16"/>
  <c r="BY95" i="16"/>
  <c r="BX95" i="16"/>
  <c r="BW95" i="16"/>
  <c r="BV95" i="16"/>
  <c r="BU95" i="16"/>
  <c r="BT95" i="16"/>
  <c r="BS95" i="16"/>
  <c r="BR95" i="16"/>
  <c r="BP95" i="16"/>
  <c r="BN95" i="16"/>
  <c r="BM95" i="16"/>
  <c r="BL95" i="16"/>
  <c r="BH95" i="16"/>
  <c r="BG95" i="16"/>
  <c r="BE95" i="16"/>
  <c r="BD95" i="16"/>
  <c r="BC95" i="16"/>
  <c r="AX95" i="16"/>
  <c r="AW95" i="16"/>
  <c r="AU95" i="16"/>
  <c r="AP95" i="16"/>
  <c r="AO95" i="16"/>
  <c r="AM95" i="16"/>
  <c r="AL95" i="16"/>
  <c r="AJ95" i="16"/>
  <c r="AI95" i="16"/>
  <c r="AH95" i="16"/>
  <c r="AK95" i="16" s="1"/>
  <c r="AG95" i="16"/>
  <c r="AF95" i="16"/>
  <c r="AE95" i="16"/>
  <c r="AD95" i="16"/>
  <c r="BA95" i="16" s="1"/>
  <c r="AC95" i="16"/>
  <c r="AZ95" i="16" s="1"/>
  <c r="X95" i="16"/>
  <c r="T95" i="16"/>
  <c r="L95" i="16"/>
  <c r="B95" i="16"/>
  <c r="AR95" i="16" s="1"/>
  <c r="CY94" i="16"/>
  <c r="CQ94" i="16"/>
  <c r="CP94" i="16"/>
  <c r="CO94" i="16"/>
  <c r="CN94" i="16"/>
  <c r="CM94" i="16"/>
  <c r="CL94" i="16"/>
  <c r="CK94" i="16"/>
  <c r="CH94" i="16"/>
  <c r="CG94" i="16"/>
  <c r="CD94" i="16"/>
  <c r="CB94" i="16"/>
  <c r="CA94" i="16"/>
  <c r="CC94" i="16" s="1"/>
  <c r="BZ94" i="16"/>
  <c r="BY94" i="16"/>
  <c r="BX94" i="16"/>
  <c r="CF94" i="16" s="1"/>
  <c r="BW94" i="16"/>
  <c r="BV94" i="16"/>
  <c r="BU94" i="16"/>
  <c r="BT94" i="16"/>
  <c r="BS94" i="16"/>
  <c r="BR94" i="16"/>
  <c r="BP94" i="16"/>
  <c r="BN94" i="16"/>
  <c r="BM94" i="16"/>
  <c r="BL94" i="16"/>
  <c r="BH94" i="16"/>
  <c r="BG94" i="16"/>
  <c r="BE94" i="16"/>
  <c r="BD94" i="16"/>
  <c r="BC94" i="16"/>
  <c r="AX94" i="16"/>
  <c r="AW94" i="16"/>
  <c r="AU94" i="16"/>
  <c r="AS94" i="16"/>
  <c r="AP94" i="16"/>
  <c r="AO94" i="16"/>
  <c r="AM94" i="16"/>
  <c r="AL94" i="16"/>
  <c r="AJ94" i="16"/>
  <c r="AI94" i="16"/>
  <c r="AH94" i="16"/>
  <c r="AK94" i="16" s="1"/>
  <c r="AG94" i="16"/>
  <c r="AF94" i="16"/>
  <c r="AE94" i="16"/>
  <c r="AD94" i="16"/>
  <c r="BA94" i="16" s="1"/>
  <c r="AC94" i="16"/>
  <c r="AZ94" i="16" s="1"/>
  <c r="X94" i="16"/>
  <c r="T94" i="16"/>
  <c r="L94" i="16"/>
  <c r="B94" i="16"/>
  <c r="C94" i="16" s="1"/>
  <c r="CY93" i="16"/>
  <c r="CQ93" i="16"/>
  <c r="CP93" i="16"/>
  <c r="CO93" i="16"/>
  <c r="CN93" i="16"/>
  <c r="CM93" i="16"/>
  <c r="CL93" i="16"/>
  <c r="CK93" i="16"/>
  <c r="CI93" i="16"/>
  <c r="CH93" i="16"/>
  <c r="CG93" i="16"/>
  <c r="CF93" i="16"/>
  <c r="CD93" i="16"/>
  <c r="CB93" i="16"/>
  <c r="CA93" i="16"/>
  <c r="CC93" i="16" s="1"/>
  <c r="BZ93" i="16"/>
  <c r="BY93" i="16"/>
  <c r="BX93" i="16"/>
  <c r="BW93" i="16"/>
  <c r="BV93" i="16"/>
  <c r="BU93" i="16"/>
  <c r="BT93" i="16"/>
  <c r="BS93" i="16"/>
  <c r="BR93" i="16"/>
  <c r="BP93" i="16"/>
  <c r="BN93" i="16"/>
  <c r="BM93" i="16"/>
  <c r="BL93" i="16"/>
  <c r="BH93" i="16"/>
  <c r="BG93" i="16"/>
  <c r="BE93" i="16"/>
  <c r="BD93" i="16"/>
  <c r="BC93" i="16"/>
  <c r="AZ93" i="16"/>
  <c r="AX93" i="16"/>
  <c r="AW93" i="16"/>
  <c r="AU93" i="16"/>
  <c r="AP93" i="16"/>
  <c r="AO93" i="16"/>
  <c r="AM93" i="16"/>
  <c r="AL93" i="16"/>
  <c r="AJ93" i="16"/>
  <c r="AI93" i="16"/>
  <c r="AH93" i="16"/>
  <c r="AG93" i="16"/>
  <c r="AF93" i="16"/>
  <c r="AE93" i="16"/>
  <c r="AD93" i="16"/>
  <c r="BA93" i="16" s="1"/>
  <c r="AC93" i="16"/>
  <c r="X93" i="16"/>
  <c r="T93" i="16"/>
  <c r="L93" i="16"/>
  <c r="B93" i="16"/>
  <c r="C93" i="16" s="1"/>
  <c r="CY92" i="16"/>
  <c r="CQ92" i="16"/>
  <c r="CP92" i="16"/>
  <c r="CO92" i="16"/>
  <c r="CN92" i="16"/>
  <c r="CM92" i="16"/>
  <c r="CL92" i="16"/>
  <c r="CH92" i="16"/>
  <c r="CG92" i="16"/>
  <c r="CD92" i="16"/>
  <c r="CB92" i="16"/>
  <c r="CA92" i="16"/>
  <c r="CC92" i="16" s="1"/>
  <c r="BZ92" i="16"/>
  <c r="BY92" i="16"/>
  <c r="BX92" i="16"/>
  <c r="BW92" i="16"/>
  <c r="BV92" i="16"/>
  <c r="BU92" i="16"/>
  <c r="BT92" i="16"/>
  <c r="BS92" i="16"/>
  <c r="BR92" i="16"/>
  <c r="BP92" i="16"/>
  <c r="BN92" i="16"/>
  <c r="BM92" i="16"/>
  <c r="BL92" i="16"/>
  <c r="BH92" i="16"/>
  <c r="BG92" i="16"/>
  <c r="BE92" i="16"/>
  <c r="BD92" i="16"/>
  <c r="BC92" i="16"/>
  <c r="AX92" i="16"/>
  <c r="AW92" i="16"/>
  <c r="AU92" i="16"/>
  <c r="AS92" i="16"/>
  <c r="AP92" i="16"/>
  <c r="AO92" i="16"/>
  <c r="AM92" i="16"/>
  <c r="AL92" i="16"/>
  <c r="AJ92" i="16"/>
  <c r="AI92" i="16"/>
  <c r="AK92" i="16" s="1"/>
  <c r="AH92" i="16"/>
  <c r="AG92" i="16"/>
  <c r="AF92" i="16"/>
  <c r="AE92" i="16"/>
  <c r="AD92" i="16"/>
  <c r="BA92" i="16" s="1"/>
  <c r="AC92" i="16"/>
  <c r="AZ92" i="16" s="1"/>
  <c r="X92" i="16"/>
  <c r="CK92" i="16" s="1"/>
  <c r="T92" i="16"/>
  <c r="L92" i="16"/>
  <c r="B92" i="16"/>
  <c r="C92" i="16" s="1"/>
  <c r="CY91" i="16"/>
  <c r="CQ91" i="16"/>
  <c r="CP91" i="16"/>
  <c r="CO91" i="16"/>
  <c r="CN91" i="16"/>
  <c r="CM91" i="16"/>
  <c r="CL91" i="16"/>
  <c r="CH91" i="16"/>
  <c r="CG91" i="16"/>
  <c r="CD91" i="16"/>
  <c r="CB91" i="16"/>
  <c r="CA91" i="16"/>
  <c r="CC91" i="16" s="1"/>
  <c r="BZ91" i="16"/>
  <c r="BY91" i="16"/>
  <c r="BX91" i="16"/>
  <c r="CI91" i="16" s="1"/>
  <c r="BW91" i="16"/>
  <c r="BV91" i="16"/>
  <c r="BU91" i="16"/>
  <c r="BT91" i="16"/>
  <c r="BS91" i="16"/>
  <c r="BR91" i="16"/>
  <c r="BP91" i="16"/>
  <c r="BN91" i="16"/>
  <c r="BM91" i="16"/>
  <c r="BL91" i="16"/>
  <c r="BH91" i="16"/>
  <c r="BG91" i="16"/>
  <c r="BE91" i="16"/>
  <c r="BD91" i="16"/>
  <c r="BC91" i="16"/>
  <c r="BA91" i="16"/>
  <c r="AZ91" i="16"/>
  <c r="AX91" i="16"/>
  <c r="AW91" i="16"/>
  <c r="AU91" i="16"/>
  <c r="AS91" i="16"/>
  <c r="AR91" i="16"/>
  <c r="AP91" i="16"/>
  <c r="AO91" i="16"/>
  <c r="AM91" i="16"/>
  <c r="AL91" i="16"/>
  <c r="AJ91" i="16"/>
  <c r="AI91" i="16"/>
  <c r="AH91" i="16"/>
  <c r="AG91" i="16"/>
  <c r="AF91" i="16"/>
  <c r="AE91" i="16"/>
  <c r="AD91" i="16"/>
  <c r="AC91" i="16"/>
  <c r="X91" i="16"/>
  <c r="CK91" i="16" s="1"/>
  <c r="T91" i="16"/>
  <c r="L91" i="16"/>
  <c r="C91" i="16"/>
  <c r="B91" i="16"/>
  <c r="CY90" i="16"/>
  <c r="CQ90" i="16"/>
  <c r="CP90" i="16"/>
  <c r="CO90" i="16"/>
  <c r="CN90" i="16"/>
  <c r="CM90" i="16"/>
  <c r="CL90" i="16"/>
  <c r="CI90" i="16"/>
  <c r="CH90" i="16"/>
  <c r="CG90" i="16"/>
  <c r="CD90" i="16"/>
  <c r="CC90" i="16"/>
  <c r="CB90" i="16"/>
  <c r="CA90" i="16"/>
  <c r="BZ90" i="16"/>
  <c r="BY90" i="16"/>
  <c r="BX90" i="16"/>
  <c r="CF90" i="16" s="1"/>
  <c r="BW90" i="16"/>
  <c r="BV90" i="16"/>
  <c r="BU90" i="16"/>
  <c r="BT90" i="16"/>
  <c r="BS90" i="16"/>
  <c r="BR90" i="16"/>
  <c r="BP90" i="16"/>
  <c r="BN90" i="16"/>
  <c r="BM90" i="16"/>
  <c r="BL90" i="16"/>
  <c r="BH90" i="16"/>
  <c r="BG90" i="16"/>
  <c r="BE90" i="16"/>
  <c r="BD90" i="16"/>
  <c r="BC90" i="16"/>
  <c r="BA90" i="16"/>
  <c r="AX90" i="16"/>
  <c r="AW90" i="16"/>
  <c r="AU90" i="16"/>
  <c r="AR90" i="16"/>
  <c r="AP90" i="16"/>
  <c r="AO90" i="16"/>
  <c r="AM90" i="16"/>
  <c r="AL90" i="16"/>
  <c r="AJ90" i="16"/>
  <c r="AI90" i="16"/>
  <c r="AH90" i="16"/>
  <c r="AG90" i="16"/>
  <c r="AF90" i="16"/>
  <c r="AE90" i="16"/>
  <c r="AD90" i="16"/>
  <c r="AC90" i="16"/>
  <c r="AZ90" i="16" s="1"/>
  <c r="X90" i="16"/>
  <c r="CK90" i="16" s="1"/>
  <c r="T90" i="16"/>
  <c r="L90" i="16"/>
  <c r="B90" i="16"/>
  <c r="AS90" i="16" s="1"/>
  <c r="CY89" i="16"/>
  <c r="CQ89" i="16"/>
  <c r="CP89" i="16"/>
  <c r="CO89" i="16"/>
  <c r="CN89" i="16"/>
  <c r="CM89" i="16"/>
  <c r="CL89" i="16"/>
  <c r="CK89" i="16"/>
  <c r="CH89" i="16"/>
  <c r="CG89" i="16"/>
  <c r="CD89" i="16"/>
  <c r="CC89" i="16"/>
  <c r="CB89" i="16"/>
  <c r="CA89" i="16"/>
  <c r="BZ89" i="16"/>
  <c r="BY89" i="16"/>
  <c r="BX89" i="16"/>
  <c r="CI89" i="16" s="1"/>
  <c r="BW89" i="16"/>
  <c r="BV89" i="16"/>
  <c r="BU89" i="16"/>
  <c r="BT89" i="16"/>
  <c r="BS89" i="16"/>
  <c r="BR89" i="16"/>
  <c r="BP89" i="16"/>
  <c r="BN89" i="16"/>
  <c r="BM89" i="16"/>
  <c r="BL89" i="16"/>
  <c r="BH89" i="16"/>
  <c r="BG89" i="16"/>
  <c r="BE89" i="16"/>
  <c r="BD89" i="16"/>
  <c r="BC89" i="16"/>
  <c r="AZ89" i="16"/>
  <c r="AX89" i="16"/>
  <c r="AW89" i="16"/>
  <c r="AU89" i="16"/>
  <c r="AP89" i="16"/>
  <c r="AO89" i="16"/>
  <c r="AM89" i="16"/>
  <c r="AL89" i="16"/>
  <c r="AJ89" i="16"/>
  <c r="AI89" i="16"/>
  <c r="AK89" i="16" s="1"/>
  <c r="AH89" i="16"/>
  <c r="AG89" i="16"/>
  <c r="AF89" i="16"/>
  <c r="AE89" i="16"/>
  <c r="AD89" i="16"/>
  <c r="BA89" i="16" s="1"/>
  <c r="AC89" i="16"/>
  <c r="X89" i="16"/>
  <c r="T89" i="16"/>
  <c r="L89" i="16"/>
  <c r="B89" i="16"/>
  <c r="C89" i="16" s="1"/>
  <c r="CY88" i="16"/>
  <c r="CQ88" i="16"/>
  <c r="CP88" i="16"/>
  <c r="CO88" i="16"/>
  <c r="CN88" i="16"/>
  <c r="CM88" i="16"/>
  <c r="CL88" i="16"/>
  <c r="CK88" i="16"/>
  <c r="CI88" i="16"/>
  <c r="CH88" i="16"/>
  <c r="CG88" i="16"/>
  <c r="CF88" i="16"/>
  <c r="CD88" i="16"/>
  <c r="CB88" i="16"/>
  <c r="CA88" i="16"/>
  <c r="CC88" i="16" s="1"/>
  <c r="BZ88" i="16"/>
  <c r="BY88" i="16"/>
  <c r="BX88" i="16"/>
  <c r="BW88" i="16"/>
  <c r="BV88" i="16"/>
  <c r="BU88" i="16"/>
  <c r="BT88" i="16"/>
  <c r="BS88" i="16"/>
  <c r="BR88" i="16"/>
  <c r="BP88" i="16"/>
  <c r="BN88" i="16"/>
  <c r="BM88" i="16"/>
  <c r="BL88" i="16"/>
  <c r="BH88" i="16"/>
  <c r="BG88" i="16"/>
  <c r="BE88" i="16"/>
  <c r="BD88" i="16"/>
  <c r="BC88" i="16"/>
  <c r="AX88" i="16"/>
  <c r="AW88" i="16"/>
  <c r="AU88" i="16"/>
  <c r="AR88" i="16"/>
  <c r="AP88" i="16"/>
  <c r="AO88" i="16"/>
  <c r="AM88" i="16"/>
  <c r="AL88" i="16"/>
  <c r="AJ88" i="16"/>
  <c r="AI88" i="16"/>
  <c r="AH88" i="16"/>
  <c r="AK88" i="16" s="1"/>
  <c r="AG88" i="16"/>
  <c r="AF88" i="16"/>
  <c r="AE88" i="16"/>
  <c r="AD88" i="16"/>
  <c r="BA88" i="16" s="1"/>
  <c r="AC88" i="16"/>
  <c r="AZ88" i="16" s="1"/>
  <c r="X88" i="16"/>
  <c r="T88" i="16"/>
  <c r="L88" i="16"/>
  <c r="B88" i="16"/>
  <c r="AS88" i="16" s="1"/>
  <c r="CY87" i="16"/>
  <c r="CQ87" i="16"/>
  <c r="CP87" i="16"/>
  <c r="CO87" i="16"/>
  <c r="CN87" i="16"/>
  <c r="CM87" i="16"/>
  <c r="CL87" i="16"/>
  <c r="CK87" i="16"/>
  <c r="CH87" i="16"/>
  <c r="CG87" i="16"/>
  <c r="CD87" i="16"/>
  <c r="CB87" i="16"/>
  <c r="CA87" i="16"/>
  <c r="CC87" i="16" s="1"/>
  <c r="BZ87" i="16"/>
  <c r="BY87" i="16"/>
  <c r="CI87" i="16" s="1"/>
  <c r="BX87" i="16"/>
  <c r="BW87" i="16"/>
  <c r="BV87" i="16"/>
  <c r="BU87" i="16"/>
  <c r="BT87" i="16"/>
  <c r="BS87" i="16"/>
  <c r="BR87" i="16"/>
  <c r="BP87" i="16"/>
  <c r="BN87" i="16"/>
  <c r="BM87" i="16"/>
  <c r="BL87" i="16"/>
  <c r="BH87" i="16"/>
  <c r="BG87" i="16"/>
  <c r="BE87" i="16"/>
  <c r="BD87" i="16"/>
  <c r="BC87" i="16"/>
  <c r="AZ87" i="16"/>
  <c r="AX87" i="16"/>
  <c r="AW87" i="16"/>
  <c r="AU87" i="16"/>
  <c r="AS87" i="16"/>
  <c r="AR87" i="16"/>
  <c r="AP87" i="16"/>
  <c r="AO87" i="16"/>
  <c r="AM87" i="16"/>
  <c r="AL87" i="16"/>
  <c r="AJ87" i="16"/>
  <c r="AI87" i="16"/>
  <c r="AH87" i="16"/>
  <c r="AK87" i="16" s="1"/>
  <c r="AG87" i="16"/>
  <c r="AF87" i="16"/>
  <c r="AE87" i="16"/>
  <c r="AD87" i="16"/>
  <c r="BA87" i="16" s="1"/>
  <c r="AC87" i="16"/>
  <c r="X87" i="16"/>
  <c r="T87" i="16"/>
  <c r="L87" i="16"/>
  <c r="B87" i="16"/>
  <c r="C87" i="16" s="1"/>
  <c r="CY86" i="16"/>
  <c r="CQ86" i="16"/>
  <c r="CP86" i="16"/>
  <c r="CO86" i="16"/>
  <c r="CN86" i="16"/>
  <c r="CM86" i="16"/>
  <c r="CL86" i="16"/>
  <c r="CK86" i="16"/>
  <c r="CH86" i="16"/>
  <c r="CG86" i="16"/>
  <c r="CD86" i="16"/>
  <c r="CB86" i="16"/>
  <c r="CA86" i="16"/>
  <c r="CC86" i="16" s="1"/>
  <c r="BZ86" i="16"/>
  <c r="BY86" i="16"/>
  <c r="BX86" i="16"/>
  <c r="BW86" i="16"/>
  <c r="BV86" i="16"/>
  <c r="BU86" i="16"/>
  <c r="BT86" i="16"/>
  <c r="BS86" i="16"/>
  <c r="BR86" i="16"/>
  <c r="BP86" i="16"/>
  <c r="BN86" i="16"/>
  <c r="BM86" i="16"/>
  <c r="BL86" i="16"/>
  <c r="BH86" i="16"/>
  <c r="BG86" i="16"/>
  <c r="BE86" i="16"/>
  <c r="BD86" i="16"/>
  <c r="BC86" i="16"/>
  <c r="AX86" i="16"/>
  <c r="AW86" i="16"/>
  <c r="AU86" i="16"/>
  <c r="AS86" i="16"/>
  <c r="AP86" i="16"/>
  <c r="AO86" i="16"/>
  <c r="AM86" i="16"/>
  <c r="AL86" i="16"/>
  <c r="AJ86" i="16"/>
  <c r="AI86" i="16"/>
  <c r="AH86" i="16"/>
  <c r="AK86" i="16" s="1"/>
  <c r="AG86" i="16"/>
  <c r="AF86" i="16"/>
  <c r="AE86" i="16"/>
  <c r="AD86" i="16"/>
  <c r="BA86" i="16" s="1"/>
  <c r="AC86" i="16"/>
  <c r="AZ86" i="16" s="1"/>
  <c r="X86" i="16"/>
  <c r="T86" i="16"/>
  <c r="L86" i="16"/>
  <c r="C86" i="16"/>
  <c r="B86" i="16"/>
  <c r="AR86" i="16" s="1"/>
  <c r="CY85" i="16"/>
  <c r="CQ85" i="16"/>
  <c r="CP85" i="16"/>
  <c r="CO85" i="16"/>
  <c r="CN85" i="16"/>
  <c r="CM85" i="16"/>
  <c r="CL85" i="16"/>
  <c r="CH85" i="16"/>
  <c r="CG85" i="16"/>
  <c r="CD85" i="16"/>
  <c r="CC85" i="16"/>
  <c r="CB85" i="16"/>
  <c r="CA85" i="16"/>
  <c r="BZ85" i="16"/>
  <c r="BY85" i="16"/>
  <c r="BX85" i="16"/>
  <c r="CI85" i="16" s="1"/>
  <c r="BW85" i="16"/>
  <c r="BV85" i="16"/>
  <c r="BU85" i="16"/>
  <c r="BT85" i="16"/>
  <c r="BS85" i="16"/>
  <c r="BR85" i="16"/>
  <c r="BP85" i="16"/>
  <c r="BN85" i="16"/>
  <c r="BM85" i="16"/>
  <c r="BL85" i="16"/>
  <c r="BH85" i="16"/>
  <c r="BG85" i="16"/>
  <c r="BE85" i="16"/>
  <c r="BD85" i="16"/>
  <c r="BC85" i="16"/>
  <c r="BA85" i="16"/>
  <c r="AZ85" i="16"/>
  <c r="AX85" i="16"/>
  <c r="AW85" i="16"/>
  <c r="AU85" i="16"/>
  <c r="AR85" i="16"/>
  <c r="AP85" i="16"/>
  <c r="AO85" i="16"/>
  <c r="AM85" i="16"/>
  <c r="AL85" i="16"/>
  <c r="AJ85" i="16"/>
  <c r="AI85" i="16"/>
  <c r="AH85" i="16"/>
  <c r="AK85" i="16" s="1"/>
  <c r="AG85" i="16"/>
  <c r="AF85" i="16"/>
  <c r="AE85" i="16"/>
  <c r="AD85" i="16"/>
  <c r="AC85" i="16"/>
  <c r="X85" i="16"/>
  <c r="CK85" i="16" s="1"/>
  <c r="T85" i="16"/>
  <c r="L85" i="16"/>
  <c r="B85" i="16"/>
  <c r="AS85" i="16" s="1"/>
  <c r="CY84" i="16"/>
  <c r="CQ84" i="16"/>
  <c r="CP84" i="16"/>
  <c r="CO84" i="16"/>
  <c r="CN84" i="16"/>
  <c r="CM84" i="16"/>
  <c r="CL84" i="16"/>
  <c r="CK84" i="16"/>
  <c r="CH84" i="16"/>
  <c r="CG84" i="16"/>
  <c r="CF84" i="16"/>
  <c r="CD84" i="16"/>
  <c r="CB84" i="16"/>
  <c r="CA84" i="16"/>
  <c r="CC84" i="16" s="1"/>
  <c r="BZ84" i="16"/>
  <c r="BY84" i="16"/>
  <c r="BX84" i="16"/>
  <c r="CI84" i="16" s="1"/>
  <c r="BW84" i="16"/>
  <c r="BV84" i="16"/>
  <c r="BU84" i="16"/>
  <c r="BT84" i="16"/>
  <c r="BS84" i="16"/>
  <c r="BR84" i="16"/>
  <c r="BP84" i="16"/>
  <c r="BN84" i="16"/>
  <c r="BM84" i="16"/>
  <c r="BL84" i="16"/>
  <c r="BH84" i="16"/>
  <c r="BG84" i="16"/>
  <c r="BE84" i="16"/>
  <c r="BD84" i="16"/>
  <c r="BC84" i="16"/>
  <c r="BA84" i="16"/>
  <c r="AX84" i="16"/>
  <c r="AW84" i="16"/>
  <c r="AU84" i="16"/>
  <c r="AS84" i="16"/>
  <c r="AP84" i="16"/>
  <c r="AO84" i="16"/>
  <c r="AM84" i="16"/>
  <c r="AL84" i="16"/>
  <c r="AJ84" i="16"/>
  <c r="AI84" i="16"/>
  <c r="AH84" i="16"/>
  <c r="AK84" i="16" s="1"/>
  <c r="AG84" i="16"/>
  <c r="AF84" i="16"/>
  <c r="AE84" i="16"/>
  <c r="AD84" i="16"/>
  <c r="AC84" i="16"/>
  <c r="AZ84" i="16" s="1"/>
  <c r="X84" i="16"/>
  <c r="T84" i="16"/>
  <c r="L84" i="16"/>
  <c r="B84" i="16"/>
  <c r="CY83" i="16"/>
  <c r="CQ83" i="16"/>
  <c r="CP83" i="16"/>
  <c r="CO83" i="16"/>
  <c r="CN83" i="16"/>
  <c r="CM83" i="16"/>
  <c r="CL83" i="16"/>
  <c r="CK83" i="16"/>
  <c r="CI83" i="16"/>
  <c r="CH83" i="16"/>
  <c r="CG83" i="16"/>
  <c r="CF83" i="16"/>
  <c r="CD83" i="16"/>
  <c r="CB83" i="16"/>
  <c r="CA83" i="16"/>
  <c r="CC83" i="16" s="1"/>
  <c r="BZ83" i="16"/>
  <c r="BY83" i="16"/>
  <c r="BX83" i="16"/>
  <c r="BW83" i="16"/>
  <c r="BV83" i="16"/>
  <c r="BU83" i="16"/>
  <c r="BT83" i="16"/>
  <c r="BS83" i="16"/>
  <c r="BR83" i="16"/>
  <c r="BP83" i="16"/>
  <c r="BN83" i="16"/>
  <c r="BM83" i="16"/>
  <c r="BL83" i="16"/>
  <c r="BH83" i="16"/>
  <c r="BG83" i="16"/>
  <c r="BE83" i="16"/>
  <c r="BD83" i="16"/>
  <c r="BC83" i="16"/>
  <c r="AZ83" i="16"/>
  <c r="AX83" i="16"/>
  <c r="AW83" i="16"/>
  <c r="AU83" i="16"/>
  <c r="AS83" i="16"/>
  <c r="AR83" i="16"/>
  <c r="AP83" i="16"/>
  <c r="AO83" i="16"/>
  <c r="AM83" i="16"/>
  <c r="AL83" i="16"/>
  <c r="AK83" i="16"/>
  <c r="AJ83" i="16"/>
  <c r="AI83" i="16"/>
  <c r="AH83" i="16"/>
  <c r="AG83" i="16"/>
  <c r="AF83" i="16"/>
  <c r="AE83" i="16"/>
  <c r="AD83" i="16"/>
  <c r="BA83" i="16" s="1"/>
  <c r="AC83" i="16"/>
  <c r="X83" i="16"/>
  <c r="T83" i="16"/>
  <c r="L83" i="16"/>
  <c r="C83" i="16"/>
  <c r="B83" i="16"/>
  <c r="CY82" i="16"/>
  <c r="CQ82" i="16"/>
  <c r="CP82" i="16"/>
  <c r="CO82" i="16"/>
  <c r="CN82" i="16"/>
  <c r="CM82" i="16"/>
  <c r="CL82" i="16"/>
  <c r="CH82" i="16"/>
  <c r="CG82" i="16"/>
  <c r="CD82" i="16"/>
  <c r="CC82" i="16"/>
  <c r="CB82" i="16"/>
  <c r="CA82" i="16"/>
  <c r="BZ82" i="16"/>
  <c r="BY82" i="16"/>
  <c r="BX82" i="16"/>
  <c r="BW82" i="16"/>
  <c r="BV82" i="16"/>
  <c r="BU82" i="16"/>
  <c r="BT82" i="16"/>
  <c r="BS82" i="16"/>
  <c r="BR82" i="16"/>
  <c r="BP82" i="16"/>
  <c r="BN82" i="16"/>
  <c r="BM82" i="16"/>
  <c r="BL82" i="16"/>
  <c r="BH82" i="16"/>
  <c r="BG82" i="16"/>
  <c r="BE82" i="16"/>
  <c r="BD82" i="16"/>
  <c r="BC82" i="16"/>
  <c r="BA82" i="16"/>
  <c r="AX82" i="16"/>
  <c r="AW82" i="16"/>
  <c r="AU82" i="16"/>
  <c r="AP82" i="16"/>
  <c r="AO82" i="16"/>
  <c r="AM82" i="16"/>
  <c r="AL82" i="16"/>
  <c r="AK82" i="16"/>
  <c r="AJ82" i="16"/>
  <c r="AI82" i="16"/>
  <c r="AH82" i="16"/>
  <c r="AG82" i="16"/>
  <c r="AF82" i="16"/>
  <c r="AE82" i="16"/>
  <c r="AD82" i="16"/>
  <c r="AC82" i="16"/>
  <c r="AZ82" i="16" s="1"/>
  <c r="X82" i="16"/>
  <c r="CK82" i="16" s="1"/>
  <c r="T82" i="16"/>
  <c r="L82" i="16"/>
  <c r="B82" i="16"/>
  <c r="CY81" i="16"/>
  <c r="CQ81" i="16"/>
  <c r="CP81" i="16"/>
  <c r="CO81" i="16"/>
  <c r="CN81" i="16"/>
  <c r="CM81" i="16"/>
  <c r="CL81" i="16"/>
  <c r="CK81" i="16"/>
  <c r="CH81" i="16"/>
  <c r="CG81" i="16"/>
  <c r="CD81" i="16"/>
  <c r="CB81" i="16"/>
  <c r="CA81" i="16"/>
  <c r="CC81" i="16" s="1"/>
  <c r="BZ81" i="16"/>
  <c r="BY81" i="16"/>
  <c r="BX81" i="16"/>
  <c r="BW81" i="16"/>
  <c r="BV81" i="16"/>
  <c r="BU81" i="16"/>
  <c r="BT81" i="16"/>
  <c r="BS81" i="16"/>
  <c r="BR81" i="16"/>
  <c r="BP81" i="16"/>
  <c r="BN81" i="16"/>
  <c r="BM81" i="16"/>
  <c r="BL81" i="16"/>
  <c r="BH81" i="16"/>
  <c r="BG81" i="16"/>
  <c r="BE81" i="16"/>
  <c r="BD81" i="16"/>
  <c r="BC81" i="16"/>
  <c r="BA81" i="16"/>
  <c r="AZ81" i="16"/>
  <c r="AX81" i="16"/>
  <c r="AW81" i="16"/>
  <c r="AU81" i="16"/>
  <c r="AS81" i="16"/>
  <c r="AR81" i="16"/>
  <c r="AP81" i="16"/>
  <c r="AO81" i="16"/>
  <c r="AM81" i="16"/>
  <c r="AL81" i="16"/>
  <c r="AJ81" i="16"/>
  <c r="AI81" i="16"/>
  <c r="AH81" i="16"/>
  <c r="AK81" i="16" s="1"/>
  <c r="AG81" i="16"/>
  <c r="AF81" i="16"/>
  <c r="AE81" i="16"/>
  <c r="AD81" i="16"/>
  <c r="AC81" i="16"/>
  <c r="X81" i="16"/>
  <c r="T81" i="16"/>
  <c r="L81" i="16"/>
  <c r="C81" i="16"/>
  <c r="B81" i="16"/>
  <c r="CY80" i="16"/>
  <c r="CQ80" i="16"/>
  <c r="CP80" i="16"/>
  <c r="CO80" i="16"/>
  <c r="CN80" i="16"/>
  <c r="CM80" i="16"/>
  <c r="CL80" i="16"/>
  <c r="CH80" i="16"/>
  <c r="CG80" i="16"/>
  <c r="CD80" i="16"/>
  <c r="CB80" i="16"/>
  <c r="CA80" i="16"/>
  <c r="CC80" i="16" s="1"/>
  <c r="BZ80" i="16"/>
  <c r="BY80" i="16"/>
  <c r="BX80" i="16"/>
  <c r="BW80" i="16"/>
  <c r="BV80" i="16"/>
  <c r="BU80" i="16"/>
  <c r="BT80" i="16"/>
  <c r="BS80" i="16"/>
  <c r="BR80" i="16"/>
  <c r="BP80" i="16"/>
  <c r="BN80" i="16"/>
  <c r="BM80" i="16"/>
  <c r="BL80" i="16"/>
  <c r="BH80" i="16"/>
  <c r="BG80" i="16"/>
  <c r="BE80" i="16"/>
  <c r="BD80" i="16"/>
  <c r="BC80" i="16"/>
  <c r="AZ80" i="16"/>
  <c r="AX80" i="16"/>
  <c r="AW80" i="16"/>
  <c r="AU80" i="16"/>
  <c r="AP80" i="16"/>
  <c r="AO80" i="16"/>
  <c r="AM80" i="16"/>
  <c r="AL80" i="16"/>
  <c r="AJ80" i="16"/>
  <c r="AI80" i="16"/>
  <c r="AH80" i="16"/>
  <c r="AG80" i="16"/>
  <c r="AF80" i="16"/>
  <c r="AE80" i="16"/>
  <c r="AD80" i="16"/>
  <c r="BA80" i="16" s="1"/>
  <c r="AC80" i="16"/>
  <c r="X80" i="16"/>
  <c r="CK80" i="16" s="1"/>
  <c r="T80" i="16"/>
  <c r="L80" i="16"/>
  <c r="B80" i="16"/>
  <c r="CY79" i="16"/>
  <c r="CQ79" i="16"/>
  <c r="CP79" i="16"/>
  <c r="CO79" i="16"/>
  <c r="CN79" i="16"/>
  <c r="CM79" i="16"/>
  <c r="CL79" i="16"/>
  <c r="CK79" i="16"/>
  <c r="CH79" i="16"/>
  <c r="CG79" i="16"/>
  <c r="CD79" i="16"/>
  <c r="CB79" i="16"/>
  <c r="CA79" i="16"/>
  <c r="CC79" i="16" s="1"/>
  <c r="BZ79" i="16"/>
  <c r="BY79" i="16"/>
  <c r="BX79" i="16"/>
  <c r="CI79" i="16" s="1"/>
  <c r="BW79" i="16"/>
  <c r="BV79" i="16"/>
  <c r="BU79" i="16"/>
  <c r="BT79" i="16"/>
  <c r="BS79" i="16"/>
  <c r="BR79" i="16"/>
  <c r="BP79" i="16"/>
  <c r="BN79" i="16"/>
  <c r="BM79" i="16"/>
  <c r="BL79" i="16"/>
  <c r="BH79" i="16"/>
  <c r="BG79" i="16"/>
  <c r="BE79" i="16"/>
  <c r="BD79" i="16"/>
  <c r="BC79" i="16"/>
  <c r="AX79" i="16"/>
  <c r="AW79" i="16"/>
  <c r="AU79" i="16"/>
  <c r="AP79" i="16"/>
  <c r="AO79" i="16"/>
  <c r="AM79" i="16"/>
  <c r="AL79" i="16"/>
  <c r="AJ79" i="16"/>
  <c r="AI79" i="16"/>
  <c r="AH79" i="16"/>
  <c r="AK79" i="16" s="1"/>
  <c r="AG79" i="16"/>
  <c r="AF79" i="16"/>
  <c r="AE79" i="16"/>
  <c r="AD79" i="16"/>
  <c r="BA79" i="16" s="1"/>
  <c r="AC79" i="16"/>
  <c r="AZ79" i="16" s="1"/>
  <c r="X79" i="16"/>
  <c r="T79" i="16"/>
  <c r="L79" i="16"/>
  <c r="B79" i="16"/>
  <c r="CQ78" i="16"/>
  <c r="CP78" i="16"/>
  <c r="CO78" i="16"/>
  <c r="CN78" i="16"/>
  <c r="CM78" i="16"/>
  <c r="CL78" i="16"/>
  <c r="CK78" i="16"/>
  <c r="CH78" i="16"/>
  <c r="CG78" i="16"/>
  <c r="CF78" i="16"/>
  <c r="CD78" i="16"/>
  <c r="CB78" i="16"/>
  <c r="CA78" i="16"/>
  <c r="CC78" i="16" s="1"/>
  <c r="BZ78" i="16"/>
  <c r="BY78" i="16"/>
  <c r="BX78" i="16"/>
  <c r="CI78" i="16" s="1"/>
  <c r="BW78" i="16"/>
  <c r="BV78" i="16"/>
  <c r="BU78" i="16"/>
  <c r="BT78" i="16"/>
  <c r="BS78" i="16"/>
  <c r="BR78" i="16"/>
  <c r="BP78" i="16"/>
  <c r="BN78" i="16"/>
  <c r="BM78" i="16"/>
  <c r="BL78" i="16"/>
  <c r="BH78" i="16"/>
  <c r="BG78" i="16"/>
  <c r="BE78" i="16"/>
  <c r="BD78" i="16"/>
  <c r="BC78" i="16"/>
  <c r="AZ78" i="16"/>
  <c r="AX78" i="16"/>
  <c r="AW78" i="16"/>
  <c r="AU78" i="16"/>
  <c r="AR78" i="16"/>
  <c r="AP78" i="16"/>
  <c r="AO78" i="16"/>
  <c r="AM78" i="16"/>
  <c r="AL78" i="16"/>
  <c r="AJ78" i="16"/>
  <c r="AI78" i="16"/>
  <c r="AK78" i="16" s="1"/>
  <c r="AH78" i="16"/>
  <c r="AG78" i="16"/>
  <c r="AF78" i="16"/>
  <c r="AE78" i="16"/>
  <c r="AD78" i="16"/>
  <c r="BA78" i="16" s="1"/>
  <c r="AC78" i="16"/>
  <c r="X78" i="16"/>
  <c r="T78" i="16"/>
  <c r="L78" i="16"/>
  <c r="B78" i="16"/>
  <c r="CQ77" i="16"/>
  <c r="CP77" i="16"/>
  <c r="CO77" i="16"/>
  <c r="CN77" i="16"/>
  <c r="CM77" i="16"/>
  <c r="CL77" i="16"/>
  <c r="CH77" i="16"/>
  <c r="CG77" i="16"/>
  <c r="CD77" i="16"/>
  <c r="CC77" i="16"/>
  <c r="CB77" i="16"/>
  <c r="CA77" i="16"/>
  <c r="BZ77" i="16"/>
  <c r="BY77" i="16"/>
  <c r="BX77" i="16"/>
  <c r="CI77" i="16" s="1"/>
  <c r="BW77" i="16"/>
  <c r="BV77" i="16"/>
  <c r="BU77" i="16"/>
  <c r="BT77" i="16"/>
  <c r="BS77" i="16"/>
  <c r="BR77" i="16"/>
  <c r="BP77" i="16"/>
  <c r="BN77" i="16"/>
  <c r="BM77" i="16"/>
  <c r="BL77" i="16"/>
  <c r="BH77" i="16"/>
  <c r="BG77" i="16"/>
  <c r="BE77" i="16"/>
  <c r="BD77" i="16"/>
  <c r="BC77" i="16"/>
  <c r="BA77" i="16"/>
  <c r="AZ77" i="16"/>
  <c r="AX77" i="16"/>
  <c r="AW77" i="16"/>
  <c r="AU77" i="16"/>
  <c r="AS77" i="16"/>
  <c r="AR77" i="16"/>
  <c r="AP77" i="16"/>
  <c r="AO77" i="16"/>
  <c r="AM77" i="16"/>
  <c r="AL77" i="16"/>
  <c r="AJ77" i="16"/>
  <c r="AI77" i="16"/>
  <c r="AH77" i="16"/>
  <c r="AK77" i="16" s="1"/>
  <c r="AG77" i="16"/>
  <c r="AF77" i="16"/>
  <c r="AE77" i="16"/>
  <c r="AD77" i="16"/>
  <c r="AC77" i="16"/>
  <c r="X77" i="16"/>
  <c r="CK77" i="16" s="1"/>
  <c r="T77" i="16"/>
  <c r="L77" i="16"/>
  <c r="C77" i="16"/>
  <c r="B77" i="16"/>
  <c r="CQ76" i="16"/>
  <c r="CP76" i="16"/>
  <c r="CO76" i="16"/>
  <c r="CN76" i="16"/>
  <c r="CM76" i="16"/>
  <c r="CL76" i="16"/>
  <c r="CK76" i="16"/>
  <c r="CH76" i="16"/>
  <c r="CG76" i="16"/>
  <c r="CF76" i="16"/>
  <c r="CD76" i="16"/>
  <c r="CB76" i="16"/>
  <c r="CC76" i="16" s="1"/>
  <c r="CA76" i="16"/>
  <c r="BZ76" i="16"/>
  <c r="BY76" i="16"/>
  <c r="BX76" i="16"/>
  <c r="CI76" i="16" s="1"/>
  <c r="BW76" i="16"/>
  <c r="BV76" i="16"/>
  <c r="BU76" i="16"/>
  <c r="BT76" i="16"/>
  <c r="BS76" i="16"/>
  <c r="BR76" i="16"/>
  <c r="BP76" i="16"/>
  <c r="BN76" i="16"/>
  <c r="BM76" i="16"/>
  <c r="BL76" i="16"/>
  <c r="BH76" i="16"/>
  <c r="BG76" i="16"/>
  <c r="BE76" i="16"/>
  <c r="BD76" i="16"/>
  <c r="BC76" i="16"/>
  <c r="BA76" i="16"/>
  <c r="AZ76" i="16"/>
  <c r="AX76" i="16"/>
  <c r="AW76" i="16"/>
  <c r="AU76" i="16"/>
  <c r="AP76" i="16"/>
  <c r="AO76" i="16"/>
  <c r="AM76" i="16"/>
  <c r="AL76" i="16"/>
  <c r="AJ76" i="16"/>
  <c r="AI76" i="16"/>
  <c r="AH76" i="16"/>
  <c r="AK76" i="16" s="1"/>
  <c r="AG76" i="16"/>
  <c r="AF76" i="16"/>
  <c r="AE76" i="16"/>
  <c r="AD76" i="16"/>
  <c r="AC76" i="16"/>
  <c r="X76" i="16"/>
  <c r="T76" i="16"/>
  <c r="L76" i="16"/>
  <c r="B76" i="16"/>
  <c r="C76" i="16" s="1"/>
  <c r="CQ75" i="16"/>
  <c r="CP75" i="16"/>
  <c r="CO75" i="16"/>
  <c r="CN75" i="16"/>
  <c r="CM75" i="16"/>
  <c r="CL75" i="16"/>
  <c r="CK75" i="16"/>
  <c r="CI75" i="16"/>
  <c r="CH75" i="16"/>
  <c r="CG75" i="16"/>
  <c r="CF75" i="16"/>
  <c r="CD75" i="16"/>
  <c r="CB75" i="16"/>
  <c r="CA75" i="16"/>
  <c r="CC75" i="16" s="1"/>
  <c r="BZ75" i="16"/>
  <c r="BY75" i="16"/>
  <c r="BX75" i="16"/>
  <c r="BW75" i="16"/>
  <c r="BV75" i="16"/>
  <c r="BU75" i="16"/>
  <c r="BT75" i="16"/>
  <c r="BS75" i="16"/>
  <c r="BR75" i="16"/>
  <c r="BP75" i="16"/>
  <c r="BN75" i="16"/>
  <c r="BM75" i="16"/>
  <c r="BL75" i="16"/>
  <c r="BH75" i="16"/>
  <c r="BG75" i="16"/>
  <c r="BE75" i="16"/>
  <c r="BD75" i="16"/>
  <c r="BC75" i="16"/>
  <c r="AX75" i="16"/>
  <c r="AW75" i="16"/>
  <c r="AU75" i="16"/>
  <c r="AP75" i="16"/>
  <c r="AO75" i="16"/>
  <c r="AM75" i="16"/>
  <c r="AL75" i="16"/>
  <c r="AJ75" i="16"/>
  <c r="AI75" i="16"/>
  <c r="AH75" i="16"/>
  <c r="AK75" i="16" s="1"/>
  <c r="AG75" i="16"/>
  <c r="AF75" i="16"/>
  <c r="AE75" i="16"/>
  <c r="AD75" i="16"/>
  <c r="BA75" i="16" s="1"/>
  <c r="AC75" i="16"/>
  <c r="AZ75" i="16" s="1"/>
  <c r="X75" i="16"/>
  <c r="T75" i="16"/>
  <c r="L75" i="16"/>
  <c r="B75" i="16"/>
  <c r="CQ74" i="16"/>
  <c r="CP74" i="16"/>
  <c r="CO74" i="16"/>
  <c r="CN74" i="16"/>
  <c r="CM74" i="16"/>
  <c r="CL74" i="16"/>
  <c r="CK74" i="16"/>
  <c r="CH74" i="16"/>
  <c r="CG74" i="16"/>
  <c r="CF74" i="16"/>
  <c r="CD74" i="16"/>
  <c r="CB74" i="16"/>
  <c r="CC74" i="16" s="1"/>
  <c r="CA74" i="16"/>
  <c r="BZ74" i="16"/>
  <c r="BY74" i="16"/>
  <c r="BX74" i="16"/>
  <c r="CI74" i="16" s="1"/>
  <c r="BW74" i="16"/>
  <c r="BV74" i="16"/>
  <c r="BU74" i="16"/>
  <c r="BT74" i="16"/>
  <c r="BS74" i="16"/>
  <c r="BR74" i="16"/>
  <c r="BP74" i="16"/>
  <c r="BN74" i="16"/>
  <c r="BM74" i="16"/>
  <c r="BL74" i="16"/>
  <c r="BH74" i="16"/>
  <c r="BG74" i="16"/>
  <c r="BE74" i="16"/>
  <c r="BD74" i="16"/>
  <c r="BC74" i="16"/>
  <c r="AZ74" i="16"/>
  <c r="AX74" i="16"/>
  <c r="AW74" i="16"/>
  <c r="AU74" i="16"/>
  <c r="AP74" i="16"/>
  <c r="AO74" i="16"/>
  <c r="AM74" i="16"/>
  <c r="AL74" i="16"/>
  <c r="AJ74" i="16"/>
  <c r="AK74" i="16" s="1"/>
  <c r="AI74" i="16"/>
  <c r="AH74" i="16"/>
  <c r="AG74" i="16"/>
  <c r="AF74" i="16"/>
  <c r="AE74" i="16"/>
  <c r="AD74" i="16"/>
  <c r="BA74" i="16" s="1"/>
  <c r="AC74" i="16"/>
  <c r="X74" i="16"/>
  <c r="T74" i="16"/>
  <c r="L74" i="16"/>
  <c r="B74" i="16"/>
  <c r="CQ73" i="16"/>
  <c r="CP73" i="16"/>
  <c r="CO73" i="16"/>
  <c r="CN73" i="16"/>
  <c r="CM73" i="16"/>
  <c r="CL73" i="16"/>
  <c r="CK73" i="16"/>
  <c r="CI73" i="16"/>
  <c r="CH73" i="16"/>
  <c r="CG73" i="16"/>
  <c r="CD73" i="16"/>
  <c r="CB73" i="16"/>
  <c r="CA73" i="16"/>
  <c r="CC73" i="16" s="1"/>
  <c r="BZ73" i="16"/>
  <c r="BY73" i="16"/>
  <c r="CF73" i="16" s="1"/>
  <c r="BX73" i="16"/>
  <c r="BW73" i="16"/>
  <c r="BV73" i="16"/>
  <c r="BU73" i="16"/>
  <c r="BT73" i="16"/>
  <c r="BS73" i="16"/>
  <c r="BR73" i="16"/>
  <c r="BP73" i="16"/>
  <c r="BN73" i="16"/>
  <c r="BM73" i="16"/>
  <c r="BL73" i="16"/>
  <c r="BH73" i="16"/>
  <c r="BG73" i="16"/>
  <c r="BE73" i="16"/>
  <c r="BD73" i="16"/>
  <c r="BC73" i="16"/>
  <c r="AX73" i="16"/>
  <c r="AW73" i="16"/>
  <c r="AU73" i="16"/>
  <c r="AS73" i="16"/>
  <c r="AR73" i="16"/>
  <c r="AP73" i="16"/>
  <c r="AO73" i="16"/>
  <c r="AM73" i="16"/>
  <c r="AL73" i="16"/>
  <c r="AJ73" i="16"/>
  <c r="AK73" i="16" s="1"/>
  <c r="AI73" i="16"/>
  <c r="AH73" i="16"/>
  <c r="AG73" i="16"/>
  <c r="AF73" i="16"/>
  <c r="AE73" i="16"/>
  <c r="AD73" i="16"/>
  <c r="BA73" i="16" s="1"/>
  <c r="AC73" i="16"/>
  <c r="AZ73" i="16" s="1"/>
  <c r="X73" i="16"/>
  <c r="T73" i="16"/>
  <c r="L73" i="16"/>
  <c r="C73" i="16"/>
  <c r="B73" i="16"/>
  <c r="CQ72" i="16"/>
  <c r="CP72" i="16"/>
  <c r="CO72" i="16"/>
  <c r="CN72" i="16"/>
  <c r="CM72" i="16"/>
  <c r="CL72" i="16"/>
  <c r="CK72" i="16"/>
  <c r="CH72" i="16"/>
  <c r="CG72" i="16"/>
  <c r="CD72" i="16"/>
  <c r="CB72" i="16"/>
  <c r="CA72" i="16"/>
  <c r="CC72" i="16" s="1"/>
  <c r="BZ72" i="16"/>
  <c r="BY72" i="16"/>
  <c r="BX72" i="16"/>
  <c r="CI72" i="16" s="1"/>
  <c r="BW72" i="16"/>
  <c r="BV72" i="16"/>
  <c r="BU72" i="16"/>
  <c r="BT72" i="16"/>
  <c r="BS72" i="16"/>
  <c r="BR72" i="16"/>
  <c r="BP72" i="16"/>
  <c r="BN72" i="16"/>
  <c r="BM72" i="16"/>
  <c r="BL72" i="16"/>
  <c r="BH72" i="16"/>
  <c r="BG72" i="16"/>
  <c r="BE72" i="16"/>
  <c r="BD72" i="16"/>
  <c r="BC72" i="16"/>
  <c r="AZ72" i="16"/>
  <c r="AX72" i="16"/>
  <c r="AW72" i="16"/>
  <c r="AU72" i="16"/>
  <c r="AS72" i="16"/>
  <c r="AR72" i="16"/>
  <c r="AP72" i="16"/>
  <c r="AO72" i="16"/>
  <c r="AM72" i="16"/>
  <c r="AL72" i="16"/>
  <c r="AJ72" i="16"/>
  <c r="AI72" i="16"/>
  <c r="AH72" i="16"/>
  <c r="AG72" i="16"/>
  <c r="AF72" i="16"/>
  <c r="AE72" i="16"/>
  <c r="AD72" i="16"/>
  <c r="BA72" i="16" s="1"/>
  <c r="AC72" i="16"/>
  <c r="X72" i="16"/>
  <c r="T72" i="16"/>
  <c r="L72" i="16"/>
  <c r="C72" i="16"/>
  <c r="B72" i="16"/>
  <c r="CQ71" i="16"/>
  <c r="CP71" i="16"/>
  <c r="CO71" i="16"/>
  <c r="CN71" i="16"/>
  <c r="CM71" i="16"/>
  <c r="CL71" i="16"/>
  <c r="CK71" i="16"/>
  <c r="CH71" i="16"/>
  <c r="CG71" i="16"/>
  <c r="CF71" i="16"/>
  <c r="CD71" i="16"/>
  <c r="CC71" i="16"/>
  <c r="CB71" i="16"/>
  <c r="CA71" i="16"/>
  <c r="BZ71" i="16"/>
  <c r="BY71" i="16"/>
  <c r="CI71" i="16" s="1"/>
  <c r="BX71" i="16"/>
  <c r="BW71" i="16"/>
  <c r="BV71" i="16"/>
  <c r="BU71" i="16"/>
  <c r="BT71" i="16"/>
  <c r="BS71" i="16"/>
  <c r="BR71" i="16"/>
  <c r="BP71" i="16"/>
  <c r="BN71" i="16"/>
  <c r="BM71" i="16"/>
  <c r="BL71" i="16"/>
  <c r="BH71" i="16"/>
  <c r="BG71" i="16"/>
  <c r="BE71" i="16"/>
  <c r="BD71" i="16"/>
  <c r="BC71" i="16"/>
  <c r="AZ71" i="16"/>
  <c r="AX71" i="16"/>
  <c r="AW71" i="16"/>
  <c r="AU71" i="16"/>
  <c r="AP71" i="16"/>
  <c r="AO71" i="16"/>
  <c r="AM71" i="16"/>
  <c r="AL71" i="16"/>
  <c r="AJ71" i="16"/>
  <c r="AK71" i="16" s="1"/>
  <c r="AI71" i="16"/>
  <c r="AH71" i="16"/>
  <c r="AG71" i="16"/>
  <c r="AF71" i="16"/>
  <c r="AE71" i="16"/>
  <c r="AD71" i="16"/>
  <c r="BA71" i="16" s="1"/>
  <c r="AC71" i="16"/>
  <c r="X71" i="16"/>
  <c r="T71" i="16"/>
  <c r="L71" i="16"/>
  <c r="B71" i="16"/>
  <c r="CQ70" i="16"/>
  <c r="CP70" i="16"/>
  <c r="CO70" i="16"/>
  <c r="CN70" i="16"/>
  <c r="CM70" i="16"/>
  <c r="CL70" i="16"/>
  <c r="CK70" i="16"/>
  <c r="CH70" i="16"/>
  <c r="CG70" i="16"/>
  <c r="CD70" i="16"/>
  <c r="CB70" i="16"/>
  <c r="CA70" i="16"/>
  <c r="BZ70" i="16"/>
  <c r="BY70" i="16"/>
  <c r="CF70" i="16" s="1"/>
  <c r="BX70" i="16"/>
  <c r="BW70" i="16"/>
  <c r="BV70" i="16"/>
  <c r="BU70" i="16"/>
  <c r="BT70" i="16"/>
  <c r="BS70" i="16"/>
  <c r="BR70" i="16"/>
  <c r="BP70" i="16"/>
  <c r="BN70" i="16"/>
  <c r="BM70" i="16"/>
  <c r="BL70" i="16"/>
  <c r="BH70" i="16"/>
  <c r="BG70" i="16"/>
  <c r="BE70" i="16"/>
  <c r="BD70" i="16"/>
  <c r="BC70" i="16"/>
  <c r="AX70" i="16"/>
  <c r="AW70" i="16"/>
  <c r="AU70" i="16"/>
  <c r="AP70" i="16"/>
  <c r="AO70" i="16"/>
  <c r="AM70" i="16"/>
  <c r="AL70" i="16"/>
  <c r="AJ70" i="16"/>
  <c r="AI70" i="16"/>
  <c r="AH70" i="16"/>
  <c r="AK70" i="16" s="1"/>
  <c r="AG70" i="16"/>
  <c r="AF70" i="16"/>
  <c r="AE70" i="16"/>
  <c r="AD70" i="16"/>
  <c r="BA70" i="16" s="1"/>
  <c r="AC70" i="16"/>
  <c r="AZ70" i="16" s="1"/>
  <c r="X70" i="16"/>
  <c r="T70" i="16"/>
  <c r="L70" i="16"/>
  <c r="B70" i="16"/>
  <c r="AS70" i="16" s="1"/>
  <c r="CQ69" i="16"/>
  <c r="CP69" i="16"/>
  <c r="CO69" i="16"/>
  <c r="CN69" i="16"/>
  <c r="CM69" i="16"/>
  <c r="CL69" i="16"/>
  <c r="CH69" i="16"/>
  <c r="CG69" i="16"/>
  <c r="CF69" i="16"/>
  <c r="CD69" i="16"/>
  <c r="CB69" i="16"/>
  <c r="CA69" i="16"/>
  <c r="CC69" i="16" s="1"/>
  <c r="BZ69" i="16"/>
  <c r="BY69" i="16"/>
  <c r="BX69" i="16"/>
  <c r="CI69" i="16" s="1"/>
  <c r="BW69" i="16"/>
  <c r="BV69" i="16"/>
  <c r="BU69" i="16"/>
  <c r="BT69" i="16"/>
  <c r="BS69" i="16"/>
  <c r="BR69" i="16"/>
  <c r="BP69" i="16"/>
  <c r="BN69" i="16"/>
  <c r="BM69" i="16"/>
  <c r="BL69" i="16"/>
  <c r="BH69" i="16"/>
  <c r="BG69" i="16"/>
  <c r="BE69" i="16"/>
  <c r="BD69" i="16"/>
  <c r="BC69" i="16"/>
  <c r="BA69" i="16"/>
  <c r="AZ69" i="16"/>
  <c r="AX69" i="16"/>
  <c r="AW69" i="16"/>
  <c r="AU69" i="16"/>
  <c r="AS69" i="16"/>
  <c r="AR69" i="16"/>
  <c r="AP69" i="16"/>
  <c r="AO69" i="16"/>
  <c r="AM69" i="16"/>
  <c r="AL69" i="16"/>
  <c r="AJ69" i="16"/>
  <c r="AI69" i="16"/>
  <c r="AH69" i="16"/>
  <c r="AK69" i="16" s="1"/>
  <c r="AG69" i="16"/>
  <c r="AF69" i="16"/>
  <c r="AE69" i="16"/>
  <c r="AD69" i="16"/>
  <c r="AC69" i="16"/>
  <c r="X69" i="16"/>
  <c r="CK69" i="16" s="1"/>
  <c r="T69" i="16"/>
  <c r="L69" i="16"/>
  <c r="C69" i="16"/>
  <c r="B69" i="16"/>
  <c r="CQ68" i="16"/>
  <c r="CP68" i="16"/>
  <c r="CO68" i="16"/>
  <c r="CN68" i="16"/>
  <c r="CM68" i="16"/>
  <c r="CL68" i="16"/>
  <c r="CK68" i="16"/>
  <c r="CI68" i="16"/>
  <c r="CH68" i="16"/>
  <c r="CG68" i="16"/>
  <c r="CD68" i="16"/>
  <c r="CB68" i="16"/>
  <c r="CA68" i="16"/>
  <c r="CC68" i="16" s="1"/>
  <c r="BZ68" i="16"/>
  <c r="BY68" i="16"/>
  <c r="BX68" i="16"/>
  <c r="CF68" i="16" s="1"/>
  <c r="BW68" i="16"/>
  <c r="BV68" i="16"/>
  <c r="BU68" i="16"/>
  <c r="BT68" i="16"/>
  <c r="BS68" i="16"/>
  <c r="BR68" i="16"/>
  <c r="BP68" i="16"/>
  <c r="BN68" i="16"/>
  <c r="BM68" i="16"/>
  <c r="BL68" i="16"/>
  <c r="BH68" i="16"/>
  <c r="BG68" i="16"/>
  <c r="BE68" i="16"/>
  <c r="BD68" i="16"/>
  <c r="BC68" i="16"/>
  <c r="AX68" i="16"/>
  <c r="AW68" i="16"/>
  <c r="AU68" i="16"/>
  <c r="AS68" i="16"/>
  <c r="AP68" i="16"/>
  <c r="AO68" i="16"/>
  <c r="AM68" i="16"/>
  <c r="AL68" i="16"/>
  <c r="AJ68" i="16"/>
  <c r="AI68" i="16"/>
  <c r="AH68" i="16"/>
  <c r="AG68" i="16"/>
  <c r="AF68" i="16"/>
  <c r="AE68" i="16"/>
  <c r="AD68" i="16"/>
  <c r="BA68" i="16" s="1"/>
  <c r="AC68" i="16"/>
  <c r="AZ68" i="16" s="1"/>
  <c r="X68" i="16"/>
  <c r="T68" i="16"/>
  <c r="L68" i="16"/>
  <c r="B68" i="16"/>
  <c r="AR68" i="16" s="1"/>
  <c r="CQ67" i="16"/>
  <c r="CP67" i="16"/>
  <c r="CO67" i="16"/>
  <c r="CN67" i="16"/>
  <c r="CM67" i="16"/>
  <c r="CL67" i="16"/>
  <c r="CH67" i="16"/>
  <c r="CG67" i="16"/>
  <c r="CF67" i="16"/>
  <c r="CD67" i="16"/>
  <c r="CB67" i="16"/>
  <c r="CA67" i="16"/>
  <c r="CC67" i="16" s="1"/>
  <c r="BZ67" i="16"/>
  <c r="BY67" i="16"/>
  <c r="BX67" i="16"/>
  <c r="CI67" i="16" s="1"/>
  <c r="BW67" i="16"/>
  <c r="BV67" i="16"/>
  <c r="BU67" i="16"/>
  <c r="BT67" i="16"/>
  <c r="BS67" i="16"/>
  <c r="BR67" i="16"/>
  <c r="BP67" i="16"/>
  <c r="BN67" i="16"/>
  <c r="BM67" i="16"/>
  <c r="BL67" i="16"/>
  <c r="BH67" i="16"/>
  <c r="BG67" i="16"/>
  <c r="BE67" i="16"/>
  <c r="BD67" i="16"/>
  <c r="BC67" i="16"/>
  <c r="BA67" i="16"/>
  <c r="AZ67" i="16"/>
  <c r="AX67" i="16"/>
  <c r="AW67" i="16"/>
  <c r="AU67" i="16"/>
  <c r="AS67" i="16"/>
  <c r="AR67" i="16"/>
  <c r="AP67" i="16"/>
  <c r="AO67" i="16"/>
  <c r="AM67" i="16"/>
  <c r="AL67" i="16"/>
  <c r="AJ67" i="16"/>
  <c r="AI67" i="16"/>
  <c r="AH67" i="16"/>
  <c r="AK67" i="16" s="1"/>
  <c r="AG67" i="16"/>
  <c r="AF67" i="16"/>
  <c r="AE67" i="16"/>
  <c r="AD67" i="16"/>
  <c r="AC67" i="16"/>
  <c r="X67" i="16"/>
  <c r="CK67" i="16" s="1"/>
  <c r="T67" i="16"/>
  <c r="L67" i="16"/>
  <c r="C67" i="16"/>
  <c r="B67" i="16"/>
  <c r="CQ66" i="16"/>
  <c r="CP66" i="16"/>
  <c r="CO66" i="16"/>
  <c r="CN66" i="16"/>
  <c r="CM66" i="16"/>
  <c r="CL66" i="16"/>
  <c r="CH66" i="16"/>
  <c r="CG66" i="16"/>
  <c r="CD66" i="16"/>
  <c r="CB66" i="16"/>
  <c r="CC66" i="16" s="1"/>
  <c r="CA66" i="16"/>
  <c r="BZ66" i="16"/>
  <c r="BY66" i="16"/>
  <c r="BX66" i="16"/>
  <c r="BW66" i="16"/>
  <c r="BV66" i="16"/>
  <c r="BU66" i="16"/>
  <c r="BT66" i="16"/>
  <c r="BS66" i="16"/>
  <c r="BR66" i="16"/>
  <c r="BP66" i="16"/>
  <c r="BN66" i="16"/>
  <c r="BM66" i="16"/>
  <c r="BL66" i="16"/>
  <c r="BH66" i="16"/>
  <c r="BG66" i="16"/>
  <c r="BE66" i="16"/>
  <c r="BD66" i="16"/>
  <c r="BC66" i="16"/>
  <c r="BA66" i="16"/>
  <c r="AZ66" i="16"/>
  <c r="AX66" i="16"/>
  <c r="AW66" i="16"/>
  <c r="AU66" i="16"/>
  <c r="AP66" i="16"/>
  <c r="AO66" i="16"/>
  <c r="AM66" i="16"/>
  <c r="AL66" i="16"/>
  <c r="AK66" i="16"/>
  <c r="AJ66" i="16"/>
  <c r="AI66" i="16"/>
  <c r="AH66" i="16"/>
  <c r="AG66" i="16"/>
  <c r="AF66" i="16"/>
  <c r="AE66" i="16"/>
  <c r="AD66" i="16"/>
  <c r="AC66" i="16"/>
  <c r="X66" i="16"/>
  <c r="CK66" i="16" s="1"/>
  <c r="T66" i="16"/>
  <c r="L66" i="16"/>
  <c r="B66" i="16"/>
  <c r="C66" i="16" s="1"/>
  <c r="CQ65" i="16"/>
  <c r="CP65" i="16"/>
  <c r="CO65" i="16"/>
  <c r="CN65" i="16"/>
  <c r="CM65" i="16"/>
  <c r="CL65" i="16"/>
  <c r="CI65" i="16"/>
  <c r="CH65" i="16"/>
  <c r="CG65" i="16"/>
  <c r="CF65" i="16"/>
  <c r="CD65" i="16"/>
  <c r="CB65" i="16"/>
  <c r="CA65" i="16"/>
  <c r="CC65" i="16" s="1"/>
  <c r="BZ65" i="16"/>
  <c r="BY65" i="16"/>
  <c r="BX65" i="16"/>
  <c r="BW65" i="16"/>
  <c r="BV65" i="16"/>
  <c r="BU65" i="16"/>
  <c r="BT65" i="16"/>
  <c r="BS65" i="16"/>
  <c r="BR65" i="16"/>
  <c r="BP65" i="16"/>
  <c r="BN65" i="16"/>
  <c r="BM65" i="16"/>
  <c r="BL65" i="16"/>
  <c r="BH65" i="16"/>
  <c r="BG65" i="16"/>
  <c r="BE65" i="16"/>
  <c r="BD65" i="16"/>
  <c r="BC65" i="16"/>
  <c r="BA65" i="16"/>
  <c r="AZ65" i="16"/>
  <c r="AX65" i="16"/>
  <c r="AW65" i="16"/>
  <c r="AU65" i="16"/>
  <c r="AP65" i="16"/>
  <c r="AO65" i="16"/>
  <c r="AM65" i="16"/>
  <c r="AL65" i="16"/>
  <c r="AJ65" i="16"/>
  <c r="AI65" i="16"/>
  <c r="AH65" i="16"/>
  <c r="AK65" i="16" s="1"/>
  <c r="AG65" i="16"/>
  <c r="AF65" i="16"/>
  <c r="AE65" i="16"/>
  <c r="AD65" i="16"/>
  <c r="AC65" i="16"/>
  <c r="X65" i="16"/>
  <c r="CK65" i="16" s="1"/>
  <c r="T65" i="16"/>
  <c r="L65" i="16"/>
  <c r="B65" i="16"/>
  <c r="CQ64" i="16"/>
  <c r="CP64" i="16"/>
  <c r="CO64" i="16"/>
  <c r="CN64" i="16"/>
  <c r="CM64" i="16"/>
  <c r="CL64" i="16"/>
  <c r="CK64" i="16"/>
  <c r="CH64" i="16"/>
  <c r="CG64" i="16"/>
  <c r="CD64" i="16"/>
  <c r="CB64" i="16"/>
  <c r="CA64" i="16"/>
  <c r="CC64" i="16" s="1"/>
  <c r="BZ64" i="16"/>
  <c r="BY64" i="16"/>
  <c r="BX64" i="16"/>
  <c r="BW64" i="16"/>
  <c r="BV64" i="16"/>
  <c r="BU64" i="16"/>
  <c r="BT64" i="16"/>
  <c r="BS64" i="16"/>
  <c r="BR64" i="16"/>
  <c r="BP64" i="16"/>
  <c r="BN64" i="16"/>
  <c r="BM64" i="16"/>
  <c r="BL64" i="16"/>
  <c r="BH64" i="16"/>
  <c r="BG64" i="16"/>
  <c r="BE64" i="16"/>
  <c r="BD64" i="16"/>
  <c r="BC64" i="16"/>
  <c r="AZ64" i="16"/>
  <c r="AX64" i="16"/>
  <c r="AW64" i="16"/>
  <c r="AU64" i="16"/>
  <c r="AS64" i="16"/>
  <c r="AP64" i="16"/>
  <c r="AO64" i="16"/>
  <c r="AM64" i="16"/>
  <c r="AL64" i="16"/>
  <c r="AJ64" i="16"/>
  <c r="AK64" i="16" s="1"/>
  <c r="AI64" i="16"/>
  <c r="AH64" i="16"/>
  <c r="AG64" i="16"/>
  <c r="AF64" i="16"/>
  <c r="AE64" i="16"/>
  <c r="AD64" i="16"/>
  <c r="BA64" i="16" s="1"/>
  <c r="AC64" i="16"/>
  <c r="X64" i="16"/>
  <c r="T64" i="16"/>
  <c r="L64" i="16"/>
  <c r="B64" i="16"/>
  <c r="AR64" i="16" s="1"/>
  <c r="CQ63" i="16"/>
  <c r="CP63" i="16"/>
  <c r="CO63" i="16"/>
  <c r="CN63" i="16"/>
  <c r="CM63" i="16"/>
  <c r="CL63" i="16"/>
  <c r="CK63" i="16"/>
  <c r="CH63" i="16"/>
  <c r="CG63" i="16"/>
  <c r="CD63" i="16"/>
  <c r="CC63" i="16"/>
  <c r="CB63" i="16"/>
  <c r="CA63" i="16"/>
  <c r="BZ63" i="16"/>
  <c r="BY63" i="16"/>
  <c r="BX63" i="16"/>
  <c r="BW63" i="16"/>
  <c r="BV63" i="16"/>
  <c r="BU63" i="16"/>
  <c r="BT63" i="16"/>
  <c r="BS63" i="16"/>
  <c r="BR63" i="16"/>
  <c r="BP63" i="16"/>
  <c r="BN63" i="16"/>
  <c r="BM63" i="16"/>
  <c r="BL63" i="16"/>
  <c r="BH63" i="16"/>
  <c r="BG63" i="16"/>
  <c r="BE63" i="16"/>
  <c r="BD63" i="16"/>
  <c r="BC63" i="16"/>
  <c r="BA63" i="16"/>
  <c r="AZ63" i="16"/>
  <c r="AX63" i="16"/>
  <c r="AW63" i="16"/>
  <c r="AU63" i="16"/>
  <c r="AS63" i="16"/>
  <c r="AP63" i="16"/>
  <c r="AO63" i="16"/>
  <c r="AM63" i="16"/>
  <c r="AL63" i="16"/>
  <c r="AJ63" i="16"/>
  <c r="AI63" i="16"/>
  <c r="AH63" i="16"/>
  <c r="AK63" i="16" s="1"/>
  <c r="AG63" i="16"/>
  <c r="AF63" i="16"/>
  <c r="AE63" i="16"/>
  <c r="AD63" i="16"/>
  <c r="AC63" i="16"/>
  <c r="X63" i="16"/>
  <c r="T63" i="16"/>
  <c r="L63" i="16"/>
  <c r="B63" i="16"/>
  <c r="AR63" i="16" s="1"/>
  <c r="CQ62" i="16"/>
  <c r="CP62" i="16"/>
  <c r="CO62" i="16"/>
  <c r="CN62" i="16"/>
  <c r="CM62" i="16"/>
  <c r="CL62" i="16"/>
  <c r="CK62" i="16"/>
  <c r="CH62" i="16"/>
  <c r="CG62" i="16"/>
  <c r="CD62" i="16"/>
  <c r="CB62" i="16"/>
  <c r="CA62" i="16"/>
  <c r="CC62" i="16" s="1"/>
  <c r="BZ62" i="16"/>
  <c r="BY62" i="16"/>
  <c r="BX62" i="16"/>
  <c r="CI62" i="16" s="1"/>
  <c r="BW62" i="16"/>
  <c r="BV62" i="16"/>
  <c r="BU62" i="16"/>
  <c r="BT62" i="16"/>
  <c r="BS62" i="16"/>
  <c r="BR62" i="16"/>
  <c r="BP62" i="16"/>
  <c r="BN62" i="16"/>
  <c r="BM62" i="16"/>
  <c r="BL62" i="16"/>
  <c r="BH62" i="16"/>
  <c r="BG62" i="16"/>
  <c r="BE62" i="16"/>
  <c r="BD62" i="16"/>
  <c r="BC62" i="16"/>
  <c r="AZ62" i="16"/>
  <c r="AX62" i="16"/>
  <c r="AW62" i="16"/>
  <c r="AU62" i="16"/>
  <c r="AR62" i="16"/>
  <c r="AP62" i="16"/>
  <c r="AO62" i="16"/>
  <c r="AM62" i="16"/>
  <c r="AL62" i="16"/>
  <c r="AJ62" i="16"/>
  <c r="AI62" i="16"/>
  <c r="AH62" i="16"/>
  <c r="AK62" i="16" s="1"/>
  <c r="AG62" i="16"/>
  <c r="AF62" i="16"/>
  <c r="AE62" i="16"/>
  <c r="AD62" i="16"/>
  <c r="BA62" i="16" s="1"/>
  <c r="AC62" i="16"/>
  <c r="X62" i="16"/>
  <c r="T62" i="16"/>
  <c r="L62" i="16"/>
  <c r="C62" i="16"/>
  <c r="B62" i="16"/>
  <c r="AS62" i="16" s="1"/>
  <c r="CQ61" i="16"/>
  <c r="CP61" i="16"/>
  <c r="CO61" i="16"/>
  <c r="CN61" i="16"/>
  <c r="CM61" i="16"/>
  <c r="CL61" i="16"/>
  <c r="CI61" i="16"/>
  <c r="CH61" i="16"/>
  <c r="CG61" i="16"/>
  <c r="CD61" i="16"/>
  <c r="CB61" i="16"/>
  <c r="CA61" i="16"/>
  <c r="CC61" i="16" s="1"/>
  <c r="BZ61" i="16"/>
  <c r="BY61" i="16"/>
  <c r="BX61" i="16"/>
  <c r="CF61" i="16" s="1"/>
  <c r="BW61" i="16"/>
  <c r="BV61" i="16"/>
  <c r="BU61" i="16"/>
  <c r="BT61" i="16"/>
  <c r="BS61" i="16"/>
  <c r="BR61" i="16"/>
  <c r="BP61" i="16"/>
  <c r="BN61" i="16"/>
  <c r="BM61" i="16"/>
  <c r="BL61" i="16"/>
  <c r="BH61" i="16"/>
  <c r="BG61" i="16"/>
  <c r="BE61" i="16"/>
  <c r="BD61" i="16"/>
  <c r="BC61" i="16"/>
  <c r="BA61" i="16"/>
  <c r="AX61" i="16"/>
  <c r="AW61" i="16"/>
  <c r="AU61" i="16"/>
  <c r="AS61" i="16"/>
  <c r="AR61" i="16"/>
  <c r="AP61" i="16"/>
  <c r="AO61" i="16"/>
  <c r="AM61" i="16"/>
  <c r="AL61" i="16"/>
  <c r="AJ61" i="16"/>
  <c r="AI61" i="16"/>
  <c r="AH61" i="16"/>
  <c r="AG61" i="16"/>
  <c r="AF61" i="16"/>
  <c r="AE61" i="16"/>
  <c r="AD61" i="16"/>
  <c r="AC61" i="16"/>
  <c r="AZ61" i="16" s="1"/>
  <c r="X61" i="16"/>
  <c r="CK61" i="16" s="1"/>
  <c r="T61" i="16"/>
  <c r="L61" i="16"/>
  <c r="C61" i="16"/>
  <c r="B61" i="16"/>
  <c r="CQ60" i="16"/>
  <c r="CP60" i="16"/>
  <c r="CO60" i="16"/>
  <c r="CN60" i="16"/>
  <c r="CM60" i="16"/>
  <c r="CL60" i="16"/>
  <c r="CK60" i="16"/>
  <c r="CH60" i="16"/>
  <c r="CG60" i="16"/>
  <c r="CF60" i="16"/>
  <c r="CD60" i="16"/>
  <c r="CC60" i="16"/>
  <c r="CB60" i="16"/>
  <c r="CA60" i="16"/>
  <c r="BZ60" i="16"/>
  <c r="BY60" i="16"/>
  <c r="BX60" i="16"/>
  <c r="CI60" i="16" s="1"/>
  <c r="BW60" i="16"/>
  <c r="BV60" i="16"/>
  <c r="BU60" i="16"/>
  <c r="BT60" i="16"/>
  <c r="BS60" i="16"/>
  <c r="BR60" i="16"/>
  <c r="BP60" i="16"/>
  <c r="BN60" i="16"/>
  <c r="BM60" i="16"/>
  <c r="BL60" i="16"/>
  <c r="BH60" i="16"/>
  <c r="BG60" i="16"/>
  <c r="BE60" i="16"/>
  <c r="BD60" i="16"/>
  <c r="BC60" i="16"/>
  <c r="BA60" i="16"/>
  <c r="AZ60" i="16"/>
  <c r="AX60" i="16"/>
  <c r="AW60" i="16"/>
  <c r="AU60" i="16"/>
  <c r="AP60" i="16"/>
  <c r="AO60" i="16"/>
  <c r="AM60" i="16"/>
  <c r="AL60" i="16"/>
  <c r="AJ60" i="16"/>
  <c r="AI60" i="16"/>
  <c r="AH60" i="16"/>
  <c r="AK60" i="16" s="1"/>
  <c r="AG60" i="16"/>
  <c r="AF60" i="16"/>
  <c r="AE60" i="16"/>
  <c r="AD60" i="16"/>
  <c r="AC60" i="16"/>
  <c r="X60" i="16"/>
  <c r="T60" i="16"/>
  <c r="L60" i="16"/>
  <c r="B60" i="16"/>
  <c r="CQ59" i="16"/>
  <c r="CP59" i="16"/>
  <c r="CO59" i="16"/>
  <c r="CN59" i="16"/>
  <c r="CM59" i="16"/>
  <c r="CL59" i="16"/>
  <c r="CK59" i="16"/>
  <c r="CH59" i="16"/>
  <c r="CG59" i="16"/>
  <c r="CF59" i="16"/>
  <c r="CD59" i="16"/>
  <c r="CB59" i="16"/>
  <c r="CA59" i="16"/>
  <c r="CC59" i="16" s="1"/>
  <c r="BZ59" i="16"/>
  <c r="BY59" i="16"/>
  <c r="BX59" i="16"/>
  <c r="CI59" i="16" s="1"/>
  <c r="BW59" i="16"/>
  <c r="BV59" i="16"/>
  <c r="BU59" i="16"/>
  <c r="BT59" i="16"/>
  <c r="BS59" i="16"/>
  <c r="BR59" i="16"/>
  <c r="BP59" i="16"/>
  <c r="BN59" i="16"/>
  <c r="BM59" i="16"/>
  <c r="BL59" i="16"/>
  <c r="BH59" i="16"/>
  <c r="BG59" i="16"/>
  <c r="BE59" i="16"/>
  <c r="BD59" i="16"/>
  <c r="BC59" i="16"/>
  <c r="AX59" i="16"/>
  <c r="AW59" i="16"/>
  <c r="AU59" i="16"/>
  <c r="AP59" i="16"/>
  <c r="AO59" i="16"/>
  <c r="AM59" i="16"/>
  <c r="AL59" i="16"/>
  <c r="AJ59" i="16"/>
  <c r="AI59" i="16"/>
  <c r="AH59" i="16"/>
  <c r="AK59" i="16" s="1"/>
  <c r="AG59" i="16"/>
  <c r="AF59" i="16"/>
  <c r="AE59" i="16"/>
  <c r="AD59" i="16"/>
  <c r="BA59" i="16" s="1"/>
  <c r="AC59" i="16"/>
  <c r="AZ59" i="16" s="1"/>
  <c r="X59" i="16"/>
  <c r="T59" i="16"/>
  <c r="L59" i="16"/>
  <c r="B59" i="16"/>
  <c r="AR59" i="16" s="1"/>
  <c r="CQ58" i="16"/>
  <c r="CP58" i="16"/>
  <c r="CO58" i="16"/>
  <c r="CN58" i="16"/>
  <c r="CM58" i="16"/>
  <c r="CL58" i="16"/>
  <c r="CK58" i="16"/>
  <c r="CH58" i="16"/>
  <c r="CG58" i="16"/>
  <c r="CD58" i="16"/>
  <c r="CB58" i="16"/>
  <c r="CA58" i="16"/>
  <c r="CC58" i="16" s="1"/>
  <c r="BZ58" i="16"/>
  <c r="BY58" i="16"/>
  <c r="BX58" i="16"/>
  <c r="CI58" i="16" s="1"/>
  <c r="BW58" i="16"/>
  <c r="BV58" i="16"/>
  <c r="BU58" i="16"/>
  <c r="BT58" i="16"/>
  <c r="BS58" i="16"/>
  <c r="BR58" i="16"/>
  <c r="BP58" i="16"/>
  <c r="BN58" i="16"/>
  <c r="BM58" i="16"/>
  <c r="BL58" i="16"/>
  <c r="BH58" i="16"/>
  <c r="BG58" i="16"/>
  <c r="BE58" i="16"/>
  <c r="BD58" i="16"/>
  <c r="BC58" i="16"/>
  <c r="AZ58" i="16"/>
  <c r="AX58" i="16"/>
  <c r="AW58" i="16"/>
  <c r="AU58" i="16"/>
  <c r="AP58" i="16"/>
  <c r="AO58" i="16"/>
  <c r="AM58" i="16"/>
  <c r="AL58" i="16"/>
  <c r="AJ58" i="16"/>
  <c r="AK58" i="16" s="1"/>
  <c r="AI58" i="16"/>
  <c r="AH58" i="16"/>
  <c r="AG58" i="16"/>
  <c r="AF58" i="16"/>
  <c r="AE58" i="16"/>
  <c r="AD58" i="16"/>
  <c r="BA58" i="16" s="1"/>
  <c r="AC58" i="16"/>
  <c r="X58" i="16"/>
  <c r="T58" i="16"/>
  <c r="L58" i="16"/>
  <c r="B58" i="16"/>
  <c r="CQ57" i="16"/>
  <c r="CP57" i="16"/>
  <c r="CO57" i="16"/>
  <c r="CN57" i="16"/>
  <c r="CM57" i="16"/>
  <c r="CL57" i="16"/>
  <c r="CI57" i="16"/>
  <c r="CH57" i="16"/>
  <c r="CG57" i="16"/>
  <c r="CD57" i="16"/>
  <c r="CC57" i="16"/>
  <c r="CB57" i="16"/>
  <c r="CA57" i="16"/>
  <c r="BZ57" i="16"/>
  <c r="BY57" i="16"/>
  <c r="BX57" i="16"/>
  <c r="CF57" i="16" s="1"/>
  <c r="BW57" i="16"/>
  <c r="BV57" i="16"/>
  <c r="BU57" i="16"/>
  <c r="BT57" i="16"/>
  <c r="BS57" i="16"/>
  <c r="BR57" i="16"/>
  <c r="BP57" i="16"/>
  <c r="BN57" i="16"/>
  <c r="BM57" i="16"/>
  <c r="BL57" i="16"/>
  <c r="BH57" i="16"/>
  <c r="BG57" i="16"/>
  <c r="BE57" i="16"/>
  <c r="BD57" i="16"/>
  <c r="BC57" i="16"/>
  <c r="BA57" i="16"/>
  <c r="AX57" i="16"/>
  <c r="AW57" i="16"/>
  <c r="AU57" i="16"/>
  <c r="AS57" i="16"/>
  <c r="AR57" i="16"/>
  <c r="AP57" i="16"/>
  <c r="AO57" i="16"/>
  <c r="AM57" i="16"/>
  <c r="AL57" i="16"/>
  <c r="AK57" i="16"/>
  <c r="AJ57" i="16"/>
  <c r="AI57" i="16"/>
  <c r="AH57" i="16"/>
  <c r="AG57" i="16"/>
  <c r="AF57" i="16"/>
  <c r="AE57" i="16"/>
  <c r="AD57" i="16"/>
  <c r="AC57" i="16"/>
  <c r="AZ57" i="16" s="1"/>
  <c r="X57" i="16"/>
  <c r="CK57" i="16" s="1"/>
  <c r="T57" i="16"/>
  <c r="L57" i="16"/>
  <c r="C57" i="16"/>
  <c r="B57" i="16"/>
  <c r="CQ56" i="16"/>
  <c r="CP56" i="16"/>
  <c r="CO56" i="16"/>
  <c r="CN56" i="16"/>
  <c r="CM56" i="16"/>
  <c r="CL56" i="16"/>
  <c r="CH56" i="16"/>
  <c r="CG56" i="16"/>
  <c r="CF56" i="16"/>
  <c r="CD56" i="16"/>
  <c r="CC56" i="16"/>
  <c r="CB56" i="16"/>
  <c r="CA56" i="16"/>
  <c r="BZ56" i="16"/>
  <c r="BY56" i="16"/>
  <c r="BX56" i="16"/>
  <c r="CI56" i="16" s="1"/>
  <c r="BW56" i="16"/>
  <c r="BV56" i="16"/>
  <c r="BU56" i="16"/>
  <c r="BT56" i="16"/>
  <c r="BS56" i="16"/>
  <c r="BR56" i="16"/>
  <c r="BP56" i="16"/>
  <c r="BN56" i="16"/>
  <c r="BM56" i="16"/>
  <c r="BL56" i="16"/>
  <c r="BH56" i="16"/>
  <c r="BG56" i="16"/>
  <c r="BE56" i="16"/>
  <c r="BD56" i="16"/>
  <c r="BC56" i="16"/>
  <c r="BA56" i="16"/>
  <c r="AZ56" i="16"/>
  <c r="AX56" i="16"/>
  <c r="AW56" i="16"/>
  <c r="AU56" i="16"/>
  <c r="AP56" i="16"/>
  <c r="AO56" i="16"/>
  <c r="AM56" i="16"/>
  <c r="AL56" i="16"/>
  <c r="AJ56" i="16"/>
  <c r="AI56" i="16"/>
  <c r="AH56" i="16"/>
  <c r="AK56" i="16" s="1"/>
  <c r="AG56" i="16"/>
  <c r="AF56" i="16"/>
  <c r="AE56" i="16"/>
  <c r="AD56" i="16"/>
  <c r="AC56" i="16"/>
  <c r="X56" i="16"/>
  <c r="CK56" i="16" s="1"/>
  <c r="T56" i="16"/>
  <c r="L56" i="16"/>
  <c r="B56" i="16"/>
  <c r="C56" i="16" s="1"/>
  <c r="CQ55" i="16"/>
  <c r="CP55" i="16"/>
  <c r="CO55" i="16"/>
  <c r="CN55" i="16"/>
  <c r="CM55" i="16"/>
  <c r="CL55" i="16"/>
  <c r="CH55" i="16"/>
  <c r="CG55" i="16"/>
  <c r="CG160" i="16" s="1"/>
  <c r="CD55" i="16"/>
  <c r="CC55" i="16"/>
  <c r="CB55" i="16"/>
  <c r="CA55" i="16"/>
  <c r="BZ55" i="16"/>
  <c r="BY55" i="16"/>
  <c r="BX55" i="16"/>
  <c r="BW55" i="16"/>
  <c r="BV55" i="16"/>
  <c r="BU55" i="16"/>
  <c r="BT55" i="16"/>
  <c r="BS55" i="16"/>
  <c r="BR55" i="16"/>
  <c r="BP55" i="16"/>
  <c r="BN55" i="16"/>
  <c r="BM55" i="16"/>
  <c r="BL55" i="16"/>
  <c r="BH55" i="16"/>
  <c r="BG55" i="16"/>
  <c r="BE55" i="16"/>
  <c r="BD55" i="16"/>
  <c r="BC55" i="16"/>
  <c r="AX55" i="16"/>
  <c r="AW55" i="16"/>
  <c r="AU55" i="16"/>
  <c r="AP55" i="16"/>
  <c r="AO55" i="16"/>
  <c r="AM55" i="16"/>
  <c r="AL55" i="16"/>
  <c r="AK55" i="16"/>
  <c r="AJ55" i="16"/>
  <c r="AI55" i="16"/>
  <c r="AH55" i="16"/>
  <c r="AG55" i="16"/>
  <c r="AF55" i="16"/>
  <c r="AE55" i="16"/>
  <c r="AD55" i="16"/>
  <c r="BA55" i="16" s="1"/>
  <c r="AC55" i="16"/>
  <c r="AZ55" i="16" s="1"/>
  <c r="X55" i="16"/>
  <c r="CK55" i="16" s="1"/>
  <c r="T55" i="16"/>
  <c r="L55" i="16"/>
  <c r="B55" i="16"/>
  <c r="AR55" i="16" s="1"/>
  <c r="CQ54" i="16"/>
  <c r="CP54" i="16"/>
  <c r="CO54" i="16"/>
  <c r="CN54" i="16"/>
  <c r="CM54" i="16"/>
  <c r="CL54" i="16"/>
  <c r="CH54" i="16"/>
  <c r="CG54" i="16"/>
  <c r="CF54" i="16"/>
  <c r="CD54" i="16"/>
  <c r="CB54" i="16"/>
  <c r="CA54" i="16"/>
  <c r="CC54" i="16" s="1"/>
  <c r="BZ54" i="16"/>
  <c r="BY54" i="16"/>
  <c r="BX54" i="16"/>
  <c r="CI54" i="16" s="1"/>
  <c r="BW54" i="16"/>
  <c r="BV54" i="16"/>
  <c r="BU54" i="16"/>
  <c r="BT54" i="16"/>
  <c r="BS54" i="16"/>
  <c r="BR54" i="16"/>
  <c r="BP54" i="16"/>
  <c r="BN54" i="16"/>
  <c r="BM54" i="16"/>
  <c r="BL54" i="16"/>
  <c r="BL160" i="16" s="1"/>
  <c r="BH54" i="16"/>
  <c r="BG54" i="16"/>
  <c r="BE54" i="16"/>
  <c r="BD54" i="16"/>
  <c r="BC54" i="16"/>
  <c r="AZ54" i="16"/>
  <c r="AX54" i="16"/>
  <c r="AW54" i="16"/>
  <c r="AU54" i="16"/>
  <c r="AS54" i="16"/>
  <c r="AR54" i="16"/>
  <c r="AP54" i="16"/>
  <c r="AO54" i="16"/>
  <c r="AM54" i="16"/>
  <c r="AL54" i="16"/>
  <c r="AJ54" i="16"/>
  <c r="AI54" i="16"/>
  <c r="AH54" i="16"/>
  <c r="AK54" i="16" s="1"/>
  <c r="AG54" i="16"/>
  <c r="AF54" i="16"/>
  <c r="AE54" i="16"/>
  <c r="AD54" i="16"/>
  <c r="BA54" i="16" s="1"/>
  <c r="AC54" i="16"/>
  <c r="X54" i="16"/>
  <c r="CK54" i="16" s="1"/>
  <c r="T54" i="16"/>
  <c r="L54" i="16"/>
  <c r="B54" i="16"/>
  <c r="C54" i="16" s="1"/>
  <c r="CQ53" i="16"/>
  <c r="CP53" i="16"/>
  <c r="CO53" i="16"/>
  <c r="CN53" i="16"/>
  <c r="CM53" i="16"/>
  <c r="CL53" i="16"/>
  <c r="CH53" i="16"/>
  <c r="CG53" i="16"/>
  <c r="CF53" i="16"/>
  <c r="CD53" i="16"/>
  <c r="CB53" i="16"/>
  <c r="CA53" i="16"/>
  <c r="CC53" i="16" s="1"/>
  <c r="BZ53" i="16"/>
  <c r="BY53" i="16"/>
  <c r="BX53" i="16"/>
  <c r="CI53" i="16" s="1"/>
  <c r="BW53" i="16"/>
  <c r="BV53" i="16"/>
  <c r="BU53" i="16"/>
  <c r="BT53" i="16"/>
  <c r="BS53" i="16"/>
  <c r="BR53" i="16"/>
  <c r="BP53" i="16"/>
  <c r="BN53" i="16"/>
  <c r="BM53" i="16"/>
  <c r="BL53" i="16"/>
  <c r="BH53" i="16"/>
  <c r="BG53" i="16"/>
  <c r="BE53" i="16"/>
  <c r="BD53" i="16"/>
  <c r="BC53" i="16"/>
  <c r="BA53" i="16"/>
  <c r="AX53" i="16"/>
  <c r="AW53" i="16"/>
  <c r="AU53" i="16"/>
  <c r="AS53" i="16"/>
  <c r="AR53" i="16"/>
  <c r="AP53" i="16"/>
  <c r="AO53" i="16"/>
  <c r="AM53" i="16"/>
  <c r="AL53" i="16"/>
  <c r="AJ53" i="16"/>
  <c r="AI53" i="16"/>
  <c r="AH53" i="16"/>
  <c r="AK53" i="16" s="1"/>
  <c r="AG53" i="16"/>
  <c r="AF53" i="16"/>
  <c r="AE53" i="16"/>
  <c r="AD53" i="16"/>
  <c r="AC53" i="16"/>
  <c r="AZ53" i="16" s="1"/>
  <c r="X53" i="16"/>
  <c r="CK53" i="16" s="1"/>
  <c r="T53" i="16"/>
  <c r="L53" i="16"/>
  <c r="C53" i="16"/>
  <c r="B53" i="16"/>
  <c r="CQ52" i="16"/>
  <c r="CP52" i="16"/>
  <c r="CO52" i="16"/>
  <c r="CN52" i="16"/>
  <c r="CM52" i="16"/>
  <c r="CL52" i="16"/>
  <c r="CK52" i="16"/>
  <c r="CH52" i="16"/>
  <c r="CG52" i="16"/>
  <c r="CD52" i="16"/>
  <c r="CB52" i="16"/>
  <c r="CA52" i="16"/>
  <c r="CC52" i="16" s="1"/>
  <c r="BZ52" i="16"/>
  <c r="BY52" i="16"/>
  <c r="BX52" i="16"/>
  <c r="BW52" i="16"/>
  <c r="BV52" i="16"/>
  <c r="BU52" i="16"/>
  <c r="BT52" i="16"/>
  <c r="BS52" i="16"/>
  <c r="BR52" i="16"/>
  <c r="BP52" i="16"/>
  <c r="BN52" i="16"/>
  <c r="BM52" i="16"/>
  <c r="BL52" i="16"/>
  <c r="BH52" i="16"/>
  <c r="BG52" i="16"/>
  <c r="BE52" i="16"/>
  <c r="BD52" i="16"/>
  <c r="BC52" i="16"/>
  <c r="AZ52" i="16"/>
  <c r="AX52" i="16"/>
  <c r="AW52" i="16"/>
  <c r="AU52" i="16"/>
  <c r="AS52" i="16"/>
  <c r="AP52" i="16"/>
  <c r="AO52" i="16"/>
  <c r="AM52" i="16"/>
  <c r="AL52" i="16"/>
  <c r="AK52" i="16"/>
  <c r="AJ52" i="16"/>
  <c r="AI52" i="16"/>
  <c r="AH52" i="16"/>
  <c r="AG52" i="16"/>
  <c r="AF52" i="16"/>
  <c r="AE52" i="16"/>
  <c r="AD52" i="16"/>
  <c r="BA52" i="16" s="1"/>
  <c r="AC52" i="16"/>
  <c r="X52" i="16"/>
  <c r="T52" i="16"/>
  <c r="L52" i="16"/>
  <c r="B52" i="16"/>
  <c r="AR52" i="16" s="1"/>
  <c r="CQ51" i="16"/>
  <c r="CP51" i="16"/>
  <c r="CO51" i="16"/>
  <c r="CN51" i="16"/>
  <c r="CM51" i="16"/>
  <c r="CL51" i="16"/>
  <c r="CI51" i="16"/>
  <c r="CH51" i="16"/>
  <c r="CG51" i="16"/>
  <c r="CF51" i="16"/>
  <c r="CD51" i="16"/>
  <c r="CB51" i="16"/>
  <c r="CA51" i="16"/>
  <c r="CC51" i="16" s="1"/>
  <c r="BZ51" i="16"/>
  <c r="BY51" i="16"/>
  <c r="BX51" i="16"/>
  <c r="BW51" i="16"/>
  <c r="BV51" i="16"/>
  <c r="BU51" i="16"/>
  <c r="BT51" i="16"/>
  <c r="BS51" i="16"/>
  <c r="BR51" i="16"/>
  <c r="BP51" i="16"/>
  <c r="BN51" i="16"/>
  <c r="BM51" i="16"/>
  <c r="BL51" i="16"/>
  <c r="BH51" i="16"/>
  <c r="BG51" i="16"/>
  <c r="BE51" i="16"/>
  <c r="BD51" i="16"/>
  <c r="BC51" i="16"/>
  <c r="BC160" i="16" s="1"/>
  <c r="BA51" i="16"/>
  <c r="AZ51" i="16"/>
  <c r="AX51" i="16"/>
  <c r="AW51" i="16"/>
  <c r="AU51" i="16"/>
  <c r="AP51" i="16"/>
  <c r="AO51" i="16"/>
  <c r="AM51" i="16"/>
  <c r="AL51" i="16"/>
  <c r="AJ51" i="16"/>
  <c r="AI51" i="16"/>
  <c r="AH51" i="16"/>
  <c r="AK51" i="16" s="1"/>
  <c r="AG51" i="16"/>
  <c r="AF51" i="16"/>
  <c r="AE51" i="16"/>
  <c r="AD51" i="16"/>
  <c r="AC51" i="16"/>
  <c r="X51" i="16"/>
  <c r="CK51" i="16" s="1"/>
  <c r="T51" i="16"/>
  <c r="L51" i="16"/>
  <c r="B51" i="16"/>
  <c r="C51" i="16" s="1"/>
  <c r="CQ50" i="16"/>
  <c r="CP50" i="16"/>
  <c r="CO50" i="16"/>
  <c r="CN50" i="16"/>
  <c r="CM50" i="16"/>
  <c r="CL50" i="16"/>
  <c r="CH50" i="16"/>
  <c r="CG50" i="16"/>
  <c r="CD50" i="16"/>
  <c r="CB50" i="16"/>
  <c r="CC50" i="16" s="1"/>
  <c r="CA50" i="16"/>
  <c r="BZ50" i="16"/>
  <c r="BY50" i="16"/>
  <c r="BX50" i="16"/>
  <c r="BW50" i="16"/>
  <c r="BV50" i="16"/>
  <c r="BU50" i="16"/>
  <c r="BT50" i="16"/>
  <c r="BS50" i="16"/>
  <c r="BR50" i="16"/>
  <c r="BP50" i="16"/>
  <c r="BN50" i="16"/>
  <c r="BM50" i="16"/>
  <c r="BM160" i="16" s="1"/>
  <c r="BL50" i="16"/>
  <c r="BH50" i="16"/>
  <c r="BG50" i="16"/>
  <c r="BE50" i="16"/>
  <c r="BD50" i="16"/>
  <c r="BC50" i="16"/>
  <c r="BA50" i="16"/>
  <c r="AZ50" i="16"/>
  <c r="AX50" i="16"/>
  <c r="AW50" i="16"/>
  <c r="AU50" i="16"/>
  <c r="AR50" i="16"/>
  <c r="AP50" i="16"/>
  <c r="AO50" i="16"/>
  <c r="AM50" i="16"/>
  <c r="AL50" i="16"/>
  <c r="AJ50" i="16"/>
  <c r="AI50" i="16"/>
  <c r="AH50" i="16"/>
  <c r="AK50" i="16" s="1"/>
  <c r="AG50" i="16"/>
  <c r="AF50" i="16"/>
  <c r="AE50" i="16"/>
  <c r="AD50" i="16"/>
  <c r="AC50" i="16"/>
  <c r="X50" i="16"/>
  <c r="CK50" i="16" s="1"/>
  <c r="T50" i="16"/>
  <c r="L50" i="16"/>
  <c r="B50" i="16"/>
  <c r="C50" i="16" s="1"/>
  <c r="CQ49" i="16"/>
  <c r="CP49" i="16"/>
  <c r="CO49" i="16"/>
  <c r="CN49" i="16"/>
  <c r="CM49" i="16"/>
  <c r="CL49" i="16"/>
  <c r="CI49" i="16"/>
  <c r="CH49" i="16"/>
  <c r="CG49" i="16"/>
  <c r="CF49" i="16"/>
  <c r="CD49" i="16"/>
  <c r="CB49" i="16"/>
  <c r="CA49" i="16"/>
  <c r="CC49" i="16" s="1"/>
  <c r="BZ49" i="16"/>
  <c r="BY49" i="16"/>
  <c r="BX49" i="16"/>
  <c r="BW49" i="16"/>
  <c r="BV49" i="16"/>
  <c r="BU49" i="16"/>
  <c r="BT49" i="16"/>
  <c r="BS49" i="16"/>
  <c r="BR49" i="16"/>
  <c r="BP49" i="16"/>
  <c r="BN49" i="16"/>
  <c r="BM49" i="16"/>
  <c r="BL49" i="16"/>
  <c r="BH49" i="16"/>
  <c r="BG49" i="16"/>
  <c r="BE49" i="16"/>
  <c r="BD49" i="16"/>
  <c r="BC49" i="16"/>
  <c r="BA49" i="16"/>
  <c r="AZ49" i="16"/>
  <c r="AX49" i="16"/>
  <c r="AW49" i="16"/>
  <c r="AU49" i="16"/>
  <c r="AS49" i="16"/>
  <c r="AR49" i="16"/>
  <c r="AP49" i="16"/>
  <c r="AO49" i="16"/>
  <c r="AM49" i="16"/>
  <c r="AL49" i="16"/>
  <c r="AJ49" i="16"/>
  <c r="AI49" i="16"/>
  <c r="AH49" i="16"/>
  <c r="AK49" i="16" s="1"/>
  <c r="AG49" i="16"/>
  <c r="AF49" i="16"/>
  <c r="AE49" i="16"/>
  <c r="AD49" i="16"/>
  <c r="AC49" i="16"/>
  <c r="X49" i="16"/>
  <c r="CK49" i="16" s="1"/>
  <c r="T49" i="16"/>
  <c r="L49" i="16"/>
  <c r="C49" i="16"/>
  <c r="B49" i="16"/>
  <c r="CQ48" i="16"/>
  <c r="CP48" i="16"/>
  <c r="CO48" i="16"/>
  <c r="CN48" i="16"/>
  <c r="CM48" i="16"/>
  <c r="CL48" i="16"/>
  <c r="CK48" i="16"/>
  <c r="CI48" i="16"/>
  <c r="CH48" i="16"/>
  <c r="CG48" i="16"/>
  <c r="CD48" i="16"/>
  <c r="CB48" i="16"/>
  <c r="CA48" i="16"/>
  <c r="CC48" i="16" s="1"/>
  <c r="BZ48" i="16"/>
  <c r="BY48" i="16"/>
  <c r="BX48" i="16"/>
  <c r="CF48" i="16" s="1"/>
  <c r="BW48" i="16"/>
  <c r="BV48" i="16"/>
  <c r="BU48" i="16"/>
  <c r="BT48" i="16"/>
  <c r="BS48" i="16"/>
  <c r="BR48" i="16"/>
  <c r="BP48" i="16"/>
  <c r="BN48" i="16"/>
  <c r="BM48" i="16"/>
  <c r="BL48" i="16"/>
  <c r="BH48" i="16"/>
  <c r="BG48" i="16"/>
  <c r="BE48" i="16"/>
  <c r="BD48" i="16"/>
  <c r="BC48" i="16"/>
  <c r="AX48" i="16"/>
  <c r="AW48" i="16"/>
  <c r="AU48" i="16"/>
  <c r="AP48" i="16"/>
  <c r="AO48" i="16"/>
  <c r="AM48" i="16"/>
  <c r="AL48" i="16"/>
  <c r="AJ48" i="16"/>
  <c r="AI48" i="16"/>
  <c r="AH48" i="16"/>
  <c r="AG48" i="16"/>
  <c r="AF48" i="16"/>
  <c r="AE48" i="16"/>
  <c r="AD48" i="16"/>
  <c r="BA48" i="16" s="1"/>
  <c r="AC48" i="16"/>
  <c r="AZ48" i="16" s="1"/>
  <c r="X48" i="16"/>
  <c r="T48" i="16"/>
  <c r="L48" i="16"/>
  <c r="B48" i="16"/>
  <c r="CQ47" i="16"/>
  <c r="CP47" i="16"/>
  <c r="CO47" i="16"/>
  <c r="CN47" i="16"/>
  <c r="CM47" i="16"/>
  <c r="CL47" i="16"/>
  <c r="CK47" i="16"/>
  <c r="CH47" i="16"/>
  <c r="CG47" i="16"/>
  <c r="CD47" i="16"/>
  <c r="CB47" i="16"/>
  <c r="CA47" i="16"/>
  <c r="BZ47" i="16"/>
  <c r="BY47" i="16"/>
  <c r="BX47" i="16"/>
  <c r="BW47" i="16"/>
  <c r="BV47" i="16"/>
  <c r="BU47" i="16"/>
  <c r="BT47" i="16"/>
  <c r="BS47" i="16"/>
  <c r="BR47" i="16"/>
  <c r="BP47" i="16"/>
  <c r="BN47" i="16"/>
  <c r="BM47" i="16"/>
  <c r="BL47" i="16"/>
  <c r="BH47" i="16"/>
  <c r="BG47" i="16"/>
  <c r="BE47" i="16"/>
  <c r="BD47" i="16"/>
  <c r="BC47" i="16"/>
  <c r="AX47" i="16"/>
  <c r="AW47" i="16"/>
  <c r="AW160" i="16" s="1"/>
  <c r="AU47" i="16"/>
  <c r="AP47" i="16"/>
  <c r="AO47" i="16"/>
  <c r="AM47" i="16"/>
  <c r="AL47" i="16"/>
  <c r="AJ47" i="16"/>
  <c r="AI47" i="16"/>
  <c r="AH47" i="16"/>
  <c r="AK47" i="16" s="1"/>
  <c r="AG47" i="16"/>
  <c r="AF47" i="16"/>
  <c r="AE47" i="16"/>
  <c r="AD47" i="16"/>
  <c r="BA47" i="16" s="1"/>
  <c r="AC47" i="16"/>
  <c r="AZ47" i="16" s="1"/>
  <c r="X47" i="16"/>
  <c r="T47" i="16"/>
  <c r="L47" i="16"/>
  <c r="B47" i="16"/>
  <c r="AS47" i="16" s="1"/>
  <c r="CQ46" i="16"/>
  <c r="CP46" i="16"/>
  <c r="CO46" i="16"/>
  <c r="CN46" i="16"/>
  <c r="CM46" i="16"/>
  <c r="CL46" i="16"/>
  <c r="CH46" i="16"/>
  <c r="CG46" i="16"/>
  <c r="CD46" i="16"/>
  <c r="BZ46" i="16"/>
  <c r="BW46" i="16"/>
  <c r="BV46" i="16"/>
  <c r="BU46" i="16"/>
  <c r="BT46" i="16"/>
  <c r="BS46" i="16"/>
  <c r="BR46" i="16"/>
  <c r="BP46" i="16"/>
  <c r="BN46" i="16"/>
  <c r="BM46" i="16"/>
  <c r="BL46" i="16"/>
  <c r="BH46" i="16"/>
  <c r="BG46" i="16"/>
  <c r="BE46" i="16"/>
  <c r="BD46" i="16"/>
  <c r="BC46" i="16"/>
  <c r="BA46" i="16"/>
  <c r="AX46" i="16"/>
  <c r="AW46" i="16"/>
  <c r="AU46" i="16"/>
  <c r="AS46" i="16"/>
  <c r="AR46" i="16"/>
  <c r="AP46" i="16"/>
  <c r="AO46" i="16"/>
  <c r="AL46" i="16"/>
  <c r="AJ46" i="16"/>
  <c r="AI46" i="16"/>
  <c r="AK46" i="16" s="1"/>
  <c r="AH46" i="16"/>
  <c r="AG46" i="16"/>
  <c r="AF46" i="16"/>
  <c r="AE46" i="16"/>
  <c r="AD46" i="16"/>
  <c r="AC46" i="16"/>
  <c r="AZ46" i="16" s="1"/>
  <c r="X46" i="16"/>
  <c r="CK46" i="16" s="1"/>
  <c r="T46" i="16"/>
  <c r="L46" i="16"/>
  <c r="B46" i="16"/>
  <c r="C46" i="16" s="1"/>
  <c r="CQ45" i="16"/>
  <c r="CP45" i="16"/>
  <c r="CO45" i="16"/>
  <c r="CN45" i="16"/>
  <c r="CM45" i="16"/>
  <c r="CL45" i="16"/>
  <c r="CK45" i="16"/>
  <c r="CH45" i="16"/>
  <c r="CG45" i="16"/>
  <c r="CD45" i="16"/>
  <c r="BZ45" i="16"/>
  <c r="BW45" i="16"/>
  <c r="BV45" i="16"/>
  <c r="BU45" i="16"/>
  <c r="BT45" i="16"/>
  <c r="BS45" i="16"/>
  <c r="BR45" i="16"/>
  <c r="BP45" i="16"/>
  <c r="BN45" i="16"/>
  <c r="BM45" i="16"/>
  <c r="BL45" i="16"/>
  <c r="BH45" i="16"/>
  <c r="BG45" i="16"/>
  <c r="BE45" i="16"/>
  <c r="BD45" i="16"/>
  <c r="BC45" i="16"/>
  <c r="BA45" i="16"/>
  <c r="AZ45" i="16"/>
  <c r="AX45" i="16"/>
  <c r="AW45" i="16"/>
  <c r="AU45" i="16"/>
  <c r="AS45" i="16"/>
  <c r="AR45" i="16"/>
  <c r="AP45" i="16"/>
  <c r="AO45" i="16"/>
  <c r="AL45" i="16"/>
  <c r="AJ45" i="16"/>
  <c r="AI45" i="16"/>
  <c r="AH45" i="16"/>
  <c r="AK45" i="16" s="1"/>
  <c r="AG45" i="16"/>
  <c r="AF45" i="16"/>
  <c r="AE45" i="16"/>
  <c r="AD45" i="16"/>
  <c r="AC45" i="16"/>
  <c r="X45" i="16"/>
  <c r="T45" i="16"/>
  <c r="L45" i="16"/>
  <c r="B45" i="16"/>
  <c r="C45" i="16" s="1"/>
  <c r="CQ44" i="16"/>
  <c r="CP44" i="16"/>
  <c r="CO44" i="16"/>
  <c r="CN44" i="16"/>
  <c r="CM44" i="16"/>
  <c r="CL44" i="16"/>
  <c r="CH44" i="16"/>
  <c r="CG44" i="16"/>
  <c r="CD44" i="16"/>
  <c r="BZ44" i="16"/>
  <c r="BW44" i="16"/>
  <c r="BV44" i="16"/>
  <c r="BU44" i="16"/>
  <c r="BT44" i="16"/>
  <c r="BS44" i="16"/>
  <c r="BR44" i="16"/>
  <c r="BP44" i="16"/>
  <c r="BN44" i="16"/>
  <c r="BM44" i="16"/>
  <c r="BL44" i="16"/>
  <c r="BH44" i="16"/>
  <c r="BG44" i="16"/>
  <c r="BE44" i="16"/>
  <c r="BD44" i="16"/>
  <c r="BC44" i="16"/>
  <c r="AX44" i="16"/>
  <c r="AW44" i="16"/>
  <c r="AU44" i="16"/>
  <c r="AP44" i="16"/>
  <c r="AO44" i="16"/>
  <c r="AL44" i="16"/>
  <c r="AJ44" i="16"/>
  <c r="AI44" i="16"/>
  <c r="AH44" i="16"/>
  <c r="AK44" i="16" s="1"/>
  <c r="AG44" i="16"/>
  <c r="AF44" i="16"/>
  <c r="AE44" i="16"/>
  <c r="AD44" i="16"/>
  <c r="BA44" i="16" s="1"/>
  <c r="AC44" i="16"/>
  <c r="AZ44" i="16" s="1"/>
  <c r="X44" i="16"/>
  <c r="CK44" i="16" s="1"/>
  <c r="T44" i="16"/>
  <c r="L44" i="16"/>
  <c r="B44" i="16"/>
  <c r="CQ43" i="16"/>
  <c r="CP43" i="16"/>
  <c r="CO43" i="16"/>
  <c r="CN43" i="16"/>
  <c r="CM43" i="16"/>
  <c r="CL43" i="16"/>
  <c r="CH43" i="16"/>
  <c r="CG43" i="16"/>
  <c r="CD43" i="16"/>
  <c r="BZ43" i="16"/>
  <c r="BW43" i="16"/>
  <c r="BV43" i="16"/>
  <c r="BU43" i="16"/>
  <c r="BT43" i="16"/>
  <c r="BS43" i="16"/>
  <c r="BR43" i="16"/>
  <c r="BP43" i="16"/>
  <c r="BN43" i="16"/>
  <c r="BM43" i="16"/>
  <c r="BL43" i="16"/>
  <c r="BH43" i="16"/>
  <c r="BG43" i="16"/>
  <c r="BE43" i="16"/>
  <c r="BD43" i="16"/>
  <c r="BC43" i="16"/>
  <c r="AX43" i="16"/>
  <c r="AW43" i="16"/>
  <c r="AU43" i="16"/>
  <c r="AR43" i="16"/>
  <c r="AP43" i="16"/>
  <c r="AO43" i="16"/>
  <c r="AL43" i="16"/>
  <c r="AJ43" i="16"/>
  <c r="AI43" i="16"/>
  <c r="AH43" i="16"/>
  <c r="AK43" i="16" s="1"/>
  <c r="AG43" i="16"/>
  <c r="AF43" i="16"/>
  <c r="AE43" i="16"/>
  <c r="AD43" i="16"/>
  <c r="BA43" i="16" s="1"/>
  <c r="AC43" i="16"/>
  <c r="AZ43" i="16" s="1"/>
  <c r="X43" i="16"/>
  <c r="CK43" i="16" s="1"/>
  <c r="T43" i="16"/>
  <c r="L43" i="16"/>
  <c r="B43" i="16"/>
  <c r="AS43" i="16" s="1"/>
  <c r="CQ42" i="16"/>
  <c r="CP42" i="16"/>
  <c r="CO42" i="16"/>
  <c r="CN42" i="16"/>
  <c r="CM42" i="16"/>
  <c r="CL42" i="16"/>
  <c r="CH42" i="16"/>
  <c r="CG42" i="16"/>
  <c r="CD42" i="16"/>
  <c r="BZ42" i="16"/>
  <c r="BW42" i="16"/>
  <c r="BV42" i="16"/>
  <c r="BU42" i="16"/>
  <c r="BT42" i="16"/>
  <c r="BS42" i="16"/>
  <c r="BR42" i="16"/>
  <c r="BP42" i="16"/>
  <c r="BN42" i="16"/>
  <c r="BM42" i="16"/>
  <c r="BL42" i="16"/>
  <c r="BH42" i="16"/>
  <c r="BG42" i="16"/>
  <c r="BE42" i="16"/>
  <c r="BD42" i="16"/>
  <c r="BC42" i="16"/>
  <c r="BA42" i="16"/>
  <c r="AX42" i="16"/>
  <c r="AW42" i="16"/>
  <c r="AU42" i="16"/>
  <c r="AS42" i="16"/>
  <c r="AR42" i="16"/>
  <c r="AP42" i="16"/>
  <c r="AO42" i="16"/>
  <c r="AL42" i="16"/>
  <c r="AJ42" i="16"/>
  <c r="AI42" i="16"/>
  <c r="AK42" i="16" s="1"/>
  <c r="AH42" i="16"/>
  <c r="AG42" i="16"/>
  <c r="AF42" i="16"/>
  <c r="AE42" i="16"/>
  <c r="AD42" i="16"/>
  <c r="AC42" i="16"/>
  <c r="AZ42" i="16" s="1"/>
  <c r="X42" i="16"/>
  <c r="CK42" i="16" s="1"/>
  <c r="T42" i="16"/>
  <c r="L42" i="16"/>
  <c r="B42" i="16"/>
  <c r="C42" i="16" s="1"/>
  <c r="CQ41" i="16"/>
  <c r="CP41" i="16"/>
  <c r="CO41" i="16"/>
  <c r="CN41" i="16"/>
  <c r="CM41" i="16"/>
  <c r="CL41" i="16"/>
  <c r="CH41" i="16"/>
  <c r="CG41" i="16"/>
  <c r="CD41" i="16"/>
  <c r="BZ41" i="16"/>
  <c r="BW41" i="16"/>
  <c r="BV41" i="16"/>
  <c r="BU41" i="16"/>
  <c r="BT41" i="16"/>
  <c r="BS41" i="16"/>
  <c r="BR41" i="16"/>
  <c r="BP41" i="16"/>
  <c r="BN41" i="16"/>
  <c r="BM41" i="16"/>
  <c r="BL41" i="16"/>
  <c r="BH41" i="16"/>
  <c r="BG41" i="16"/>
  <c r="BE41" i="16"/>
  <c r="BD41" i="16"/>
  <c r="BC41" i="16"/>
  <c r="BA41" i="16"/>
  <c r="AZ41" i="16"/>
  <c r="AX41" i="16"/>
  <c r="AW41" i="16"/>
  <c r="AU41" i="16"/>
  <c r="AS41" i="16"/>
  <c r="AP41" i="16"/>
  <c r="AO41" i="16"/>
  <c r="AL41" i="16"/>
  <c r="AJ41" i="16"/>
  <c r="AI41" i="16"/>
  <c r="AH41" i="16"/>
  <c r="AG41" i="16"/>
  <c r="AF41" i="16"/>
  <c r="AE41" i="16"/>
  <c r="AD41" i="16"/>
  <c r="AC41" i="16"/>
  <c r="X41" i="16"/>
  <c r="CK41" i="16" s="1"/>
  <c r="T41" i="16"/>
  <c r="L41" i="16"/>
  <c r="B41" i="16"/>
  <c r="CQ40" i="16"/>
  <c r="CP40" i="16"/>
  <c r="CO40" i="16"/>
  <c r="CN40" i="16"/>
  <c r="CM40" i="16"/>
  <c r="CL40" i="16"/>
  <c r="CH40" i="16"/>
  <c r="CG40" i="16"/>
  <c r="CD40" i="16"/>
  <c r="BZ40" i="16"/>
  <c r="BW40" i="16"/>
  <c r="BV40" i="16"/>
  <c r="BU40" i="16"/>
  <c r="BT40" i="16"/>
  <c r="BS40" i="16"/>
  <c r="BR40" i="16"/>
  <c r="BP40" i="16"/>
  <c r="BN40" i="16"/>
  <c r="BM40" i="16"/>
  <c r="BL40" i="16"/>
  <c r="BH40" i="16"/>
  <c r="BG40" i="16"/>
  <c r="BE40" i="16"/>
  <c r="BD40" i="16"/>
  <c r="BC40" i="16"/>
  <c r="BA40" i="16"/>
  <c r="AZ40" i="16"/>
  <c r="AX40" i="16"/>
  <c r="AW40" i="16"/>
  <c r="AU40" i="16"/>
  <c r="AS40" i="16"/>
  <c r="AR40" i="16"/>
  <c r="AP40" i="16"/>
  <c r="AO40" i="16"/>
  <c r="AL40" i="16"/>
  <c r="AJ40" i="16"/>
  <c r="AI40" i="16"/>
  <c r="AK40" i="16" s="1"/>
  <c r="AH40" i="16"/>
  <c r="AG40" i="16"/>
  <c r="AF40" i="16"/>
  <c r="AE40" i="16"/>
  <c r="AD40" i="16"/>
  <c r="AC40" i="16"/>
  <c r="X40" i="16"/>
  <c r="CK40" i="16" s="1"/>
  <c r="T40" i="16"/>
  <c r="L40" i="16"/>
  <c r="C40" i="16"/>
  <c r="B40" i="16"/>
  <c r="CQ39" i="16"/>
  <c r="CP39" i="16"/>
  <c r="CO39" i="16"/>
  <c r="CN39" i="16"/>
  <c r="CM39" i="16"/>
  <c r="CL39" i="16"/>
  <c r="CH39" i="16"/>
  <c r="CG39" i="16"/>
  <c r="CD39" i="16"/>
  <c r="BZ39" i="16"/>
  <c r="BW39" i="16"/>
  <c r="BV39" i="16"/>
  <c r="BU39" i="16"/>
  <c r="BT39" i="16"/>
  <c r="BS39" i="16"/>
  <c r="BR39" i="16"/>
  <c r="BP39" i="16"/>
  <c r="BN39" i="16"/>
  <c r="BM39" i="16"/>
  <c r="BL39" i="16"/>
  <c r="BH39" i="16"/>
  <c r="BG39" i="16"/>
  <c r="BE39" i="16"/>
  <c r="BD39" i="16"/>
  <c r="BC39" i="16"/>
  <c r="AX39" i="16"/>
  <c r="AW39" i="16"/>
  <c r="AU39" i="16"/>
  <c r="AS39" i="16"/>
  <c r="AR39" i="16"/>
  <c r="AP39" i="16"/>
  <c r="AO39" i="16"/>
  <c r="AL39" i="16"/>
  <c r="AK39" i="16"/>
  <c r="AJ39" i="16"/>
  <c r="AI39" i="16"/>
  <c r="AH39" i="16"/>
  <c r="AG39" i="16"/>
  <c r="AF39" i="16"/>
  <c r="AE39" i="16"/>
  <c r="AD39" i="16"/>
  <c r="BA39" i="16" s="1"/>
  <c r="AC39" i="16"/>
  <c r="AZ39" i="16" s="1"/>
  <c r="X39" i="16"/>
  <c r="CK39" i="16" s="1"/>
  <c r="T39" i="16"/>
  <c r="L39" i="16"/>
  <c r="B39" i="16"/>
  <c r="C39" i="16" s="1"/>
  <c r="CQ38" i="16"/>
  <c r="CP38" i="16"/>
  <c r="CO38" i="16"/>
  <c r="CN38" i="16"/>
  <c r="CM38" i="16"/>
  <c r="CL38" i="16"/>
  <c r="CK38" i="16"/>
  <c r="CH38" i="16"/>
  <c r="CG38" i="16"/>
  <c r="CD38" i="16"/>
  <c r="BZ38" i="16"/>
  <c r="BW38" i="16"/>
  <c r="BV38" i="16"/>
  <c r="BU38" i="16"/>
  <c r="BT38" i="16"/>
  <c r="BS38" i="16"/>
  <c r="BR38" i="16"/>
  <c r="BP38" i="16"/>
  <c r="BN38" i="16"/>
  <c r="BM38" i="16"/>
  <c r="BL38" i="16"/>
  <c r="BH38" i="16"/>
  <c r="BG38" i="16"/>
  <c r="BE38" i="16"/>
  <c r="BD38" i="16"/>
  <c r="BC38" i="16"/>
  <c r="AX38" i="16"/>
  <c r="AW38" i="16"/>
  <c r="AU38" i="16"/>
  <c r="AS38" i="16"/>
  <c r="AP38" i="16"/>
  <c r="AO38" i="16"/>
  <c r="AL38" i="16"/>
  <c r="AJ38" i="16"/>
  <c r="AI38" i="16"/>
  <c r="AH38" i="16"/>
  <c r="AK38" i="16" s="1"/>
  <c r="AG38" i="16"/>
  <c r="AF38" i="16"/>
  <c r="AE38" i="16"/>
  <c r="AD38" i="16"/>
  <c r="BA38" i="16" s="1"/>
  <c r="AC38" i="16"/>
  <c r="AZ38" i="16" s="1"/>
  <c r="X38" i="16"/>
  <c r="T38" i="16"/>
  <c r="L38" i="16"/>
  <c r="C38" i="16"/>
  <c r="B38" i="16"/>
  <c r="AR38" i="16" s="1"/>
  <c r="CQ37" i="16"/>
  <c r="CP37" i="16"/>
  <c r="CO37" i="16"/>
  <c r="CN37" i="16"/>
  <c r="CM37" i="16"/>
  <c r="CL37" i="16"/>
  <c r="CK37" i="16"/>
  <c r="CH37" i="16"/>
  <c r="CG37" i="16"/>
  <c r="CD37" i="16"/>
  <c r="BZ37" i="16"/>
  <c r="BW37" i="16"/>
  <c r="BV37" i="16"/>
  <c r="BU37" i="16"/>
  <c r="BT37" i="16"/>
  <c r="BS37" i="16"/>
  <c r="BR37" i="16"/>
  <c r="BP37" i="16"/>
  <c r="BN37" i="16"/>
  <c r="BM37" i="16"/>
  <c r="BL37" i="16"/>
  <c r="BH37" i="16"/>
  <c r="BG37" i="16"/>
  <c r="BE37" i="16"/>
  <c r="BD37" i="16"/>
  <c r="BC37" i="16"/>
  <c r="AX37" i="16"/>
  <c r="AW37" i="16"/>
  <c r="AU37" i="16"/>
  <c r="AP37" i="16"/>
  <c r="AO37" i="16"/>
  <c r="AL37" i="16"/>
  <c r="AJ37" i="16"/>
  <c r="AK37" i="16" s="1"/>
  <c r="AI37" i="16"/>
  <c r="AH37" i="16"/>
  <c r="AG37" i="16"/>
  <c r="AF37" i="16"/>
  <c r="AE37" i="16"/>
  <c r="AD37" i="16"/>
  <c r="BA37" i="16" s="1"/>
  <c r="AC37" i="16"/>
  <c r="AZ37" i="16" s="1"/>
  <c r="X37" i="16"/>
  <c r="T37" i="16"/>
  <c r="L37" i="16"/>
  <c r="B37" i="16"/>
  <c r="CQ36" i="16"/>
  <c r="CP36" i="16"/>
  <c r="CO36" i="16"/>
  <c r="CN36" i="16"/>
  <c r="CM36" i="16"/>
  <c r="CL36" i="16"/>
  <c r="CK36" i="16"/>
  <c r="CH36" i="16"/>
  <c r="CG36" i="16"/>
  <c r="CD36" i="16"/>
  <c r="BZ36" i="16"/>
  <c r="BW36" i="16"/>
  <c r="BV36" i="16"/>
  <c r="BU36" i="16"/>
  <c r="BT36" i="16"/>
  <c r="BS36" i="16"/>
  <c r="BR36" i="16"/>
  <c r="BP36" i="16"/>
  <c r="BN36" i="16"/>
  <c r="BM36" i="16"/>
  <c r="BL36" i="16"/>
  <c r="BH36" i="16"/>
  <c r="BG36" i="16"/>
  <c r="BE36" i="16"/>
  <c r="BD36" i="16"/>
  <c r="BC36" i="16"/>
  <c r="BA36" i="16"/>
  <c r="AZ36" i="16"/>
  <c r="AX36" i="16"/>
  <c r="AW36" i="16"/>
  <c r="AU36" i="16"/>
  <c r="AS36" i="16"/>
  <c r="AR36" i="16"/>
  <c r="AP36" i="16"/>
  <c r="AO36" i="16"/>
  <c r="AL36" i="16"/>
  <c r="AJ36" i="16"/>
  <c r="AK36" i="16" s="1"/>
  <c r="AI36" i="16"/>
  <c r="AH36" i="16"/>
  <c r="AG36" i="16"/>
  <c r="AF36" i="16"/>
  <c r="AE36" i="16"/>
  <c r="AD36" i="16"/>
  <c r="AC36" i="16"/>
  <c r="X36" i="16"/>
  <c r="T36" i="16"/>
  <c r="L36" i="16"/>
  <c r="B36" i="16"/>
  <c r="C36" i="16" s="1"/>
  <c r="CQ35" i="16"/>
  <c r="CP35" i="16"/>
  <c r="CO35" i="16"/>
  <c r="CN35" i="16"/>
  <c r="CM35" i="16"/>
  <c r="CL35" i="16"/>
  <c r="CK35" i="16"/>
  <c r="CH35" i="16"/>
  <c r="CG35" i="16"/>
  <c r="CD35" i="16"/>
  <c r="BZ35" i="16"/>
  <c r="BW35" i="16"/>
  <c r="BV35" i="16"/>
  <c r="BU35" i="16"/>
  <c r="BT35" i="16"/>
  <c r="BS35" i="16"/>
  <c r="BR35" i="16"/>
  <c r="BP35" i="16"/>
  <c r="BN35" i="16"/>
  <c r="BM35" i="16"/>
  <c r="BL35" i="16"/>
  <c r="BH35" i="16"/>
  <c r="BG35" i="16"/>
  <c r="BE35" i="16"/>
  <c r="BD35" i="16"/>
  <c r="BC35" i="16"/>
  <c r="BA35" i="16"/>
  <c r="AZ35" i="16"/>
  <c r="AX35" i="16"/>
  <c r="AW35" i="16"/>
  <c r="AU35" i="16"/>
  <c r="AS35" i="16"/>
  <c r="AR35" i="16"/>
  <c r="AP35" i="16"/>
  <c r="AO35" i="16"/>
  <c r="AL35" i="16"/>
  <c r="AJ35" i="16"/>
  <c r="AI35" i="16"/>
  <c r="AH35" i="16"/>
  <c r="AG35" i="16"/>
  <c r="AF35" i="16"/>
  <c r="AE35" i="16"/>
  <c r="AD35" i="16"/>
  <c r="AC35" i="16"/>
  <c r="X35" i="16"/>
  <c r="T35" i="16"/>
  <c r="L35" i="16"/>
  <c r="C35" i="16"/>
  <c r="B35" i="16"/>
  <c r="CQ34" i="16"/>
  <c r="CP34" i="16"/>
  <c r="CO34" i="16"/>
  <c r="CN34" i="16"/>
  <c r="CM34" i="16"/>
  <c r="CL34" i="16"/>
  <c r="CH34" i="16"/>
  <c r="CG34" i="16"/>
  <c r="CD34" i="16"/>
  <c r="BZ34" i="16"/>
  <c r="BW34" i="16"/>
  <c r="BV34" i="16"/>
  <c r="BU34" i="16"/>
  <c r="BT34" i="16"/>
  <c r="BS34" i="16"/>
  <c r="BR34" i="16"/>
  <c r="BP34" i="16"/>
  <c r="BN34" i="16"/>
  <c r="BM34" i="16"/>
  <c r="BL34" i="16"/>
  <c r="BH34" i="16"/>
  <c r="BG34" i="16"/>
  <c r="BE34" i="16"/>
  <c r="BD34" i="16"/>
  <c r="BC34" i="16"/>
  <c r="AX34" i="16"/>
  <c r="AW34" i="16"/>
  <c r="AU34" i="16"/>
  <c r="AS34" i="16"/>
  <c r="AR34" i="16"/>
  <c r="AP34" i="16"/>
  <c r="AO34" i="16"/>
  <c r="AL34" i="16"/>
  <c r="AK34" i="16"/>
  <c r="AJ34" i="16"/>
  <c r="AI34" i="16"/>
  <c r="AH34" i="16"/>
  <c r="AG34" i="16"/>
  <c r="AF34" i="16"/>
  <c r="AE34" i="16"/>
  <c r="AD34" i="16"/>
  <c r="BA34" i="16" s="1"/>
  <c r="AC34" i="16"/>
  <c r="AZ34" i="16" s="1"/>
  <c r="X34" i="16"/>
  <c r="CK34" i="16" s="1"/>
  <c r="T34" i="16"/>
  <c r="L34" i="16"/>
  <c r="B34" i="16"/>
  <c r="C34" i="16" s="1"/>
  <c r="CQ33" i="16"/>
  <c r="CP33" i="16"/>
  <c r="CO33" i="16"/>
  <c r="CN33" i="16"/>
  <c r="CM33" i="16"/>
  <c r="CL33" i="16"/>
  <c r="CH33" i="16"/>
  <c r="CG33" i="16"/>
  <c r="CD33" i="16"/>
  <c r="BZ33" i="16"/>
  <c r="BW33" i="16"/>
  <c r="BV33" i="16"/>
  <c r="BU33" i="16"/>
  <c r="BT33" i="16"/>
  <c r="BS33" i="16"/>
  <c r="BR33" i="16"/>
  <c r="BP33" i="16"/>
  <c r="BN33" i="16"/>
  <c r="BM33" i="16"/>
  <c r="BL33" i="16"/>
  <c r="BH33" i="16"/>
  <c r="BG33" i="16"/>
  <c r="BE33" i="16"/>
  <c r="BD33" i="16"/>
  <c r="BC33" i="16"/>
  <c r="AZ33" i="16"/>
  <c r="AX33" i="16"/>
  <c r="AW33" i="16"/>
  <c r="AU33" i="16"/>
  <c r="AP33" i="16"/>
  <c r="AO33" i="16"/>
  <c r="AL33" i="16"/>
  <c r="AJ33" i="16"/>
  <c r="AI33" i="16"/>
  <c r="AH33" i="16"/>
  <c r="AK33" i="16" s="1"/>
  <c r="AG33" i="16"/>
  <c r="AF33" i="16"/>
  <c r="AE33" i="16"/>
  <c r="AD33" i="16"/>
  <c r="BA33" i="16" s="1"/>
  <c r="AC33" i="16"/>
  <c r="X33" i="16"/>
  <c r="CK33" i="16" s="1"/>
  <c r="T33" i="16"/>
  <c r="L33" i="16"/>
  <c r="B33" i="16"/>
  <c r="CQ32" i="16"/>
  <c r="CP32" i="16"/>
  <c r="CO32" i="16"/>
  <c r="CN32" i="16"/>
  <c r="CM32" i="16"/>
  <c r="CL32" i="16"/>
  <c r="CK32" i="16"/>
  <c r="CH32" i="16"/>
  <c r="CG32" i="16"/>
  <c r="CD32" i="16"/>
  <c r="BZ32" i="16"/>
  <c r="BW32" i="16"/>
  <c r="BV32" i="16"/>
  <c r="BU32" i="16"/>
  <c r="BT32" i="16"/>
  <c r="BS32" i="16"/>
  <c r="BR32" i="16"/>
  <c r="BP32" i="16"/>
  <c r="BN32" i="16"/>
  <c r="BM32" i="16"/>
  <c r="BL32" i="16"/>
  <c r="BH32" i="16"/>
  <c r="BG32" i="16"/>
  <c r="BE32" i="16"/>
  <c r="BD32" i="16"/>
  <c r="BC32" i="16"/>
  <c r="BA32" i="16"/>
  <c r="AZ32" i="16"/>
  <c r="AX32" i="16"/>
  <c r="AW32" i="16"/>
  <c r="AU32" i="16"/>
  <c r="AS32" i="16"/>
  <c r="AR32" i="16"/>
  <c r="AP32" i="16"/>
  <c r="AO32" i="16"/>
  <c r="AL32" i="16"/>
  <c r="AJ32" i="16"/>
  <c r="AI32" i="16"/>
  <c r="AK32" i="16" s="1"/>
  <c r="AH32" i="16"/>
  <c r="AG32" i="16"/>
  <c r="AF32" i="16"/>
  <c r="AE32" i="16"/>
  <c r="AD32" i="16"/>
  <c r="AC32" i="16"/>
  <c r="X32" i="16"/>
  <c r="T32" i="16"/>
  <c r="L32" i="16"/>
  <c r="C32" i="16"/>
  <c r="B32" i="16"/>
  <c r="CQ31" i="16"/>
  <c r="CP31" i="16"/>
  <c r="CO31" i="16"/>
  <c r="CN31" i="16"/>
  <c r="CM31" i="16"/>
  <c r="CL31" i="16"/>
  <c r="CH31" i="16"/>
  <c r="CG31" i="16"/>
  <c r="CD31" i="16"/>
  <c r="BZ31" i="16"/>
  <c r="BW31" i="16"/>
  <c r="BV31" i="16"/>
  <c r="BU31" i="16"/>
  <c r="BT31" i="16"/>
  <c r="BS31" i="16"/>
  <c r="BR31" i="16"/>
  <c r="BP31" i="16"/>
  <c r="BN31" i="16"/>
  <c r="BM31" i="16"/>
  <c r="BL31" i="16"/>
  <c r="BH31" i="16"/>
  <c r="BG31" i="16"/>
  <c r="BE31" i="16"/>
  <c r="BD31" i="16"/>
  <c r="BC31" i="16"/>
  <c r="AZ31" i="16"/>
  <c r="AX31" i="16"/>
  <c r="AW31" i="16"/>
  <c r="AU31" i="16"/>
  <c r="AS31" i="16"/>
  <c r="AR31" i="16"/>
  <c r="AP31" i="16"/>
  <c r="AO31" i="16"/>
  <c r="AL31" i="16"/>
  <c r="AJ31" i="16"/>
  <c r="AI31" i="16"/>
  <c r="AH31" i="16"/>
  <c r="AK31" i="16" s="1"/>
  <c r="AG31" i="16"/>
  <c r="AF31" i="16"/>
  <c r="AE31" i="16"/>
  <c r="AD31" i="16"/>
  <c r="BA31" i="16" s="1"/>
  <c r="AC31" i="16"/>
  <c r="X31" i="16"/>
  <c r="CK31" i="16" s="1"/>
  <c r="T31" i="16"/>
  <c r="L31" i="16"/>
  <c r="C31" i="16"/>
  <c r="B31" i="16"/>
  <c r="CQ30" i="16"/>
  <c r="CP30" i="16"/>
  <c r="CO30" i="16"/>
  <c r="CN30" i="16"/>
  <c r="CM30" i="16"/>
  <c r="CL30" i="16"/>
  <c r="CK30" i="16"/>
  <c r="CH30" i="16"/>
  <c r="CG30" i="16"/>
  <c r="CD30" i="16"/>
  <c r="BZ30" i="16"/>
  <c r="BW30" i="16"/>
  <c r="BV30" i="16"/>
  <c r="BU30" i="16"/>
  <c r="BT30" i="16"/>
  <c r="BS30" i="16"/>
  <c r="BR30" i="16"/>
  <c r="BP30" i="16"/>
  <c r="BN30" i="16"/>
  <c r="BM30" i="16"/>
  <c r="BL30" i="16"/>
  <c r="BH30" i="16"/>
  <c r="BG30" i="16"/>
  <c r="BE30" i="16"/>
  <c r="BD30" i="16"/>
  <c r="BC30" i="16"/>
  <c r="BA30" i="16"/>
  <c r="AX30" i="16"/>
  <c r="AW30" i="16"/>
  <c r="AU30" i="16"/>
  <c r="AP30" i="16"/>
  <c r="AO30" i="16"/>
  <c r="AL30" i="16"/>
  <c r="AK30" i="16"/>
  <c r="AJ30" i="16"/>
  <c r="AI30" i="16"/>
  <c r="AH30" i="16"/>
  <c r="AG30" i="16"/>
  <c r="AF30" i="16"/>
  <c r="AE30" i="16"/>
  <c r="AD30" i="16"/>
  <c r="AC30" i="16"/>
  <c r="AZ30" i="16" s="1"/>
  <c r="X30" i="16"/>
  <c r="T30" i="16"/>
  <c r="L30" i="16"/>
  <c r="B30" i="16"/>
  <c r="CQ29" i="16"/>
  <c r="CP29" i="16"/>
  <c r="CO29" i="16"/>
  <c r="CN29" i="16"/>
  <c r="CM29" i="16"/>
  <c r="CL29" i="16"/>
  <c r="CK29" i="16"/>
  <c r="CH29" i="16"/>
  <c r="CG29" i="16"/>
  <c r="CD29" i="16"/>
  <c r="BZ29" i="16"/>
  <c r="BW29" i="16"/>
  <c r="BV29" i="16"/>
  <c r="BU29" i="16"/>
  <c r="BT29" i="16"/>
  <c r="BS29" i="16"/>
  <c r="BR29" i="16"/>
  <c r="BP29" i="16"/>
  <c r="BN29" i="16"/>
  <c r="BM29" i="16"/>
  <c r="BL29" i="16"/>
  <c r="BH29" i="16"/>
  <c r="BG29" i="16"/>
  <c r="BE29" i="16"/>
  <c r="BD29" i="16"/>
  <c r="BC29" i="16"/>
  <c r="AX29" i="16"/>
  <c r="AW29" i="16"/>
  <c r="AU29" i="16"/>
  <c r="AP29" i="16"/>
  <c r="AO29" i="16"/>
  <c r="AL29" i="16"/>
  <c r="AK29" i="16"/>
  <c r="AJ29" i="16"/>
  <c r="AI29" i="16"/>
  <c r="AH29" i="16"/>
  <c r="AG29" i="16"/>
  <c r="AF29" i="16"/>
  <c r="AE29" i="16"/>
  <c r="AD29" i="16"/>
  <c r="BA29" i="16" s="1"/>
  <c r="AC29" i="16"/>
  <c r="AZ29" i="16" s="1"/>
  <c r="X29" i="16"/>
  <c r="T29" i="16"/>
  <c r="L29" i="16"/>
  <c r="B29" i="16"/>
  <c r="CQ28" i="16"/>
  <c r="CP28" i="16"/>
  <c r="CO28" i="16"/>
  <c r="CN28" i="16"/>
  <c r="CM28" i="16"/>
  <c r="CL28" i="16"/>
  <c r="CK28" i="16"/>
  <c r="CH28" i="16"/>
  <c r="CG28" i="16"/>
  <c r="CD28" i="16"/>
  <c r="BZ28" i="16"/>
  <c r="BW28" i="16"/>
  <c r="BV28" i="16"/>
  <c r="BU28" i="16"/>
  <c r="BT28" i="16"/>
  <c r="BS28" i="16"/>
  <c r="BR28" i="16"/>
  <c r="BP28" i="16"/>
  <c r="BN28" i="16"/>
  <c r="BM28" i="16"/>
  <c r="BL28" i="16"/>
  <c r="BH28" i="16"/>
  <c r="BG28" i="16"/>
  <c r="BE28" i="16"/>
  <c r="BD28" i="16"/>
  <c r="BC28" i="16"/>
  <c r="AX28" i="16"/>
  <c r="AW28" i="16"/>
  <c r="AU28" i="16"/>
  <c r="AS28" i="16"/>
  <c r="AR28" i="16"/>
  <c r="AP28" i="16"/>
  <c r="AO28" i="16"/>
  <c r="AL28" i="16"/>
  <c r="AJ28" i="16"/>
  <c r="AI28" i="16"/>
  <c r="AH28" i="16"/>
  <c r="AK28" i="16" s="1"/>
  <c r="AG28" i="16"/>
  <c r="AF28" i="16"/>
  <c r="AE28" i="16"/>
  <c r="AD28" i="16"/>
  <c r="BA28" i="16" s="1"/>
  <c r="AC28" i="16"/>
  <c r="AZ28" i="16" s="1"/>
  <c r="X28" i="16"/>
  <c r="T28" i="16"/>
  <c r="L28" i="16"/>
  <c r="B28" i="16"/>
  <c r="C28" i="16" s="1"/>
  <c r="CQ27" i="16"/>
  <c r="CP27" i="16"/>
  <c r="CO27" i="16"/>
  <c r="CN27" i="16"/>
  <c r="CM27" i="16"/>
  <c r="CL27" i="16"/>
  <c r="CK27" i="16"/>
  <c r="CH27" i="16"/>
  <c r="CG27" i="16"/>
  <c r="CD27" i="16"/>
  <c r="BZ27" i="16"/>
  <c r="BW27" i="16"/>
  <c r="BV27" i="16"/>
  <c r="BU27" i="16"/>
  <c r="BT27" i="16"/>
  <c r="BS27" i="16"/>
  <c r="BR27" i="16"/>
  <c r="BP27" i="16"/>
  <c r="BN27" i="16"/>
  <c r="BM27" i="16"/>
  <c r="BL27" i="16"/>
  <c r="BH27" i="16"/>
  <c r="BG27" i="16"/>
  <c r="BE27" i="16"/>
  <c r="BD27" i="16"/>
  <c r="BC27" i="16"/>
  <c r="BA27" i="16"/>
  <c r="AZ27" i="16"/>
  <c r="AX27" i="16"/>
  <c r="AW27" i="16"/>
  <c r="AU27" i="16"/>
  <c r="AP27" i="16"/>
  <c r="AO27" i="16"/>
  <c r="AL27" i="16"/>
  <c r="AJ27" i="16"/>
  <c r="AI27" i="16"/>
  <c r="AH27" i="16"/>
  <c r="AG27" i="16"/>
  <c r="AF27" i="16"/>
  <c r="AE27" i="16"/>
  <c r="AD27" i="16"/>
  <c r="AC27" i="16"/>
  <c r="X27" i="16"/>
  <c r="T27" i="16"/>
  <c r="L27" i="16"/>
  <c r="B27" i="16"/>
  <c r="CQ26" i="16"/>
  <c r="CP26" i="16"/>
  <c r="CO26" i="16"/>
  <c r="CN26" i="16"/>
  <c r="CM26" i="16"/>
  <c r="CL26" i="16"/>
  <c r="CH26" i="16"/>
  <c r="CG26" i="16"/>
  <c r="CD26" i="16"/>
  <c r="BZ26" i="16"/>
  <c r="BW26" i="16"/>
  <c r="BV26" i="16"/>
  <c r="BU26" i="16"/>
  <c r="BT26" i="16"/>
  <c r="BS26" i="16"/>
  <c r="BR26" i="16"/>
  <c r="BP26" i="16"/>
  <c r="BN26" i="16"/>
  <c r="BM26" i="16"/>
  <c r="BL26" i="16"/>
  <c r="BH26" i="16"/>
  <c r="BG26" i="16"/>
  <c r="BE26" i="16"/>
  <c r="BD26" i="16"/>
  <c r="BC26" i="16"/>
  <c r="AZ26" i="16"/>
  <c r="AX26" i="16"/>
  <c r="AW26" i="16"/>
  <c r="AU26" i="16"/>
  <c r="AS26" i="16"/>
  <c r="AR26" i="16"/>
  <c r="AP26" i="16"/>
  <c r="AO26" i="16"/>
  <c r="AL26" i="16"/>
  <c r="AJ26" i="16"/>
  <c r="AI26" i="16"/>
  <c r="AH26" i="16"/>
  <c r="AK26" i="16" s="1"/>
  <c r="AG26" i="16"/>
  <c r="AF26" i="16"/>
  <c r="AE26" i="16"/>
  <c r="AD26" i="16"/>
  <c r="BA26" i="16" s="1"/>
  <c r="AC26" i="16"/>
  <c r="X26" i="16"/>
  <c r="CK26" i="16" s="1"/>
  <c r="T26" i="16"/>
  <c r="L26" i="16"/>
  <c r="C26" i="16"/>
  <c r="B26" i="16"/>
  <c r="CQ25" i="16"/>
  <c r="CP25" i="16"/>
  <c r="CO25" i="16"/>
  <c r="CN25" i="16"/>
  <c r="CM25" i="16"/>
  <c r="CL25" i="16"/>
  <c r="CH25" i="16"/>
  <c r="CG25" i="16"/>
  <c r="CD25" i="16"/>
  <c r="BZ25" i="16"/>
  <c r="BW25" i="16"/>
  <c r="BV25" i="16"/>
  <c r="BU25" i="16"/>
  <c r="BT25" i="16"/>
  <c r="BS25" i="16"/>
  <c r="BR25" i="16"/>
  <c r="BP25" i="16"/>
  <c r="BN25" i="16"/>
  <c r="BM25" i="16"/>
  <c r="BL25" i="16"/>
  <c r="BH25" i="16"/>
  <c r="BG25" i="16"/>
  <c r="BE25" i="16"/>
  <c r="BD25" i="16"/>
  <c r="BC25" i="16"/>
  <c r="BA25" i="16"/>
  <c r="AX25" i="16"/>
  <c r="AW25" i="16"/>
  <c r="AU25" i="16"/>
  <c r="AP25" i="16"/>
  <c r="AO25" i="16"/>
  <c r="AL25" i="16"/>
  <c r="AJ25" i="16"/>
  <c r="AI25" i="16"/>
  <c r="AH25" i="16"/>
  <c r="AK25" i="16" s="1"/>
  <c r="AG25" i="16"/>
  <c r="AF25" i="16"/>
  <c r="AE25" i="16"/>
  <c r="AD25" i="16"/>
  <c r="AC25" i="16"/>
  <c r="AZ25" i="16" s="1"/>
  <c r="X25" i="16"/>
  <c r="CK25" i="16" s="1"/>
  <c r="T25" i="16"/>
  <c r="L25" i="16"/>
  <c r="C25" i="16"/>
  <c r="B25" i="16"/>
  <c r="CQ24" i="16"/>
  <c r="CP24" i="16"/>
  <c r="CO24" i="16"/>
  <c r="CN24" i="16"/>
  <c r="CM24" i="16"/>
  <c r="CL24" i="16"/>
  <c r="CK24" i="16"/>
  <c r="CH24" i="16"/>
  <c r="CG24" i="16"/>
  <c r="CD24" i="16"/>
  <c r="BZ24" i="16"/>
  <c r="BW24" i="16"/>
  <c r="BV24" i="16"/>
  <c r="BU24" i="16"/>
  <c r="BT24" i="16"/>
  <c r="BS24" i="16"/>
  <c r="BR24" i="16"/>
  <c r="BP24" i="16"/>
  <c r="BN24" i="16"/>
  <c r="BM24" i="16"/>
  <c r="BL24" i="16"/>
  <c r="BH24" i="16"/>
  <c r="BG24" i="16"/>
  <c r="BE24" i="16"/>
  <c r="BD24" i="16"/>
  <c r="BC24" i="16"/>
  <c r="AZ24" i="16"/>
  <c r="AX24" i="16"/>
  <c r="AW24" i="16"/>
  <c r="AU24" i="16"/>
  <c r="AS24" i="16"/>
  <c r="AR24" i="16"/>
  <c r="AP24" i="16"/>
  <c r="AO24" i="16"/>
  <c r="AL24" i="16"/>
  <c r="AJ24" i="16"/>
  <c r="AK24" i="16" s="1"/>
  <c r="AI24" i="16"/>
  <c r="AH24" i="16"/>
  <c r="AG24" i="16"/>
  <c r="AF24" i="16"/>
  <c r="AE24" i="16"/>
  <c r="AD24" i="16"/>
  <c r="BA24" i="16" s="1"/>
  <c r="AC24" i="16"/>
  <c r="X24" i="16"/>
  <c r="T24" i="16"/>
  <c r="L24" i="16"/>
  <c r="B24" i="16"/>
  <c r="C24" i="16" s="1"/>
  <c r="CQ23" i="16"/>
  <c r="CP23" i="16"/>
  <c r="CO23" i="16"/>
  <c r="CN23" i="16"/>
  <c r="CM23" i="16"/>
  <c r="CL23" i="16"/>
  <c r="CH23" i="16"/>
  <c r="CG23" i="16"/>
  <c r="CD23" i="16"/>
  <c r="BZ23" i="16"/>
  <c r="BW23" i="16"/>
  <c r="BV23" i="16"/>
  <c r="BU23" i="16"/>
  <c r="BT23" i="16"/>
  <c r="BS23" i="16"/>
  <c r="BR23" i="16"/>
  <c r="BP23" i="16"/>
  <c r="BN23" i="16"/>
  <c r="BM23" i="16"/>
  <c r="BL23" i="16"/>
  <c r="BH23" i="16"/>
  <c r="BG23" i="16"/>
  <c r="BE23" i="16"/>
  <c r="BD23" i="16"/>
  <c r="BC23" i="16"/>
  <c r="BA23" i="16"/>
  <c r="AX23" i="16"/>
  <c r="AW23" i="16"/>
  <c r="AU23" i="16"/>
  <c r="AP23" i="16"/>
  <c r="AO23" i="16"/>
  <c r="AL23" i="16"/>
  <c r="AJ23" i="16"/>
  <c r="AK23" i="16" s="1"/>
  <c r="AI23" i="16"/>
  <c r="AH23" i="16"/>
  <c r="AG23" i="16"/>
  <c r="AF23" i="16"/>
  <c r="AE23" i="16"/>
  <c r="AD23" i="16"/>
  <c r="AC23" i="16"/>
  <c r="AZ23" i="16" s="1"/>
  <c r="X23" i="16"/>
  <c r="CK23" i="16" s="1"/>
  <c r="T23" i="16"/>
  <c r="L23" i="16"/>
  <c r="B23" i="16"/>
  <c r="CQ22" i="16"/>
  <c r="CP22" i="16"/>
  <c r="CO22" i="16"/>
  <c r="CN22" i="16"/>
  <c r="CM22" i="16"/>
  <c r="CL22" i="16"/>
  <c r="CK22" i="16"/>
  <c r="CH22" i="16"/>
  <c r="CG22" i="16"/>
  <c r="CD22" i="16"/>
  <c r="BZ22" i="16"/>
  <c r="BW22" i="16"/>
  <c r="BV22" i="16"/>
  <c r="BU22" i="16"/>
  <c r="BT22" i="16"/>
  <c r="BS22" i="16"/>
  <c r="BR22" i="16"/>
  <c r="BP22" i="16"/>
  <c r="BN22" i="16"/>
  <c r="BM22" i="16"/>
  <c r="BL22" i="16"/>
  <c r="BH22" i="16"/>
  <c r="BG22" i="16"/>
  <c r="BE22" i="16"/>
  <c r="BD22" i="16"/>
  <c r="BC22" i="16"/>
  <c r="BA22" i="16"/>
  <c r="AX22" i="16"/>
  <c r="AW22" i="16"/>
  <c r="AU22" i="16"/>
  <c r="AS22" i="16"/>
  <c r="AR22" i="16"/>
  <c r="AP22" i="16"/>
  <c r="AO22" i="16"/>
  <c r="AL22" i="16"/>
  <c r="AK22" i="16"/>
  <c r="AJ22" i="16"/>
  <c r="AI22" i="16"/>
  <c r="AH22" i="16"/>
  <c r="AG22" i="16"/>
  <c r="AF22" i="16"/>
  <c r="AE22" i="16"/>
  <c r="AD22" i="16"/>
  <c r="AC22" i="16"/>
  <c r="AZ22" i="16" s="1"/>
  <c r="X22" i="16"/>
  <c r="T22" i="16"/>
  <c r="L22" i="16"/>
  <c r="C22" i="16"/>
  <c r="B22" i="16"/>
  <c r="CQ21" i="16"/>
  <c r="CP21" i="16"/>
  <c r="CO21" i="16"/>
  <c r="CN21" i="16"/>
  <c r="CM21" i="16"/>
  <c r="CL21" i="16"/>
  <c r="CK21" i="16"/>
  <c r="CH21" i="16"/>
  <c r="CG21" i="16"/>
  <c r="CD21" i="16"/>
  <c r="BZ21" i="16"/>
  <c r="BW21" i="16"/>
  <c r="BV21" i="16"/>
  <c r="BU21" i="16"/>
  <c r="BT21" i="16"/>
  <c r="BS21" i="16"/>
  <c r="BR21" i="16"/>
  <c r="BP21" i="16"/>
  <c r="BN21" i="16"/>
  <c r="BM21" i="16"/>
  <c r="BL21" i="16"/>
  <c r="BH21" i="16"/>
  <c r="BG21" i="16"/>
  <c r="BE21" i="16"/>
  <c r="BD21" i="16"/>
  <c r="BC21" i="16"/>
  <c r="BA21" i="16"/>
  <c r="AX21" i="16"/>
  <c r="AW21" i="16"/>
  <c r="AU21" i="16"/>
  <c r="AS21" i="16"/>
  <c r="AR21" i="16"/>
  <c r="AP21" i="16"/>
  <c r="AO21" i="16"/>
  <c r="AL21" i="16"/>
  <c r="AJ21" i="16"/>
  <c r="AI21" i="16"/>
  <c r="AH21" i="16"/>
  <c r="AK21" i="16" s="1"/>
  <c r="AG21" i="16"/>
  <c r="AF21" i="16"/>
  <c r="AE21" i="16"/>
  <c r="AD21" i="16"/>
  <c r="AC21" i="16"/>
  <c r="AZ21" i="16" s="1"/>
  <c r="X21" i="16"/>
  <c r="T21" i="16"/>
  <c r="L21" i="16"/>
  <c r="B21" i="16"/>
  <c r="C21" i="16" s="1"/>
  <c r="CQ20" i="16"/>
  <c r="CP20" i="16"/>
  <c r="CO20" i="16"/>
  <c r="CN20" i="16"/>
  <c r="CM20" i="16"/>
  <c r="CL20" i="16"/>
  <c r="CH20" i="16"/>
  <c r="CG20" i="16"/>
  <c r="CD20" i="16"/>
  <c r="BZ20" i="16"/>
  <c r="BW20" i="16"/>
  <c r="BV20" i="16"/>
  <c r="BU20" i="16"/>
  <c r="BT20" i="16"/>
  <c r="BS20" i="16"/>
  <c r="BR20" i="16"/>
  <c r="BP20" i="16"/>
  <c r="BN20" i="16"/>
  <c r="BM20" i="16"/>
  <c r="BL20" i="16"/>
  <c r="BH20" i="16"/>
  <c r="BG20" i="16"/>
  <c r="BE20" i="16"/>
  <c r="BD20" i="16"/>
  <c r="BC20" i="16"/>
  <c r="AX20" i="16"/>
  <c r="AW20" i="16"/>
  <c r="AU20" i="16"/>
  <c r="AS20" i="16"/>
  <c r="AP20" i="16"/>
  <c r="AO20" i="16"/>
  <c r="AL20" i="16"/>
  <c r="AJ20" i="16"/>
  <c r="AI20" i="16"/>
  <c r="AH20" i="16"/>
  <c r="AK20" i="16" s="1"/>
  <c r="AG20" i="16"/>
  <c r="AF20" i="16"/>
  <c r="AE20" i="16"/>
  <c r="AD20" i="16"/>
  <c r="BA20" i="16" s="1"/>
  <c r="AC20" i="16"/>
  <c r="AZ20" i="16" s="1"/>
  <c r="X20" i="16"/>
  <c r="CK20" i="16" s="1"/>
  <c r="T20" i="16"/>
  <c r="L20" i="16"/>
  <c r="B20" i="16"/>
  <c r="CQ19" i="16"/>
  <c r="CP19" i="16"/>
  <c r="CO19" i="16"/>
  <c r="CN19" i="16"/>
  <c r="CM19" i="16"/>
  <c r="CL19" i="16"/>
  <c r="CK19" i="16"/>
  <c r="CH19" i="16"/>
  <c r="CG19" i="16"/>
  <c r="CD19" i="16"/>
  <c r="BZ19" i="16"/>
  <c r="BW19" i="16"/>
  <c r="BV19" i="16"/>
  <c r="BU19" i="16"/>
  <c r="BT19" i="16"/>
  <c r="BS19" i="16"/>
  <c r="BR19" i="16"/>
  <c r="BP19" i="16"/>
  <c r="BN19" i="16"/>
  <c r="BM19" i="16"/>
  <c r="BL19" i="16"/>
  <c r="BH19" i="16"/>
  <c r="BG19" i="16"/>
  <c r="BE19" i="16"/>
  <c r="BD19" i="16"/>
  <c r="BC19" i="16"/>
  <c r="BA19" i="16"/>
  <c r="AZ19" i="16"/>
  <c r="AX19" i="16"/>
  <c r="AW19" i="16"/>
  <c r="AU19" i="16"/>
  <c r="AS19" i="16"/>
  <c r="AP19" i="16"/>
  <c r="AO19" i="16"/>
  <c r="AL19" i="16"/>
  <c r="AJ19" i="16"/>
  <c r="AI19" i="16"/>
  <c r="AH19" i="16"/>
  <c r="AK19" i="16" s="1"/>
  <c r="AG19" i="16"/>
  <c r="AF19" i="16"/>
  <c r="AE19" i="16"/>
  <c r="AD19" i="16"/>
  <c r="AC19" i="16"/>
  <c r="X19" i="16"/>
  <c r="T19" i="16"/>
  <c r="L19" i="16"/>
  <c r="B19" i="16"/>
  <c r="C19" i="16" s="1"/>
  <c r="CQ18" i="16"/>
  <c r="CP18" i="16"/>
  <c r="CO18" i="16"/>
  <c r="CN18" i="16"/>
  <c r="CM18" i="16"/>
  <c r="CL18" i="16"/>
  <c r="CH18" i="16"/>
  <c r="CG18" i="16"/>
  <c r="CD18" i="16"/>
  <c r="BZ18" i="16"/>
  <c r="BW18" i="16"/>
  <c r="BV18" i="16"/>
  <c r="BU18" i="16"/>
  <c r="BT18" i="16"/>
  <c r="BS18" i="16"/>
  <c r="BR18" i="16"/>
  <c r="BP18" i="16"/>
  <c r="BN18" i="16"/>
  <c r="BM18" i="16"/>
  <c r="BL18" i="16"/>
  <c r="BH18" i="16"/>
  <c r="BG18" i="16"/>
  <c r="BE18" i="16"/>
  <c r="BD18" i="16"/>
  <c r="BC18" i="16"/>
  <c r="AZ18" i="16"/>
  <c r="AX18" i="16"/>
  <c r="AW18" i="16"/>
  <c r="AU18" i="16"/>
  <c r="AR18" i="16"/>
  <c r="AP18" i="16"/>
  <c r="AO18" i="16"/>
  <c r="AL18" i="16"/>
  <c r="AJ18" i="16"/>
  <c r="AI18" i="16"/>
  <c r="AH18" i="16"/>
  <c r="AK18" i="16" s="1"/>
  <c r="AG18" i="16"/>
  <c r="AF18" i="16"/>
  <c r="AE18" i="16"/>
  <c r="AD18" i="16"/>
  <c r="BA18" i="16" s="1"/>
  <c r="AC18" i="16"/>
  <c r="X18" i="16"/>
  <c r="CK18" i="16" s="1"/>
  <c r="T18" i="16"/>
  <c r="L18" i="16"/>
  <c r="B18" i="16"/>
  <c r="AS18" i="16" s="1"/>
  <c r="CQ17" i="16"/>
  <c r="CP17" i="16"/>
  <c r="CO17" i="16"/>
  <c r="CN17" i="16"/>
  <c r="CM17" i="16"/>
  <c r="CL17" i="16"/>
  <c r="CK17" i="16"/>
  <c r="CH17" i="16"/>
  <c r="CG17" i="16"/>
  <c r="CD17" i="16"/>
  <c r="BZ17" i="16"/>
  <c r="BW17" i="16"/>
  <c r="BV17" i="16"/>
  <c r="BU17" i="16"/>
  <c r="BT17" i="16"/>
  <c r="BS17" i="16"/>
  <c r="BR17" i="16"/>
  <c r="BP17" i="16"/>
  <c r="BN17" i="16"/>
  <c r="BM17" i="16"/>
  <c r="BL17" i="16"/>
  <c r="BH17" i="16"/>
  <c r="BG17" i="16"/>
  <c r="BE17" i="16"/>
  <c r="BD17" i="16"/>
  <c r="BC17" i="16"/>
  <c r="BA17" i="16"/>
  <c r="AZ17" i="16"/>
  <c r="AX17" i="16"/>
  <c r="AW17" i="16"/>
  <c r="AU17" i="16"/>
  <c r="AP17" i="16"/>
  <c r="AO17" i="16"/>
  <c r="AL17" i="16"/>
  <c r="AK17" i="16"/>
  <c r="AJ17" i="16"/>
  <c r="AI17" i="16"/>
  <c r="AH17" i="16"/>
  <c r="AG17" i="16"/>
  <c r="AF17" i="16"/>
  <c r="AE17" i="16"/>
  <c r="AD17" i="16"/>
  <c r="AC17" i="16"/>
  <c r="X17" i="16"/>
  <c r="T17" i="16"/>
  <c r="L17" i="16"/>
  <c r="B17" i="16"/>
  <c r="CQ16" i="16"/>
  <c r="CP16" i="16"/>
  <c r="CO16" i="16"/>
  <c r="CN16" i="16"/>
  <c r="CM16" i="16"/>
  <c r="CL16" i="16"/>
  <c r="CK16" i="16"/>
  <c r="CH16" i="16"/>
  <c r="CG16" i="16"/>
  <c r="CD16" i="16"/>
  <c r="BZ16" i="16"/>
  <c r="BW16" i="16"/>
  <c r="BV16" i="16"/>
  <c r="BU16" i="16"/>
  <c r="BT16" i="16"/>
  <c r="BS16" i="16"/>
  <c r="BR16" i="16"/>
  <c r="BP16" i="16"/>
  <c r="BN16" i="16"/>
  <c r="BM16" i="16"/>
  <c r="BL16" i="16"/>
  <c r="BH16" i="16"/>
  <c r="BG16" i="16"/>
  <c r="BE16" i="16"/>
  <c r="BD16" i="16"/>
  <c r="BC16" i="16"/>
  <c r="AX16" i="16"/>
  <c r="AW16" i="16"/>
  <c r="AU16" i="16"/>
  <c r="AP16" i="16"/>
  <c r="AO16" i="16"/>
  <c r="AL16" i="16"/>
  <c r="AJ16" i="16"/>
  <c r="AI16" i="16"/>
  <c r="AH16" i="16"/>
  <c r="AK16" i="16" s="1"/>
  <c r="AG16" i="16"/>
  <c r="AF16" i="16"/>
  <c r="AE16" i="16"/>
  <c r="AD16" i="16"/>
  <c r="BA16" i="16" s="1"/>
  <c r="AC16" i="16"/>
  <c r="AZ16" i="16" s="1"/>
  <c r="X16" i="16"/>
  <c r="T16" i="16"/>
  <c r="L16" i="16"/>
  <c r="B16" i="16"/>
  <c r="CQ15" i="16"/>
  <c r="CP15" i="16"/>
  <c r="CO15" i="16"/>
  <c r="CN15" i="16"/>
  <c r="CM15" i="16"/>
  <c r="CL15" i="16"/>
  <c r="CH15" i="16"/>
  <c r="CG15" i="16"/>
  <c r="CD15" i="16"/>
  <c r="BZ15" i="16"/>
  <c r="BW15" i="16"/>
  <c r="BV15" i="16"/>
  <c r="BU15" i="16"/>
  <c r="BT15" i="16"/>
  <c r="BS15" i="16"/>
  <c r="BR15" i="16"/>
  <c r="BP15" i="16"/>
  <c r="BN15" i="16"/>
  <c r="BM15" i="16"/>
  <c r="BL15" i="16"/>
  <c r="BH15" i="16"/>
  <c r="BG15" i="16"/>
  <c r="BE15" i="16"/>
  <c r="BD15" i="16"/>
  <c r="BC15" i="16"/>
  <c r="AX15" i="16"/>
  <c r="AW15" i="16"/>
  <c r="AU15" i="16"/>
  <c r="AP15" i="16"/>
  <c r="AO15" i="16"/>
  <c r="AL15" i="16"/>
  <c r="AJ15" i="16"/>
  <c r="AI15" i="16"/>
  <c r="AH15" i="16"/>
  <c r="AK15" i="16" s="1"/>
  <c r="AG15" i="16"/>
  <c r="AF15" i="16"/>
  <c r="AE15" i="16"/>
  <c r="AD15" i="16"/>
  <c r="BA15" i="16" s="1"/>
  <c r="AC15" i="16"/>
  <c r="AZ15" i="16" s="1"/>
  <c r="X15" i="16"/>
  <c r="CK15" i="16" s="1"/>
  <c r="T15" i="16"/>
  <c r="L15" i="16"/>
  <c r="B15" i="16"/>
  <c r="CQ14" i="16"/>
  <c r="CP14" i="16"/>
  <c r="CO14" i="16"/>
  <c r="CN14" i="16"/>
  <c r="CM14" i="16"/>
  <c r="CL14" i="16"/>
  <c r="CH14" i="16"/>
  <c r="CG14" i="16"/>
  <c r="CD14" i="16"/>
  <c r="BZ14" i="16"/>
  <c r="BW14" i="16"/>
  <c r="BV14" i="16"/>
  <c r="BU14" i="16"/>
  <c r="BT14" i="16"/>
  <c r="BS14" i="16"/>
  <c r="BR14" i="16"/>
  <c r="BP14" i="16"/>
  <c r="BN14" i="16"/>
  <c r="BM14" i="16"/>
  <c r="BL14" i="16"/>
  <c r="BH14" i="16"/>
  <c r="BG14" i="16"/>
  <c r="BE14" i="16"/>
  <c r="BD14" i="16"/>
  <c r="BC14" i="16"/>
  <c r="BA14" i="16"/>
  <c r="AZ14" i="16"/>
  <c r="AX14" i="16"/>
  <c r="AW14" i="16"/>
  <c r="AU14" i="16"/>
  <c r="AS14" i="16"/>
  <c r="AR14" i="16"/>
  <c r="AP14" i="16"/>
  <c r="AO14" i="16"/>
  <c r="AL14" i="16"/>
  <c r="AJ14" i="16"/>
  <c r="AI14" i="16"/>
  <c r="AH14" i="16"/>
  <c r="AK14" i="16" s="1"/>
  <c r="AG14" i="16"/>
  <c r="AF14" i="16"/>
  <c r="AE14" i="16"/>
  <c r="AD14" i="16"/>
  <c r="AC14" i="16"/>
  <c r="X14" i="16"/>
  <c r="CK14" i="16" s="1"/>
  <c r="T14" i="16"/>
  <c r="L14" i="16"/>
  <c r="C14" i="16"/>
  <c r="B14" i="16"/>
  <c r="CQ13" i="16"/>
  <c r="CP13" i="16"/>
  <c r="CO13" i="16"/>
  <c r="CN13" i="16"/>
  <c r="CM13" i="16"/>
  <c r="CL13" i="16"/>
  <c r="CH13" i="16"/>
  <c r="CG13" i="16"/>
  <c r="CD13" i="16"/>
  <c r="BZ13" i="16"/>
  <c r="BW13" i="16"/>
  <c r="BV13" i="16"/>
  <c r="BU13" i="16"/>
  <c r="BT13" i="16"/>
  <c r="BS13" i="16"/>
  <c r="BR13" i="16"/>
  <c r="BP13" i="16"/>
  <c r="BN13" i="16"/>
  <c r="BM13" i="16"/>
  <c r="BL13" i="16"/>
  <c r="BH13" i="16"/>
  <c r="BG13" i="16"/>
  <c r="BE13" i="16"/>
  <c r="BD13" i="16"/>
  <c r="BC13" i="16"/>
  <c r="AX13" i="16"/>
  <c r="AW13" i="16"/>
  <c r="AU13" i="16"/>
  <c r="AS13" i="16"/>
  <c r="AR13" i="16"/>
  <c r="AP13" i="16"/>
  <c r="AO13" i="16"/>
  <c r="AL13" i="16"/>
  <c r="AK13" i="16"/>
  <c r="AJ13" i="16"/>
  <c r="AI13" i="16"/>
  <c r="AH13" i="16"/>
  <c r="AG13" i="16"/>
  <c r="AF13" i="16"/>
  <c r="AE13" i="16"/>
  <c r="AD13" i="16"/>
  <c r="BA13" i="16" s="1"/>
  <c r="AC13" i="16"/>
  <c r="AZ13" i="16" s="1"/>
  <c r="X13" i="16"/>
  <c r="CK13" i="16" s="1"/>
  <c r="T13" i="16"/>
  <c r="L13" i="16"/>
  <c r="B13" i="16"/>
  <c r="C13" i="16" s="1"/>
  <c r="CQ12" i="16"/>
  <c r="CP12" i="16"/>
  <c r="CO12" i="16"/>
  <c r="CN12" i="16"/>
  <c r="CM12" i="16"/>
  <c r="CL12" i="16"/>
  <c r="CH12" i="16"/>
  <c r="CG12" i="16"/>
  <c r="CD12" i="16"/>
  <c r="BZ12" i="16"/>
  <c r="BW12" i="16"/>
  <c r="BV12" i="16"/>
  <c r="BU12" i="16"/>
  <c r="BT12" i="16"/>
  <c r="BS12" i="16"/>
  <c r="BR12" i="16"/>
  <c r="BP12" i="16"/>
  <c r="BN12" i="16"/>
  <c r="BM12" i="16"/>
  <c r="BL12" i="16"/>
  <c r="BH12" i="16"/>
  <c r="BG12" i="16"/>
  <c r="BE12" i="16"/>
  <c r="BD12" i="16"/>
  <c r="BC12" i="16"/>
  <c r="AX12" i="16"/>
  <c r="AW12" i="16"/>
  <c r="AU12" i="16"/>
  <c r="AP12" i="16"/>
  <c r="AO12" i="16"/>
  <c r="AL12" i="16"/>
  <c r="AK12" i="16"/>
  <c r="AJ12" i="16"/>
  <c r="AI12" i="16"/>
  <c r="AH12" i="16"/>
  <c r="AG12" i="16"/>
  <c r="AF12" i="16"/>
  <c r="AE12" i="16"/>
  <c r="AD12" i="16"/>
  <c r="BA12" i="16" s="1"/>
  <c r="AC12" i="16"/>
  <c r="AZ12" i="16" s="1"/>
  <c r="X12" i="16"/>
  <c r="CK12" i="16" s="1"/>
  <c r="T12" i="16"/>
  <c r="L12" i="16"/>
  <c r="B12" i="16"/>
  <c r="CQ11" i="16"/>
  <c r="CP11" i="16"/>
  <c r="CO11" i="16"/>
  <c r="CN11" i="16"/>
  <c r="CM11" i="16"/>
  <c r="CL11" i="16"/>
  <c r="CK11" i="16"/>
  <c r="CH11" i="16"/>
  <c r="CG11" i="16"/>
  <c r="CD11" i="16"/>
  <c r="BZ11" i="16"/>
  <c r="BW11" i="16"/>
  <c r="BV11" i="16"/>
  <c r="BU11" i="16"/>
  <c r="BT11" i="16"/>
  <c r="BS11" i="16"/>
  <c r="BR11" i="16"/>
  <c r="BP11" i="16"/>
  <c r="BN11" i="16"/>
  <c r="BM11" i="16"/>
  <c r="BL11" i="16"/>
  <c r="BH11" i="16"/>
  <c r="BG11" i="16"/>
  <c r="BE11" i="16"/>
  <c r="BD11" i="16"/>
  <c r="BC11" i="16"/>
  <c r="BA11" i="16"/>
  <c r="AX11" i="16"/>
  <c r="AW11" i="16"/>
  <c r="AU11" i="16"/>
  <c r="AP11" i="16"/>
  <c r="AO11" i="16"/>
  <c r="AL11" i="16"/>
  <c r="AJ11" i="16"/>
  <c r="AI11" i="16"/>
  <c r="AH11" i="16"/>
  <c r="AG11" i="16"/>
  <c r="AF11" i="16"/>
  <c r="AE11" i="16"/>
  <c r="AD11" i="16"/>
  <c r="AC11" i="16"/>
  <c r="AZ11" i="16" s="1"/>
  <c r="X11" i="16"/>
  <c r="T11" i="16"/>
  <c r="L11" i="16"/>
  <c r="B11" i="16"/>
  <c r="CQ10" i="16"/>
  <c r="CP10" i="16"/>
  <c r="CO10" i="16"/>
  <c r="CN10" i="16"/>
  <c r="CM10" i="16"/>
  <c r="CL10" i="16"/>
  <c r="CH10" i="16"/>
  <c r="CG10" i="16"/>
  <c r="CD10" i="16"/>
  <c r="BZ10" i="16"/>
  <c r="BW10" i="16"/>
  <c r="BV10" i="16"/>
  <c r="BU10" i="16"/>
  <c r="BT10" i="16"/>
  <c r="BS10" i="16"/>
  <c r="BR10" i="16"/>
  <c r="BP10" i="16"/>
  <c r="BN10" i="16"/>
  <c r="BM10" i="16"/>
  <c r="BL10" i="16"/>
  <c r="BH10" i="16"/>
  <c r="BG10" i="16"/>
  <c r="BE10" i="16"/>
  <c r="BD10" i="16"/>
  <c r="BC10" i="16"/>
  <c r="BA10" i="16"/>
  <c r="AZ10" i="16"/>
  <c r="AX10" i="16"/>
  <c r="AW10" i="16"/>
  <c r="AU10" i="16"/>
  <c r="AP10" i="16"/>
  <c r="AO10" i="16"/>
  <c r="AL10" i="16"/>
  <c r="AJ10" i="16"/>
  <c r="AI10" i="16"/>
  <c r="AH10" i="16"/>
  <c r="AK10" i="16" s="1"/>
  <c r="AG10" i="16"/>
  <c r="AF10" i="16"/>
  <c r="AE10" i="16"/>
  <c r="AD10" i="16"/>
  <c r="AC10" i="16"/>
  <c r="X10" i="16"/>
  <c r="CK10" i="16" s="1"/>
  <c r="T10" i="16"/>
  <c r="L10" i="16"/>
  <c r="B10" i="16"/>
  <c r="C10" i="16" s="1"/>
  <c r="CQ9" i="16"/>
  <c r="CP9" i="16"/>
  <c r="CO9" i="16"/>
  <c r="CN9" i="16"/>
  <c r="CM9" i="16"/>
  <c r="CL9" i="16"/>
  <c r="CH9" i="16"/>
  <c r="CG9" i="16"/>
  <c r="CD9" i="16"/>
  <c r="BZ9" i="16"/>
  <c r="BW9" i="16"/>
  <c r="BV9" i="16"/>
  <c r="BU9" i="16"/>
  <c r="BT9" i="16"/>
  <c r="BS9" i="16"/>
  <c r="BR9" i="16"/>
  <c r="BP9" i="16"/>
  <c r="BN9" i="16"/>
  <c r="BM9" i="16"/>
  <c r="BL9" i="16"/>
  <c r="BH9" i="16"/>
  <c r="BG9" i="16"/>
  <c r="BE9" i="16"/>
  <c r="BD9" i="16"/>
  <c r="BC9" i="16"/>
  <c r="AZ9" i="16"/>
  <c r="AX9" i="16"/>
  <c r="AW9" i="16"/>
  <c r="AU9" i="16"/>
  <c r="AR9" i="16"/>
  <c r="AP9" i="16"/>
  <c r="AO9" i="16"/>
  <c r="AL9" i="16"/>
  <c r="AJ9" i="16"/>
  <c r="AI9" i="16"/>
  <c r="AH9" i="16"/>
  <c r="AK9" i="16" s="1"/>
  <c r="AG9" i="16"/>
  <c r="AF9" i="16"/>
  <c r="AE9" i="16"/>
  <c r="AD9" i="16"/>
  <c r="BA9" i="16" s="1"/>
  <c r="AC9" i="16"/>
  <c r="X9" i="16"/>
  <c r="CK9" i="16" s="1"/>
  <c r="T9" i="16"/>
  <c r="L9" i="16"/>
  <c r="C9" i="16"/>
  <c r="B9" i="16"/>
  <c r="AS9" i="16" s="1"/>
  <c r="CQ8" i="16"/>
  <c r="CP8" i="16"/>
  <c r="CO8" i="16"/>
  <c r="CN8" i="16"/>
  <c r="CM8" i="16"/>
  <c r="CL8" i="16"/>
  <c r="CH8" i="16"/>
  <c r="CG8" i="16"/>
  <c r="CD8" i="16"/>
  <c r="BZ8" i="16"/>
  <c r="BW8" i="16"/>
  <c r="BV8" i="16"/>
  <c r="BU8" i="16"/>
  <c r="BT8" i="16"/>
  <c r="BS8" i="16"/>
  <c r="BR8" i="16"/>
  <c r="BP8" i="16"/>
  <c r="BN8" i="16"/>
  <c r="BM8" i="16"/>
  <c r="BL8" i="16"/>
  <c r="BH8" i="16"/>
  <c r="BG8" i="16"/>
  <c r="BE8" i="16"/>
  <c r="BD8" i="16"/>
  <c r="BC8" i="16"/>
  <c r="AX8" i="16"/>
  <c r="AW8" i="16"/>
  <c r="AU8" i="16"/>
  <c r="AP8" i="16"/>
  <c r="AO8" i="16"/>
  <c r="AL8" i="16"/>
  <c r="AJ8" i="16"/>
  <c r="AI8" i="16"/>
  <c r="AH8" i="16"/>
  <c r="AK8" i="16" s="1"/>
  <c r="AG8" i="16"/>
  <c r="AF8" i="16"/>
  <c r="AE8" i="16"/>
  <c r="AD8" i="16"/>
  <c r="BA8" i="16" s="1"/>
  <c r="AC8" i="16"/>
  <c r="AZ8" i="16" s="1"/>
  <c r="X8" i="16"/>
  <c r="CK8" i="16" s="1"/>
  <c r="T8" i="16"/>
  <c r="L8" i="16"/>
  <c r="B8" i="16"/>
  <c r="CQ7" i="16"/>
  <c r="CP7" i="16"/>
  <c r="CO7" i="16"/>
  <c r="CN7" i="16"/>
  <c r="CM7" i="16"/>
  <c r="CL7" i="16"/>
  <c r="CK7" i="16"/>
  <c r="CH7" i="16"/>
  <c r="CG7" i="16"/>
  <c r="CD7" i="16"/>
  <c r="BZ7" i="16"/>
  <c r="BW7" i="16"/>
  <c r="BV7" i="16"/>
  <c r="BU7" i="16"/>
  <c r="BT7" i="16"/>
  <c r="BS7" i="16"/>
  <c r="BR7" i="16"/>
  <c r="BP7" i="16"/>
  <c r="BN7" i="16"/>
  <c r="BM7" i="16"/>
  <c r="BL7" i="16"/>
  <c r="BH7" i="16"/>
  <c r="BG7" i="16"/>
  <c r="BE7" i="16"/>
  <c r="BD7" i="16"/>
  <c r="BC7" i="16"/>
  <c r="AX7" i="16"/>
  <c r="AW7" i="16"/>
  <c r="AU7" i="16"/>
  <c r="AP7" i="16"/>
  <c r="AO7" i="16"/>
  <c r="AL7" i="16"/>
  <c r="AJ7" i="16"/>
  <c r="AI7" i="16"/>
  <c r="AK7" i="16" s="1"/>
  <c r="AH7" i="16"/>
  <c r="AG7" i="16"/>
  <c r="AF7" i="16"/>
  <c r="AE7" i="16"/>
  <c r="AD7" i="16"/>
  <c r="BA7" i="16" s="1"/>
  <c r="AC7" i="16"/>
  <c r="AZ7" i="16" s="1"/>
  <c r="X7" i="16"/>
  <c r="T7" i="16"/>
  <c r="L7" i="16"/>
  <c r="B7" i="16"/>
  <c r="AR7" i="16" s="1"/>
  <c r="CQ6" i="16"/>
  <c r="CP6" i="16"/>
  <c r="CO6" i="16"/>
  <c r="CN6" i="16"/>
  <c r="CM6" i="16"/>
  <c r="CL6" i="16"/>
  <c r="CH6" i="16"/>
  <c r="CG6" i="16"/>
  <c r="CD6" i="16"/>
  <c r="BZ6" i="16"/>
  <c r="BW6" i="16"/>
  <c r="BV6" i="16"/>
  <c r="BU6" i="16"/>
  <c r="BT6" i="16"/>
  <c r="BS6" i="16"/>
  <c r="BR6" i="16"/>
  <c r="BP6" i="16"/>
  <c r="BN6" i="16"/>
  <c r="BM6" i="16"/>
  <c r="BL6" i="16"/>
  <c r="BL161" i="16" s="1"/>
  <c r="BH6" i="16"/>
  <c r="BG6" i="16"/>
  <c r="BE6" i="16"/>
  <c r="BD6" i="16"/>
  <c r="BC6" i="16"/>
  <c r="AX6" i="16"/>
  <c r="AW6" i="16"/>
  <c r="AU6" i="16"/>
  <c r="AS6" i="16"/>
  <c r="AR6" i="16"/>
  <c r="AP6" i="16"/>
  <c r="AO6" i="16"/>
  <c r="AL6" i="16"/>
  <c r="AJ6" i="16"/>
  <c r="AI6" i="16"/>
  <c r="AH6" i="16"/>
  <c r="AK6" i="16" s="1"/>
  <c r="AG6" i="16"/>
  <c r="AF6" i="16"/>
  <c r="AE6" i="16"/>
  <c r="AD6" i="16"/>
  <c r="BA6" i="16" s="1"/>
  <c r="AC6" i="16"/>
  <c r="AZ6" i="16" s="1"/>
  <c r="X6" i="16"/>
  <c r="CK6" i="16" s="1"/>
  <c r="T6" i="16"/>
  <c r="L6" i="16"/>
  <c r="B6" i="16"/>
  <c r="C6" i="16" s="1"/>
  <c r="CP5" i="16"/>
  <c r="CO5" i="16"/>
  <c r="CN5" i="16"/>
  <c r="CM5" i="16"/>
  <c r="CL5" i="16"/>
  <c r="CK5" i="16"/>
  <c r="CH5" i="16"/>
  <c r="CG5" i="16"/>
  <c r="CD5" i="16"/>
  <c r="BZ5" i="16"/>
  <c r="BW5" i="16"/>
  <c r="BV5" i="16"/>
  <c r="BU5" i="16"/>
  <c r="BT5" i="16"/>
  <c r="BS5" i="16"/>
  <c r="BR5" i="16"/>
  <c r="BP5" i="16"/>
  <c r="BN5" i="16"/>
  <c r="BM5" i="16"/>
  <c r="BL5" i="16"/>
  <c r="BH5" i="16"/>
  <c r="BG5" i="16"/>
  <c r="BE5" i="16"/>
  <c r="BD5" i="16"/>
  <c r="BC5" i="16"/>
  <c r="BA5" i="16"/>
  <c r="AZ5" i="16"/>
  <c r="AX5" i="16"/>
  <c r="AW5" i="16"/>
  <c r="AU5" i="16"/>
  <c r="AS5" i="16"/>
  <c r="AR5" i="16"/>
  <c r="AP5" i="16"/>
  <c r="AP157" i="16" s="1"/>
  <c r="AO5" i="16"/>
  <c r="AO157" i="16" s="1"/>
  <c r="AL5" i="16"/>
  <c r="AJ5" i="16"/>
  <c r="AI5" i="16"/>
  <c r="AH5" i="16"/>
  <c r="AK5" i="16" s="1"/>
  <c r="AG5" i="16"/>
  <c r="AF5" i="16"/>
  <c r="AE5" i="16"/>
  <c r="AD5" i="16"/>
  <c r="AC5" i="16"/>
  <c r="X5" i="16"/>
  <c r="T5" i="16"/>
  <c r="L5" i="16"/>
  <c r="B5" i="16"/>
  <c r="C5" i="16" s="1"/>
  <c r="CP4" i="16"/>
  <c r="CO4" i="16"/>
  <c r="CN4" i="16"/>
  <c r="CM4" i="16"/>
  <c r="CL4" i="16"/>
  <c r="CK4" i="16"/>
  <c r="CH4" i="16"/>
  <c r="CG4" i="16"/>
  <c r="CD4" i="16"/>
  <c r="BZ4" i="16"/>
  <c r="BW4" i="16"/>
  <c r="BV4" i="16"/>
  <c r="BU4" i="16"/>
  <c r="BT4" i="16"/>
  <c r="BS4" i="16"/>
  <c r="BR4" i="16"/>
  <c r="BP4" i="16"/>
  <c r="BN4" i="16"/>
  <c r="BM4" i="16"/>
  <c r="BL4" i="16"/>
  <c r="BH4" i="16"/>
  <c r="BG4" i="16"/>
  <c r="BE4" i="16"/>
  <c r="BD4" i="16"/>
  <c r="BC4" i="16"/>
  <c r="AX4" i="16"/>
  <c r="AW4" i="16"/>
  <c r="AU4" i="16"/>
  <c r="AP4" i="16"/>
  <c r="AO4" i="16"/>
  <c r="AL4" i="16"/>
  <c r="AJ4" i="16"/>
  <c r="AK4" i="16" s="1"/>
  <c r="AI4" i="16"/>
  <c r="AH4" i="16"/>
  <c r="AG4" i="16"/>
  <c r="AF4" i="16"/>
  <c r="AE4" i="16"/>
  <c r="AD4" i="16"/>
  <c r="BA4" i="16" s="1"/>
  <c r="AC4" i="16"/>
  <c r="AZ4" i="16" s="1"/>
  <c r="X4" i="16"/>
  <c r="T4" i="16"/>
  <c r="L4" i="16"/>
  <c r="B4" i="16"/>
  <c r="CP3" i="16"/>
  <c r="CO3" i="16"/>
  <c r="CN3" i="16"/>
  <c r="CM3" i="16"/>
  <c r="CL3" i="16"/>
  <c r="CK3" i="16"/>
  <c r="CH3" i="16"/>
  <c r="CG3" i="16"/>
  <c r="CD3" i="16"/>
  <c r="BZ3" i="16"/>
  <c r="BW3" i="16"/>
  <c r="BV3" i="16"/>
  <c r="BU3" i="16"/>
  <c r="BU161" i="16" s="1"/>
  <c r="BT3" i="16"/>
  <c r="BS3" i="16"/>
  <c r="BR3" i="16"/>
  <c r="BP3" i="16"/>
  <c r="BN3" i="16"/>
  <c r="BM3" i="16"/>
  <c r="BL3" i="16"/>
  <c r="BE3" i="16"/>
  <c r="BD3" i="16"/>
  <c r="BC3" i="16"/>
  <c r="BA3" i="16"/>
  <c r="AZ3" i="16"/>
  <c r="AX3" i="16"/>
  <c r="AW3" i="16"/>
  <c r="AV3" i="16"/>
  <c r="AU3" i="16"/>
  <c r="AR3" i="16"/>
  <c r="AQ3" i="16"/>
  <c r="AP3" i="16"/>
  <c r="AO3" i="16"/>
  <c r="AL3" i="16"/>
  <c r="AK3" i="16"/>
  <c r="AJ3" i="16"/>
  <c r="AI3" i="16"/>
  <c r="AH3" i="16"/>
  <c r="AG3" i="16"/>
  <c r="AF3" i="16"/>
  <c r="AE3" i="16"/>
  <c r="AD3" i="16"/>
  <c r="AC3" i="16"/>
  <c r="AA3" i="16"/>
  <c r="X3" i="16"/>
  <c r="T3" i="16"/>
  <c r="L3" i="16"/>
  <c r="B3" i="16"/>
  <c r="AS3" i="16" s="1"/>
  <c r="AO146" i="10" l="1"/>
  <c r="X146" i="10"/>
  <c r="AP146" i="10"/>
  <c r="Y98" i="12"/>
  <c r="Q121" i="10"/>
  <c r="Y97" i="12"/>
  <c r="Y60" i="12"/>
  <c r="AE118" i="10"/>
  <c r="AE94" i="10"/>
  <c r="AE70" i="10"/>
  <c r="AE46" i="10"/>
  <c r="AE22" i="10"/>
  <c r="Y118" i="12"/>
  <c r="Y94" i="12"/>
  <c r="Y70" i="12"/>
  <c r="Y46" i="12"/>
  <c r="Y22" i="12"/>
  <c r="Y132" i="12"/>
  <c r="Q95" i="10"/>
  <c r="Q46" i="10"/>
  <c r="AE115" i="10"/>
  <c r="AE67" i="10"/>
  <c r="AE138" i="10"/>
  <c r="AE114" i="10"/>
  <c r="AE90" i="10"/>
  <c r="AE66" i="10"/>
  <c r="AE42" i="10"/>
  <c r="AE18" i="10"/>
  <c r="Y83" i="12"/>
  <c r="AE40" i="10"/>
  <c r="AE16" i="10"/>
  <c r="Y89" i="12"/>
  <c r="Y65" i="12"/>
  <c r="Y16" i="12"/>
  <c r="Y40" i="12"/>
  <c r="AE29" i="10"/>
  <c r="Y12" i="12"/>
  <c r="Q88" i="10"/>
  <c r="AE85" i="10"/>
  <c r="Y133" i="12"/>
  <c r="Y109" i="12"/>
  <c r="Y85" i="12"/>
  <c r="Y61" i="12"/>
  <c r="Y37" i="12"/>
  <c r="Y13" i="12"/>
  <c r="AE132" i="10"/>
  <c r="AE60" i="10"/>
  <c r="AE36" i="10"/>
  <c r="AE12" i="10"/>
  <c r="AE28" i="10"/>
  <c r="Q135" i="10"/>
  <c r="Q111" i="10"/>
  <c r="Q112" i="10"/>
  <c r="Q87" i="10"/>
  <c r="Q63" i="10"/>
  <c r="Q64" i="10"/>
  <c r="Q15" i="10"/>
  <c r="Q16" i="10"/>
  <c r="AE108" i="10"/>
  <c r="AE109" i="10"/>
  <c r="Q134" i="10"/>
  <c r="Q110" i="10"/>
  <c r="Q62" i="10"/>
  <c r="Q38" i="10"/>
  <c r="Q14" i="10"/>
  <c r="Q133" i="10"/>
  <c r="Q109" i="10"/>
  <c r="Q85" i="10"/>
  <c r="Q61" i="10"/>
  <c r="Q37" i="10"/>
  <c r="Q13" i="10"/>
  <c r="AE130" i="10"/>
  <c r="AE106" i="10"/>
  <c r="AE82" i="10"/>
  <c r="AE58" i="10"/>
  <c r="AE34" i="10"/>
  <c r="AE10" i="10"/>
  <c r="AE5" i="10"/>
  <c r="AE4" i="10"/>
  <c r="Q132" i="10"/>
  <c r="Q108" i="10"/>
  <c r="Q60" i="10"/>
  <c r="Q36" i="10"/>
  <c r="Q12" i="10"/>
  <c r="Q127" i="10"/>
  <c r="Q128" i="10"/>
  <c r="Q103" i="10"/>
  <c r="Q104" i="10"/>
  <c r="Q79" i="10"/>
  <c r="Q80" i="10"/>
  <c r="Q55" i="10"/>
  <c r="Q56" i="10"/>
  <c r="Q31" i="10"/>
  <c r="Q32" i="10"/>
  <c r="Q7" i="10"/>
  <c r="Q8" i="10"/>
  <c r="AE125" i="10"/>
  <c r="AE124" i="10"/>
  <c r="AE101" i="10"/>
  <c r="AE100" i="10"/>
  <c r="AE76" i="10"/>
  <c r="AE77" i="10"/>
  <c r="Y121" i="12"/>
  <c r="Y122" i="12"/>
  <c r="Y73" i="12"/>
  <c r="Y74" i="12"/>
  <c r="Y25" i="12"/>
  <c r="Y26" i="12"/>
  <c r="Y3" i="12"/>
  <c r="Y95" i="12"/>
  <c r="Y119" i="12"/>
  <c r="Y71" i="12"/>
  <c r="Y47" i="12"/>
  <c r="Y23" i="12"/>
  <c r="Q30" i="10"/>
  <c r="Y112" i="12"/>
  <c r="Y113" i="12"/>
  <c r="AE139" i="10"/>
  <c r="AE140" i="10"/>
  <c r="Y17" i="12"/>
  <c r="Q91" i="10"/>
  <c r="Q67" i="10"/>
  <c r="Y64" i="12"/>
  <c r="Q68" i="10"/>
  <c r="Q20" i="10"/>
  <c r="Q45" i="10"/>
  <c r="Q138" i="10"/>
  <c r="Q90" i="10"/>
  <c r="AE135" i="10"/>
  <c r="AE111" i="10"/>
  <c r="AE87" i="10"/>
  <c r="AE63" i="10"/>
  <c r="AE39" i="10"/>
  <c r="AE15" i="10"/>
  <c r="Q42" i="10"/>
  <c r="Q126" i="10"/>
  <c r="Q102" i="10"/>
  <c r="Q78" i="10"/>
  <c r="Q54" i="10"/>
  <c r="Q94" i="10"/>
  <c r="Q22" i="10"/>
  <c r="Q23" i="10"/>
  <c r="AE91" i="10"/>
  <c r="AE92" i="10"/>
  <c r="AE43" i="10"/>
  <c r="AE44" i="10"/>
  <c r="Q47" i="10"/>
  <c r="Q93" i="10"/>
  <c r="Q69" i="10"/>
  <c r="Q21" i="10"/>
  <c r="Q92" i="10"/>
  <c r="Q137" i="10"/>
  <c r="Q89" i="10"/>
  <c r="Q136" i="10"/>
  <c r="AE133" i="10"/>
  <c r="AE61" i="10"/>
  <c r="AE37" i="10"/>
  <c r="AE13" i="10"/>
  <c r="Q35" i="10"/>
  <c r="Y127" i="12"/>
  <c r="Y128" i="12"/>
  <c r="Y103" i="12"/>
  <c r="Y104" i="12"/>
  <c r="Y79" i="12"/>
  <c r="Y80" i="12"/>
  <c r="Y55" i="12"/>
  <c r="Y56" i="12"/>
  <c r="Y31" i="12"/>
  <c r="Y32" i="12"/>
  <c r="Y7" i="12"/>
  <c r="Y8" i="12"/>
  <c r="Q58" i="10"/>
  <c r="Y124" i="12"/>
  <c r="Y100" i="12"/>
  <c r="Y76" i="12"/>
  <c r="Y52" i="12"/>
  <c r="Y28" i="12"/>
  <c r="Y4" i="12"/>
  <c r="AE3" i="10"/>
  <c r="AE119" i="10"/>
  <c r="AE95" i="10"/>
  <c r="AE71" i="10"/>
  <c r="AE47" i="10"/>
  <c r="AE23" i="10"/>
  <c r="F2" i="12"/>
  <c r="AE129" i="10"/>
  <c r="AE57" i="10"/>
  <c r="AE9" i="10"/>
  <c r="AE120" i="10"/>
  <c r="AE96" i="10"/>
  <c r="AE72" i="10"/>
  <c r="AE48" i="10"/>
  <c r="AE24" i="10"/>
  <c r="AE81" i="10"/>
  <c r="AE33" i="10"/>
  <c r="AE105" i="10"/>
  <c r="AJ159" i="16"/>
  <c r="AR27" i="16"/>
  <c r="AS27" i="16"/>
  <c r="C27" i="16"/>
  <c r="AT28" i="16" s="1"/>
  <c r="BM159" i="16"/>
  <c r="AK41" i="16"/>
  <c r="AI159" i="16"/>
  <c r="AT95" i="16"/>
  <c r="AT94" i="16"/>
  <c r="AT96" i="16"/>
  <c r="AT69" i="16"/>
  <c r="CI81" i="16"/>
  <c r="CF81" i="16"/>
  <c r="BX158" i="16"/>
  <c r="BY158" i="16"/>
  <c r="CI63" i="16"/>
  <c r="CF63" i="16"/>
  <c r="BV160" i="16"/>
  <c r="AZ161" i="16"/>
  <c r="AT151" i="16"/>
  <c r="AU159" i="16"/>
  <c r="AP160" i="16"/>
  <c r="AS58" i="16"/>
  <c r="C58" i="16"/>
  <c r="AR58" i="16"/>
  <c r="AI160" i="16"/>
  <c r="AT138" i="16"/>
  <c r="CG159" i="16"/>
  <c r="AT27" i="16"/>
  <c r="BR161" i="16"/>
  <c r="AT79" i="16"/>
  <c r="AT106" i="16"/>
  <c r="BU159" i="16"/>
  <c r="CF143" i="16"/>
  <c r="CI143" i="16"/>
  <c r="BZ159" i="16"/>
  <c r="AS15" i="16"/>
  <c r="AR15" i="16"/>
  <c r="BD160" i="16"/>
  <c r="CF95" i="16"/>
  <c r="CI95" i="16"/>
  <c r="C63" i="16"/>
  <c r="AR16" i="16"/>
  <c r="AS16" i="16"/>
  <c r="CI153" i="16"/>
  <c r="CF153" i="16"/>
  <c r="BT161" i="16"/>
  <c r="BT159" i="16"/>
  <c r="BT156" i="16" s="1"/>
  <c r="CI117" i="16"/>
  <c r="CF117" i="16"/>
  <c r="C84" i="16"/>
  <c r="AT87" i="16" s="1"/>
  <c r="AR84" i="16"/>
  <c r="CF105" i="16"/>
  <c r="C3" i="16"/>
  <c r="AT6" i="16" s="1"/>
  <c r="AI161" i="16"/>
  <c r="AS17" i="16"/>
  <c r="AR17" i="16"/>
  <c r="BL159" i="16"/>
  <c r="AW159" i="16"/>
  <c r="C17" i="16"/>
  <c r="AS30" i="16"/>
  <c r="AR30" i="16"/>
  <c r="C30" i="16"/>
  <c r="CF91" i="16"/>
  <c r="AS11" i="16"/>
  <c r="AR11" i="16"/>
  <c r="AR71" i="16"/>
  <c r="AS71" i="16"/>
  <c r="AS74" i="16"/>
  <c r="AR74" i="16"/>
  <c r="C105" i="16"/>
  <c r="AT108" i="16" s="1"/>
  <c r="AS105" i="16"/>
  <c r="AR105" i="16"/>
  <c r="C121" i="16"/>
  <c r="AT124" i="16" s="1"/>
  <c r="AS121" i="16"/>
  <c r="AR121" i="16"/>
  <c r="CI131" i="16"/>
  <c r="AT150" i="16"/>
  <c r="AO161" i="16"/>
  <c r="BC159" i="16"/>
  <c r="C11" i="16"/>
  <c r="BS160" i="16"/>
  <c r="C71" i="16"/>
  <c r="C74" i="16"/>
  <c r="CI103" i="16"/>
  <c r="AR113" i="16"/>
  <c r="AS113" i="16"/>
  <c r="CI133" i="16"/>
  <c r="CF133" i="16"/>
  <c r="CF140" i="16"/>
  <c r="AP161" i="16"/>
  <c r="AX160" i="16"/>
  <c r="AR51" i="16"/>
  <c r="AS51" i="16"/>
  <c r="AT136" i="16"/>
  <c r="C141" i="16"/>
  <c r="BW161" i="16"/>
  <c r="AR33" i="16"/>
  <c r="C33" i="16"/>
  <c r="AT36" i="16" s="1"/>
  <c r="CF109" i="16"/>
  <c r="CI109" i="16"/>
  <c r="AS119" i="16"/>
  <c r="AR119" i="16"/>
  <c r="C119" i="16"/>
  <c r="CG161" i="16"/>
  <c r="CH161" i="16"/>
  <c r="C108" i="16"/>
  <c r="AR108" i="16"/>
  <c r="CF135" i="16"/>
  <c r="C48" i="16"/>
  <c r="AT51" i="16" s="1"/>
  <c r="AS48" i="16"/>
  <c r="AR48" i="16"/>
  <c r="AS60" i="16"/>
  <c r="C60" i="16"/>
  <c r="AT63" i="16" s="1"/>
  <c r="AR60" i="16"/>
  <c r="AS151" i="16"/>
  <c r="AR151" i="16"/>
  <c r="AR10" i="16"/>
  <c r="AS10" i="16"/>
  <c r="C23" i="16"/>
  <c r="AT26" i="16" s="1"/>
  <c r="AS23" i="16"/>
  <c r="AR23" i="16"/>
  <c r="AT97" i="16"/>
  <c r="AR4" i="16"/>
  <c r="AS4" i="16"/>
  <c r="BW160" i="16"/>
  <c r="CF79" i="16"/>
  <c r="BE161" i="16"/>
  <c r="CI80" i="16"/>
  <c r="CF80" i="16"/>
  <c r="AS128" i="16"/>
  <c r="C128" i="16"/>
  <c r="AR103" i="16"/>
  <c r="BM161" i="16"/>
  <c r="AS37" i="16"/>
  <c r="AR37" i="16"/>
  <c r="C12" i="16"/>
  <c r="AT15" i="16" s="1"/>
  <c r="AS12" i="16"/>
  <c r="AR12" i="16"/>
  <c r="C37" i="16"/>
  <c r="AO160" i="16"/>
  <c r="CF58" i="16"/>
  <c r="AA4" i="16"/>
  <c r="AT35" i="16"/>
  <c r="C43" i="16"/>
  <c r="AJ160" i="16"/>
  <c r="AR66" i="16"/>
  <c r="CI66" i="16"/>
  <c r="CF66" i="16"/>
  <c r="AR75" i="16"/>
  <c r="C75" i="16"/>
  <c r="AT78" i="16" s="1"/>
  <c r="AS75" i="16"/>
  <c r="CI97" i="16"/>
  <c r="CF97" i="16"/>
  <c r="CF103" i="16"/>
  <c r="CF115" i="16"/>
  <c r="CI115" i="16"/>
  <c r="CF145" i="16"/>
  <c r="BV159" i="16"/>
  <c r="AK11" i="16"/>
  <c r="AK159" i="16" s="1"/>
  <c r="AR76" i="16"/>
  <c r="AS76" i="16"/>
  <c r="AS80" i="16"/>
  <c r="AR80" i="16"/>
  <c r="C80" i="16"/>
  <c r="AT83" i="16" s="1"/>
  <c r="AT89" i="16"/>
  <c r="CI147" i="16"/>
  <c r="CF147" i="16"/>
  <c r="AL159" i="16"/>
  <c r="C15" i="16"/>
  <c r="BE160" i="16"/>
  <c r="C146" i="16"/>
  <c r="AT149" i="16" s="1"/>
  <c r="AS146" i="16"/>
  <c r="AR146" i="16"/>
  <c r="AU161" i="16"/>
  <c r="C16" i="16"/>
  <c r="AS120" i="16"/>
  <c r="AR120" i="16"/>
  <c r="C120" i="16"/>
  <c r="CF121" i="16"/>
  <c r="AZ160" i="16"/>
  <c r="AW161" i="16"/>
  <c r="BR160" i="16"/>
  <c r="AT103" i="16"/>
  <c r="CF106" i="16"/>
  <c r="CI106" i="16"/>
  <c r="AX161" i="16"/>
  <c r="BN160" i="16"/>
  <c r="AT102" i="16"/>
  <c r="BD159" i="16"/>
  <c r="BE159" i="16"/>
  <c r="AS82" i="16"/>
  <c r="AR82" i="16"/>
  <c r="AL160" i="16"/>
  <c r="C64" i="16"/>
  <c r="AT67" i="16" s="1"/>
  <c r="AS78" i="16"/>
  <c r="C78" i="16"/>
  <c r="C82" i="16"/>
  <c r="BZ160" i="16"/>
  <c r="C85" i="16"/>
  <c r="AS103" i="16"/>
  <c r="C140" i="16"/>
  <c r="AS140" i="16"/>
  <c r="AR141" i="16"/>
  <c r="CF150" i="16"/>
  <c r="CI150" i="16"/>
  <c r="BN161" i="16"/>
  <c r="AT48" i="16"/>
  <c r="CF72" i="16"/>
  <c r="AT113" i="16"/>
  <c r="C44" i="16"/>
  <c r="AR44" i="16"/>
  <c r="AS44" i="16"/>
  <c r="AS65" i="16"/>
  <c r="AR65" i="16"/>
  <c r="C65" i="16"/>
  <c r="AT68" i="16" s="1"/>
  <c r="AS66" i="16"/>
  <c r="CF107" i="16"/>
  <c r="CF138" i="16"/>
  <c r="CI138" i="16"/>
  <c r="CI149" i="16"/>
  <c r="AS154" i="16"/>
  <c r="C154" i="16"/>
  <c r="AR154" i="16"/>
  <c r="C137" i="16"/>
  <c r="AS137" i="16"/>
  <c r="AR137" i="16"/>
  <c r="AS145" i="16"/>
  <c r="AR145" i="16"/>
  <c r="BV161" i="16"/>
  <c r="C7" i="16"/>
  <c r="AT9" i="16" s="1"/>
  <c r="AT38" i="16"/>
  <c r="AT37" i="16"/>
  <c r="AS55" i="16"/>
  <c r="C55" i="16"/>
  <c r="AS93" i="16"/>
  <c r="AR93" i="16"/>
  <c r="AJ161" i="16"/>
  <c r="AO159" i="16"/>
  <c r="CF77" i="16"/>
  <c r="AS142" i="16"/>
  <c r="AR142" i="16"/>
  <c r="BP160" i="16"/>
  <c r="C142" i="16"/>
  <c r="BT160" i="16"/>
  <c r="C4" i="16"/>
  <c r="BX160" i="16"/>
  <c r="CI47" i="16"/>
  <c r="BU160" i="16"/>
  <c r="BY160" i="16"/>
  <c r="CF85" i="16"/>
  <c r="AS33" i="16"/>
  <c r="AM160" i="16"/>
  <c r="CF55" i="16"/>
  <c r="CI55" i="16"/>
  <c r="CF89" i="16"/>
  <c r="C125" i="16"/>
  <c r="AS125" i="16"/>
  <c r="AR125" i="16"/>
  <c r="AS7" i="16"/>
  <c r="AZ159" i="16"/>
  <c r="BN159" i="16"/>
  <c r="BA159" i="16"/>
  <c r="BP159" i="16"/>
  <c r="CF47" i="16"/>
  <c r="AR79" i="16"/>
  <c r="C79" i="16"/>
  <c r="AS79" i="16"/>
  <c r="CF87" i="16"/>
  <c r="AS96" i="16"/>
  <c r="C96" i="16"/>
  <c r="BP161" i="16"/>
  <c r="BG159" i="16"/>
  <c r="CI50" i="16"/>
  <c r="CF50" i="16"/>
  <c r="AS59" i="16"/>
  <c r="AR89" i="16"/>
  <c r="BH159" i="16"/>
  <c r="AS8" i="16"/>
  <c r="AS161" i="16" s="1"/>
  <c r="AR8" i="16"/>
  <c r="AR47" i="16"/>
  <c r="AR160" i="16" s="1"/>
  <c r="CB160" i="16"/>
  <c r="AK48" i="16"/>
  <c r="AK160" i="16" s="1"/>
  <c r="AS89" i="16"/>
  <c r="CF92" i="16"/>
  <c r="CI92" i="16"/>
  <c r="AR101" i="16"/>
  <c r="CF124" i="16"/>
  <c r="CI124" i="16"/>
  <c r="AR129" i="16"/>
  <c r="C129" i="16"/>
  <c r="BG161" i="16"/>
  <c r="C8" i="16"/>
  <c r="AT11" i="16" s="1"/>
  <c r="AR19" i="16"/>
  <c r="AS25" i="16"/>
  <c r="AR25" i="16"/>
  <c r="AU160" i="16"/>
  <c r="CC47" i="16"/>
  <c r="AS50" i="16"/>
  <c r="AK68" i="16"/>
  <c r="AK93" i="16"/>
  <c r="AS101" i="16"/>
  <c r="CF142" i="16"/>
  <c r="CI142" i="16"/>
  <c r="CI151" i="16"/>
  <c r="BH161" i="16"/>
  <c r="AL161" i="16"/>
  <c r="CF82" i="16"/>
  <c r="CI82" i="16"/>
  <c r="C59" i="16"/>
  <c r="AT59" i="16" s="1"/>
  <c r="CF62" i="16"/>
  <c r="CI70" i="16"/>
  <c r="AS29" i="16"/>
  <c r="AR29" i="16"/>
  <c r="C47" i="16"/>
  <c r="AT56" i="16"/>
  <c r="C95" i="16"/>
  <c r="AS95" i="16"/>
  <c r="CI98" i="16"/>
  <c r="AT112" i="16"/>
  <c r="AS144" i="16"/>
  <c r="AR144" i="16"/>
  <c r="CH160" i="16"/>
  <c r="C144" i="16"/>
  <c r="BS159" i="16"/>
  <c r="BS156" i="16" s="1"/>
  <c r="C18" i="16"/>
  <c r="AT21" i="16" s="1"/>
  <c r="C29" i="16"/>
  <c r="AT32" i="16" s="1"/>
  <c r="AT43" i="16"/>
  <c r="BG160" i="16"/>
  <c r="CI127" i="16"/>
  <c r="CF151" i="16"/>
  <c r="BR159" i="16"/>
  <c r="AS56" i="16"/>
  <c r="AR56" i="16"/>
  <c r="AS112" i="16"/>
  <c r="C112" i="16"/>
  <c r="AR112" i="16"/>
  <c r="CI139" i="16"/>
  <c r="CF139" i="16"/>
  <c r="CA160" i="16"/>
  <c r="BS161" i="16"/>
  <c r="BZ161" i="16"/>
  <c r="BH160" i="16"/>
  <c r="AK61" i="16"/>
  <c r="AK72" i="16"/>
  <c r="AK80" i="16"/>
  <c r="C130" i="16"/>
  <c r="AT133" i="16" s="1"/>
  <c r="CI144" i="16"/>
  <c r="CF144" i="16"/>
  <c r="AR41" i="16"/>
  <c r="C41" i="16"/>
  <c r="CC70" i="16"/>
  <c r="AK90" i="16"/>
  <c r="C114" i="16"/>
  <c r="AT129" i="16"/>
  <c r="AK142" i="16"/>
  <c r="AS136" i="16"/>
  <c r="C136" i="16"/>
  <c r="BA161" i="16"/>
  <c r="C20" i="16"/>
  <c r="AR20" i="16"/>
  <c r="C70" i="16"/>
  <c r="AT73" i="16" s="1"/>
  <c r="AR70" i="16"/>
  <c r="AP159" i="16"/>
  <c r="BA160" i="16"/>
  <c r="CF154" i="16"/>
  <c r="AK91" i="16"/>
  <c r="C97" i="16"/>
  <c r="AT100" i="16" s="1"/>
  <c r="AK121" i="16"/>
  <c r="BC161" i="16"/>
  <c r="BW159" i="16"/>
  <c r="AR148" i="16"/>
  <c r="BD161" i="16"/>
  <c r="CI64" i="16"/>
  <c r="CF86" i="16"/>
  <c r="CI86" i="16"/>
  <c r="AR92" i="16"/>
  <c r="AR94" i="16"/>
  <c r="CI100" i="16"/>
  <c r="CF102" i="16"/>
  <c r="CF110" i="16"/>
  <c r="CI114" i="16"/>
  <c r="CF126" i="16"/>
  <c r="CI130" i="16"/>
  <c r="AS148" i="16"/>
  <c r="CH159" i="16"/>
  <c r="C52" i="16"/>
  <c r="AT55" i="16" s="1"/>
  <c r="CF64" i="16"/>
  <c r="C90" i="16"/>
  <c r="C104" i="16"/>
  <c r="AT107" i="16" s="1"/>
  <c r="CF114" i="16"/>
  <c r="C116" i="16"/>
  <c r="AR116" i="16"/>
  <c r="CI118" i="16"/>
  <c r="CF130" i="16"/>
  <c r="C132" i="16"/>
  <c r="AT135" i="16" s="1"/>
  <c r="AS132" i="16"/>
  <c r="C138" i="16"/>
  <c r="C150" i="16"/>
  <c r="AX159" i="16"/>
  <c r="AK35" i="16"/>
  <c r="AK27" i="16"/>
  <c r="C68" i="16"/>
  <c r="CI94" i="16"/>
  <c r="C106" i="16"/>
  <c r="AT109" i="16" s="1"/>
  <c r="CI112" i="16"/>
  <c r="CI128" i="16"/>
  <c r="CI134" i="16"/>
  <c r="CI52" i="16"/>
  <c r="CC148" i="16"/>
  <c r="CF52" i="16"/>
  <c r="C88" i="16"/>
  <c r="AT91" i="16" s="1"/>
  <c r="C152" i="16"/>
  <c r="AT152" i="16" s="1"/>
  <c r="Q146" i="10" l="1"/>
  <c r="Y146" i="12"/>
  <c r="AE146" i="10"/>
  <c r="AQ4" i="16"/>
  <c r="AA5" i="16"/>
  <c r="AV4" i="16"/>
  <c r="AT119" i="16"/>
  <c r="AT118" i="16"/>
  <c r="AT143" i="16"/>
  <c r="AK161" i="16"/>
  <c r="CI160" i="16"/>
  <c r="AT23" i="16"/>
  <c r="AT22" i="16"/>
  <c r="AT98" i="16"/>
  <c r="AT7" i="16"/>
  <c r="AT159" i="16" s="1"/>
  <c r="AT123" i="16"/>
  <c r="AT61" i="16"/>
  <c r="AT154" i="16"/>
  <c r="AT71" i="16"/>
  <c r="AT70" i="16"/>
  <c r="AT139" i="16"/>
  <c r="AT115" i="16"/>
  <c r="AT50" i="16"/>
  <c r="AT49" i="16"/>
  <c r="AT132" i="16"/>
  <c r="AT145" i="16"/>
  <c r="AT85" i="16"/>
  <c r="AT84" i="16"/>
  <c r="AT130" i="16"/>
  <c r="AT131" i="16"/>
  <c r="AT12" i="16"/>
  <c r="AT31" i="16"/>
  <c r="AT82" i="16"/>
  <c r="AT81" i="16"/>
  <c r="AT19" i="16"/>
  <c r="AT90" i="16"/>
  <c r="AT64" i="16"/>
  <c r="AT66" i="16"/>
  <c r="AT114" i="16"/>
  <c r="AT127" i="16"/>
  <c r="AT126" i="16"/>
  <c r="AT128" i="16"/>
  <c r="AT10" i="16"/>
  <c r="AT8" i="16"/>
  <c r="AT104" i="16"/>
  <c r="AT140" i="16"/>
  <c r="AT99" i="16"/>
  <c r="AT72" i="16"/>
  <c r="AT153" i="16"/>
  <c r="AT40" i="16"/>
  <c r="AT39" i="16"/>
  <c r="AT24" i="16"/>
  <c r="AT92" i="16"/>
  <c r="AT93" i="16"/>
  <c r="AT86" i="16"/>
  <c r="AT88" i="16"/>
  <c r="CF161" i="16"/>
  <c r="CF160" i="16"/>
  <c r="AS160" i="16"/>
  <c r="AT62" i="16"/>
  <c r="AT121" i="16"/>
  <c r="AT18" i="16"/>
  <c r="AT110" i="16"/>
  <c r="AT111" i="16"/>
  <c r="AT20" i="16"/>
  <c r="AT148" i="16"/>
  <c r="AT53" i="16"/>
  <c r="AT65" i="16"/>
  <c r="AT58" i="16"/>
  <c r="AT57" i="16"/>
  <c r="AT142" i="16"/>
  <c r="AT46" i="16"/>
  <c r="AT45" i="16"/>
  <c r="AR159" i="16"/>
  <c r="AT52" i="16"/>
  <c r="AR161" i="16"/>
  <c r="AT125" i="16"/>
  <c r="AT147" i="16"/>
  <c r="AT146" i="16"/>
  <c r="AT25" i="16"/>
  <c r="AT105" i="16"/>
  <c r="CC160" i="16"/>
  <c r="AT80" i="16"/>
  <c r="AT144" i="16"/>
  <c r="AT13" i="16"/>
  <c r="AT137" i="16"/>
  <c r="AT116" i="16"/>
  <c r="AT117" i="16"/>
  <c r="AT120" i="16"/>
  <c r="AT33" i="16"/>
  <c r="AT30" i="16"/>
  <c r="AT29" i="16"/>
  <c r="AT60" i="16"/>
  <c r="AT77" i="16"/>
  <c r="AT75" i="16"/>
  <c r="AT141" i="16"/>
  <c r="AT44" i="16"/>
  <c r="AT41" i="16"/>
  <c r="AT42" i="16"/>
  <c r="AT74" i="16"/>
  <c r="AT17" i="16"/>
  <c r="AT76" i="16"/>
  <c r="AS157" i="16"/>
  <c r="AS159" i="16"/>
  <c r="AT16" i="16"/>
  <c r="AT47" i="16"/>
  <c r="AT34" i="16"/>
  <c r="AT134" i="16"/>
  <c r="AT122" i="16"/>
  <c r="AT14" i="16"/>
  <c r="AT54" i="16"/>
  <c r="AT160" i="16" l="1"/>
  <c r="AT161" i="16"/>
  <c r="AT157" i="16"/>
  <c r="I33" i="16"/>
  <c r="I20" i="16"/>
  <c r="I12" i="16"/>
  <c r="J45" i="16"/>
  <c r="J28" i="16"/>
  <c r="J36" i="16"/>
  <c r="J21" i="16"/>
  <c r="J46" i="16"/>
  <c r="I42" i="16"/>
  <c r="I34" i="16"/>
  <c r="I13" i="16"/>
  <c r="I46" i="16"/>
  <c r="I36" i="16"/>
  <c r="J6" i="16"/>
  <c r="J4" i="16"/>
  <c r="J44" i="16"/>
  <c r="J22" i="16"/>
  <c r="J11" i="16"/>
  <c r="I6" i="16"/>
  <c r="J18" i="16"/>
  <c r="J20" i="16"/>
  <c r="I18" i="16"/>
  <c r="I4" i="16"/>
  <c r="J31" i="16"/>
  <c r="J25" i="16"/>
  <c r="J14" i="16"/>
  <c r="J33" i="16"/>
  <c r="I31" i="16"/>
  <c r="J29" i="16"/>
  <c r="I25" i="16"/>
  <c r="I14" i="16"/>
  <c r="I45" i="16"/>
  <c r="J39" i="16"/>
  <c r="J34" i="16"/>
  <c r="J23" i="16"/>
  <c r="I21" i="16"/>
  <c r="I23" i="16"/>
  <c r="I8" i="16"/>
  <c r="I39" i="16"/>
  <c r="J8" i="16"/>
  <c r="I38" i="16"/>
  <c r="J12" i="16"/>
  <c r="I10" i="16"/>
  <c r="I40" i="16"/>
  <c r="I29" i="16"/>
  <c r="I26" i="16"/>
  <c r="J19" i="16"/>
  <c r="I9" i="16"/>
  <c r="I19" i="16"/>
  <c r="J43" i="16"/>
  <c r="J9" i="16"/>
  <c r="I43" i="16"/>
  <c r="J15" i="16"/>
  <c r="J5" i="16"/>
  <c r="J42" i="16"/>
  <c r="I5" i="16"/>
  <c r="J17" i="16"/>
  <c r="I11" i="16"/>
  <c r="I44" i="16"/>
  <c r="J32" i="16"/>
  <c r="I30" i="16"/>
  <c r="J3" i="16"/>
  <c r="J24" i="16"/>
  <c r="J37" i="16"/>
  <c r="I32" i="16"/>
  <c r="J35" i="16"/>
  <c r="I22" i="16"/>
  <c r="J7" i="16"/>
  <c r="I7" i="16"/>
  <c r="J26" i="16"/>
  <c r="I37" i="16"/>
  <c r="J13" i="16"/>
  <c r="I3" i="16"/>
  <c r="J16" i="16"/>
  <c r="J40" i="16"/>
  <c r="I16" i="16"/>
  <c r="I35" i="16"/>
  <c r="J30" i="16"/>
  <c r="J41" i="16"/>
  <c r="I17" i="16"/>
  <c r="I41" i="16"/>
  <c r="J10" i="16"/>
  <c r="I24" i="16"/>
  <c r="I28" i="16"/>
  <c r="I15" i="16"/>
  <c r="J27" i="16"/>
  <c r="I27" i="16"/>
  <c r="J38" i="16"/>
  <c r="AA6" i="16"/>
  <c r="AV5" i="16"/>
  <c r="AQ5" i="16"/>
  <c r="CA22" i="16" l="1"/>
  <c r="AM22" i="16"/>
  <c r="BX22" i="16"/>
  <c r="BX6" i="16"/>
  <c r="CI6" i="16" s="1"/>
  <c r="AM6" i="16"/>
  <c r="CA6" i="16"/>
  <c r="CC6" i="16" s="1"/>
  <c r="BY35" i="16"/>
  <c r="CB35" i="16"/>
  <c r="AV6" i="16"/>
  <c r="AQ6" i="16"/>
  <c r="AA7" i="16"/>
  <c r="BX38" i="16"/>
  <c r="CI38" i="16" s="1"/>
  <c r="CA38" i="16"/>
  <c r="CC38" i="16" s="1"/>
  <c r="AM38" i="16"/>
  <c r="BY8" i="16"/>
  <c r="CB8" i="16"/>
  <c r="AM27" i="16"/>
  <c r="BX27" i="16"/>
  <c r="CI27" i="16" s="1"/>
  <c r="CA27" i="16"/>
  <c r="CC27" i="16" s="1"/>
  <c r="BX39" i="16"/>
  <c r="CI39" i="16" s="1"/>
  <c r="CA39" i="16"/>
  <c r="CC39" i="16" s="1"/>
  <c r="AM39" i="16"/>
  <c r="CB6" i="16"/>
  <c r="BY6" i="16"/>
  <c r="BX30" i="16"/>
  <c r="CA30" i="16"/>
  <c r="AM30" i="16"/>
  <c r="AM46" i="16"/>
  <c r="CA46" i="16"/>
  <c r="BX46" i="16"/>
  <c r="CA44" i="16"/>
  <c r="AM44" i="16"/>
  <c r="BX44" i="16"/>
  <c r="BY10" i="16"/>
  <c r="CB10" i="16"/>
  <c r="BX11" i="16"/>
  <c r="CI11" i="16" s="1"/>
  <c r="AM11" i="16"/>
  <c r="CA11" i="16"/>
  <c r="CC11" i="16" s="1"/>
  <c r="BY17" i="16"/>
  <c r="CB17" i="16"/>
  <c r="BX5" i="16"/>
  <c r="AM5" i="16"/>
  <c r="CA5" i="16"/>
  <c r="CB45" i="16"/>
  <c r="BY45" i="16"/>
  <c r="AM10" i="16"/>
  <c r="CA10" i="16"/>
  <c r="BX10" i="16"/>
  <c r="BY11" i="16"/>
  <c r="CB11" i="16"/>
  <c r="CA32" i="16"/>
  <c r="AM32" i="16"/>
  <c r="BX32" i="16"/>
  <c r="CB38" i="16"/>
  <c r="BY38" i="16"/>
  <c r="CB44" i="16"/>
  <c r="BY44" i="16"/>
  <c r="BY4" i="16"/>
  <c r="CB4" i="16"/>
  <c r="CB3" i="16"/>
  <c r="BY3" i="16"/>
  <c r="AM15" i="16"/>
  <c r="CA15" i="16"/>
  <c r="CC15" i="16" s="1"/>
  <c r="BX15" i="16"/>
  <c r="CI15" i="16" s="1"/>
  <c r="CA36" i="16"/>
  <c r="BX36" i="16"/>
  <c r="AM36" i="16"/>
  <c r="BY32" i="16"/>
  <c r="CB32" i="16"/>
  <c r="CA24" i="16"/>
  <c r="CC24" i="16" s="1"/>
  <c r="AM24" i="16"/>
  <c r="BX24" i="16"/>
  <c r="CA13" i="16"/>
  <c r="AM13" i="16"/>
  <c r="BX13" i="16"/>
  <c r="CB34" i="16"/>
  <c r="BY34" i="16"/>
  <c r="AM42" i="16"/>
  <c r="BX42" i="16"/>
  <c r="CA42" i="16"/>
  <c r="BX45" i="16"/>
  <c r="AM45" i="16"/>
  <c r="CA45" i="16"/>
  <c r="BY41" i="16"/>
  <c r="CB41" i="16"/>
  <c r="AM14" i="16"/>
  <c r="CA14" i="16"/>
  <c r="CC14" i="16" s="1"/>
  <c r="BX14" i="16"/>
  <c r="CI14" i="16" s="1"/>
  <c r="BY30" i="16"/>
  <c r="CB30" i="16"/>
  <c r="CB36" i="16"/>
  <c r="BY36" i="16"/>
  <c r="CA35" i="16"/>
  <c r="CC35" i="16" s="1"/>
  <c r="AM35" i="16"/>
  <c r="BX35" i="16"/>
  <c r="BY29" i="16"/>
  <c r="CB29" i="16"/>
  <c r="BX16" i="16"/>
  <c r="CA16" i="16"/>
  <c r="AM16" i="16"/>
  <c r="BX31" i="16"/>
  <c r="CI31" i="16" s="1"/>
  <c r="AM31" i="16"/>
  <c r="CA31" i="16"/>
  <c r="BY9" i="16"/>
  <c r="CB9" i="16"/>
  <c r="CA12" i="16"/>
  <c r="CC12" i="16" s="1"/>
  <c r="AM12" i="16"/>
  <c r="BX12" i="16"/>
  <c r="CI12" i="16" s="1"/>
  <c r="CB43" i="16"/>
  <c r="BY43" i="16"/>
  <c r="CA20" i="16"/>
  <c r="CC20" i="16" s="1"/>
  <c r="AM20" i="16"/>
  <c r="BX20" i="16"/>
  <c r="CI20" i="16" s="1"/>
  <c r="AM19" i="16"/>
  <c r="BX19" i="16"/>
  <c r="CI19" i="16" s="1"/>
  <c r="CA19" i="16"/>
  <c r="CC19" i="16" s="1"/>
  <c r="CB13" i="16"/>
  <c r="BY13" i="16"/>
  <c r="BX37" i="16"/>
  <c r="CA37" i="16"/>
  <c r="AM37" i="16"/>
  <c r="CB19" i="16"/>
  <c r="BY19" i="16"/>
  <c r="BX4" i="16"/>
  <c r="AM4" i="16"/>
  <c r="CA4" i="16"/>
  <c r="CB26" i="16"/>
  <c r="BY26" i="16"/>
  <c r="CA26" i="16"/>
  <c r="CC26" i="16" s="1"/>
  <c r="AM26" i="16"/>
  <c r="BX26" i="16"/>
  <c r="CI26" i="16" s="1"/>
  <c r="BX18" i="16"/>
  <c r="CI18" i="16" s="1"/>
  <c r="CA18" i="16"/>
  <c r="CC18" i="16" s="1"/>
  <c r="AM18" i="16"/>
  <c r="BX7" i="16"/>
  <c r="CI7" i="16" s="1"/>
  <c r="AM7" i="16"/>
  <c r="CA7" i="16"/>
  <c r="CC7" i="16" s="1"/>
  <c r="BX29" i="16"/>
  <c r="CI29" i="16" s="1"/>
  <c r="CA29" i="16"/>
  <c r="CC29" i="16" s="1"/>
  <c r="AM29" i="16"/>
  <c r="CB20" i="16"/>
  <c r="BY20" i="16"/>
  <c r="CB12" i="16"/>
  <c r="BY12" i="16"/>
  <c r="CB22" i="16"/>
  <c r="BY22" i="16"/>
  <c r="BY37" i="16"/>
  <c r="CB37" i="16"/>
  <c r="CB24" i="16"/>
  <c r="BY24" i="16"/>
  <c r="CB27" i="16"/>
  <c r="BY27" i="16"/>
  <c r="BX8" i="16"/>
  <c r="CA8" i="16"/>
  <c r="AM8" i="16"/>
  <c r="CA23" i="16"/>
  <c r="CC23" i="16" s="1"/>
  <c r="BX23" i="16"/>
  <c r="CI23" i="16" s="1"/>
  <c r="AM23" i="16"/>
  <c r="CA28" i="16"/>
  <c r="CC28" i="16" s="1"/>
  <c r="AM28" i="16"/>
  <c r="BX28" i="16"/>
  <c r="CI28" i="16" s="1"/>
  <c r="AM21" i="16"/>
  <c r="BX21" i="16"/>
  <c r="CI21" i="16" s="1"/>
  <c r="CA21" i="16"/>
  <c r="CB23" i="16"/>
  <c r="BY23" i="16"/>
  <c r="AM34" i="16"/>
  <c r="CA34" i="16"/>
  <c r="BX34" i="16"/>
  <c r="BX41" i="16"/>
  <c r="AM41" i="16"/>
  <c r="CA41" i="16"/>
  <c r="CB39" i="16"/>
  <c r="BY39" i="16"/>
  <c r="BX17" i="16"/>
  <c r="CA17" i="16"/>
  <c r="AM17" i="16"/>
  <c r="CB46" i="16"/>
  <c r="BY46" i="16"/>
  <c r="CB42" i="16"/>
  <c r="BY42" i="16"/>
  <c r="CB21" i="16"/>
  <c r="BY21" i="16"/>
  <c r="CB5" i="16"/>
  <c r="BY5" i="16"/>
  <c r="BX25" i="16"/>
  <c r="CI25" i="16" s="1"/>
  <c r="CA25" i="16"/>
  <c r="CC25" i="16" s="1"/>
  <c r="AM25" i="16"/>
  <c r="CB15" i="16"/>
  <c r="BY15" i="16"/>
  <c r="CB28" i="16"/>
  <c r="BY28" i="16"/>
  <c r="AM43" i="16"/>
  <c r="CA43" i="16"/>
  <c r="BX43" i="16"/>
  <c r="BY40" i="16"/>
  <c r="CB40" i="16"/>
  <c r="BY33" i="16"/>
  <c r="CB33" i="16"/>
  <c r="CB16" i="16"/>
  <c r="BY16" i="16"/>
  <c r="CB14" i="16"/>
  <c r="BY14" i="16"/>
  <c r="CA3" i="16"/>
  <c r="AM3" i="16"/>
  <c r="BX3" i="16"/>
  <c r="BY25" i="16"/>
  <c r="CB25" i="16"/>
  <c r="BX33" i="16"/>
  <c r="CI33" i="16" s="1"/>
  <c r="AM33" i="16"/>
  <c r="CA33" i="16"/>
  <c r="CC33" i="16" s="1"/>
  <c r="CA9" i="16"/>
  <c r="AM9" i="16"/>
  <c r="BX9" i="16"/>
  <c r="CB31" i="16"/>
  <c r="BY31" i="16"/>
  <c r="BY7" i="16"/>
  <c r="CB7" i="16"/>
  <c r="CA40" i="16"/>
  <c r="CC40" i="16" s="1"/>
  <c r="AM40" i="16"/>
  <c r="BX40" i="16"/>
  <c r="CI40" i="16" s="1"/>
  <c r="CB18" i="16"/>
  <c r="BY18" i="16"/>
  <c r="CC5" i="16" l="1"/>
  <c r="BX161" i="16"/>
  <c r="CI3" i="16"/>
  <c r="CI5" i="16"/>
  <c r="CB161" i="16"/>
  <c r="CB159" i="16"/>
  <c r="CI45" i="16"/>
  <c r="CI44" i="16"/>
  <c r="CC42" i="16"/>
  <c r="CC41" i="16"/>
  <c r="CC31" i="16"/>
  <c r="CI42" i="16"/>
  <c r="CC44" i="16"/>
  <c r="CA161" i="16"/>
  <c r="CC3" i="16"/>
  <c r="BY161" i="16"/>
  <c r="CC17" i="16"/>
  <c r="AQ7" i="16"/>
  <c r="AA8" i="16"/>
  <c r="AV7" i="16"/>
  <c r="CI43" i="16"/>
  <c r="CA159" i="16"/>
  <c r="CC4" i="16"/>
  <c r="CI46" i="16"/>
  <c r="CI41" i="16"/>
  <c r="AM159" i="16"/>
  <c r="CC46" i="16"/>
  <c r="CI4" i="16"/>
  <c r="BX159" i="16"/>
  <c r="CC34" i="16"/>
  <c r="CC16" i="16"/>
  <c r="CC32" i="16"/>
  <c r="CI22" i="16"/>
  <c r="CC30" i="16"/>
  <c r="CI9" i="16"/>
  <c r="CI30" i="16"/>
  <c r="CC37" i="16"/>
  <c r="CI24" i="16"/>
  <c r="CI10" i="16"/>
  <c r="CI36" i="16"/>
  <c r="CC36" i="16"/>
  <c r="AM161" i="16"/>
  <c r="CC8" i="16"/>
  <c r="CI8" i="16"/>
  <c r="CC45" i="16"/>
  <c r="CI17" i="16"/>
  <c r="BY159" i="16"/>
  <c r="CC43" i="16"/>
  <c r="CI32" i="16"/>
  <c r="CI34" i="16"/>
  <c r="CI13" i="16"/>
  <c r="CI16" i="16"/>
  <c r="CC13" i="16"/>
  <c r="CC22" i="16"/>
  <c r="CC9" i="16"/>
  <c r="CC21" i="16"/>
  <c r="CI37" i="16"/>
  <c r="CI35" i="16"/>
  <c r="CC10" i="16"/>
  <c r="AQ8" i="16" l="1"/>
  <c r="AA9" i="16"/>
  <c r="AV8" i="16"/>
  <c r="CI159" i="16"/>
  <c r="CC159" i="16"/>
  <c r="CC161" i="16"/>
  <c r="CI161" i="16"/>
  <c r="AV9" i="16" l="1"/>
  <c r="AA10" i="16"/>
  <c r="AQ9" i="16"/>
  <c r="AQ10" i="16" l="1"/>
  <c r="AV10" i="16"/>
  <c r="AA11" i="16"/>
  <c r="AA12" i="16" l="1"/>
  <c r="AQ11" i="16"/>
  <c r="AV11" i="16"/>
  <c r="AV12" i="16" l="1"/>
  <c r="AQ12" i="16"/>
  <c r="AA13" i="16"/>
  <c r="AV13" i="16" l="1"/>
  <c r="AQ13" i="16"/>
  <c r="AA14" i="16"/>
  <c r="AV14" i="16" l="1"/>
  <c r="AA15" i="16"/>
  <c r="AQ14" i="16"/>
  <c r="AV15" i="16" l="1"/>
  <c r="AA16" i="16"/>
  <c r="AQ15" i="16"/>
  <c r="AA17" i="16" l="1"/>
  <c r="AQ16" i="16"/>
  <c r="AV16" i="16"/>
  <c r="AA18" i="16" l="1"/>
  <c r="AV17" i="16"/>
  <c r="AQ17" i="16"/>
  <c r="AQ18" i="16" l="1"/>
  <c r="AV18" i="16"/>
  <c r="AA19" i="16"/>
  <c r="AV19" i="16" l="1"/>
  <c r="AQ19" i="16"/>
  <c r="AA20" i="16"/>
  <c r="AV20" i="16" l="1"/>
  <c r="AQ20" i="16"/>
  <c r="AA21" i="16"/>
  <c r="AV21" i="16" l="1"/>
  <c r="AA22" i="16"/>
  <c r="AQ21" i="16"/>
  <c r="AQ22" i="16" l="1"/>
  <c r="AV22" i="16"/>
  <c r="AA23" i="16"/>
  <c r="AQ23" i="16" l="1"/>
  <c r="AV23" i="16"/>
  <c r="AA24" i="16"/>
  <c r="AA25" i="16" l="1"/>
  <c r="AQ24" i="16"/>
  <c r="AV24" i="16"/>
  <c r="AA26" i="16" l="1"/>
  <c r="AQ25" i="16"/>
  <c r="AV25" i="16"/>
  <c r="AV26" i="16" l="1"/>
  <c r="AQ26" i="16"/>
  <c r="AA27" i="16"/>
  <c r="AA28" i="16" l="1"/>
  <c r="AQ27" i="16"/>
  <c r="AV27" i="16"/>
  <c r="AV28" i="16" l="1"/>
  <c r="AA29" i="16"/>
  <c r="AQ28" i="16"/>
  <c r="AA30" i="16" l="1"/>
  <c r="AQ29" i="16"/>
  <c r="AV29" i="16"/>
  <c r="AA31" i="16" l="1"/>
  <c r="AQ30" i="16"/>
  <c r="AV30" i="16"/>
  <c r="AQ31" i="16" l="1"/>
  <c r="AA32" i="16"/>
  <c r="AV31" i="16"/>
  <c r="AA33" i="16" l="1"/>
  <c r="AV32" i="16"/>
  <c r="AQ32" i="16"/>
  <c r="AA34" i="16" l="1"/>
  <c r="AV33" i="16"/>
  <c r="AQ33" i="16"/>
  <c r="AV34" i="16" l="1"/>
  <c r="AQ34" i="16"/>
  <c r="AA35" i="16"/>
  <c r="AA36" i="16" l="1"/>
  <c r="AQ35" i="16"/>
  <c r="AV35" i="16"/>
  <c r="AV36" i="16" l="1"/>
  <c r="AQ36" i="16"/>
  <c r="AA37" i="16"/>
  <c r="AQ37" i="16" l="1"/>
  <c r="AA38" i="16"/>
  <c r="AV37" i="16"/>
  <c r="AA39" i="16" l="1"/>
  <c r="AV38" i="16"/>
  <c r="AQ38" i="16"/>
  <c r="AV39" i="16" l="1"/>
  <c r="AQ39" i="16"/>
  <c r="AA40" i="16"/>
  <c r="AV40" i="16" l="1"/>
  <c r="AA41" i="16"/>
  <c r="AQ40" i="16"/>
  <c r="AA42" i="16" l="1"/>
  <c r="AV41" i="16"/>
  <c r="AQ41" i="16"/>
  <c r="AA43" i="16" l="1"/>
  <c r="AQ42" i="16"/>
  <c r="AV42" i="16"/>
  <c r="AA44" i="16" l="1"/>
  <c r="AV43" i="16"/>
  <c r="AQ43" i="16"/>
  <c r="AQ44" i="16" l="1"/>
  <c r="AV44" i="16"/>
  <c r="AA45" i="16"/>
  <c r="AV45" i="16" l="1"/>
  <c r="AQ45" i="16"/>
  <c r="AA46" i="16"/>
  <c r="AV46" i="16" l="1"/>
  <c r="AA47" i="16"/>
  <c r="AQ46" i="16"/>
  <c r="AQ47" i="16" l="1"/>
  <c r="AV47" i="16"/>
  <c r="AA48" i="16"/>
  <c r="AV48" i="16" l="1"/>
  <c r="AQ48" i="16"/>
  <c r="AA49" i="16"/>
  <c r="AV49" i="16" l="1"/>
  <c r="AQ49" i="16"/>
  <c r="AA50" i="16"/>
  <c r="AQ50" i="16" l="1"/>
  <c r="AV50" i="16"/>
  <c r="AA51" i="16"/>
  <c r="AQ51" i="16" l="1"/>
  <c r="AV51" i="16"/>
  <c r="AA52" i="16"/>
  <c r="AA53" i="16" l="1"/>
  <c r="AV52" i="16"/>
  <c r="AQ52" i="16"/>
  <c r="AA54" i="16" l="1"/>
  <c r="AV53" i="16"/>
  <c r="AQ53" i="16"/>
  <c r="AV54" i="16" l="1"/>
  <c r="AA55" i="16"/>
  <c r="AQ54" i="16"/>
  <c r="AA56" i="16" l="1"/>
  <c r="AQ55" i="16"/>
  <c r="AV55" i="16"/>
  <c r="AV56" i="16" l="1"/>
  <c r="AQ56" i="16"/>
  <c r="AA57" i="16"/>
  <c r="AV57" i="16" l="1"/>
  <c r="AA58" i="16"/>
  <c r="AQ57" i="16"/>
  <c r="AV58" i="16" l="1"/>
  <c r="AA59" i="16"/>
  <c r="AQ58" i="16"/>
  <c r="AA60" i="16" l="1"/>
  <c r="AQ59" i="16"/>
  <c r="AV59" i="16"/>
  <c r="AV60" i="16" l="1"/>
  <c r="AQ60" i="16"/>
  <c r="AA61" i="16"/>
  <c r="AV61" i="16" l="1"/>
  <c r="AA62" i="16"/>
  <c r="AQ61" i="16"/>
  <c r="AQ62" i="16" l="1"/>
  <c r="AV62" i="16"/>
  <c r="AA63" i="16"/>
  <c r="AV63" i="16" l="1"/>
  <c r="AA64" i="16"/>
  <c r="AQ63" i="16"/>
  <c r="AQ64" i="16" l="1"/>
  <c r="AV64" i="16"/>
  <c r="AA65" i="16"/>
  <c r="AQ65" i="16" l="1"/>
  <c r="AV65" i="16"/>
  <c r="AA66" i="16"/>
  <c r="AQ66" i="16" l="1"/>
  <c r="AV66" i="16"/>
  <c r="AA67" i="16"/>
  <c r="AQ67" i="16" l="1"/>
  <c r="AV67" i="16"/>
  <c r="AA68" i="16"/>
  <c r="AV68" i="16" l="1"/>
  <c r="AQ68" i="16"/>
  <c r="AA69" i="16"/>
  <c r="AV69" i="16" l="1"/>
  <c r="AQ69" i="16"/>
  <c r="AA70" i="16"/>
  <c r="AQ70" i="16" l="1"/>
  <c r="AA71" i="16"/>
  <c r="AV70" i="16"/>
  <c r="AQ71" i="16" l="1"/>
  <c r="AV71" i="16"/>
  <c r="AA72" i="16"/>
  <c r="AV72" i="16" l="1"/>
  <c r="AA73" i="16"/>
  <c r="AQ72" i="16"/>
  <c r="AV73" i="16" l="1"/>
  <c r="AA74" i="16"/>
  <c r="AQ73" i="16"/>
  <c r="AA75" i="16" l="1"/>
  <c r="AQ74" i="16"/>
  <c r="AV74" i="16"/>
  <c r="AV75" i="16" l="1"/>
  <c r="AA76" i="16"/>
  <c r="AQ75" i="16"/>
  <c r="AQ76" i="16" l="1"/>
  <c r="AA77" i="16"/>
  <c r="AV76" i="16"/>
  <c r="AV77" i="16" l="1"/>
  <c r="AA78" i="16"/>
  <c r="AQ77" i="16"/>
  <c r="AQ78" i="16" l="1"/>
  <c r="AV78" i="16"/>
  <c r="AA79" i="16"/>
  <c r="AV79" i="16" l="1"/>
  <c r="AQ79" i="16"/>
  <c r="AA80" i="16"/>
  <c r="AV80" i="16" l="1"/>
  <c r="AA81" i="16"/>
  <c r="AQ80" i="16"/>
  <c r="AV81" i="16" l="1"/>
  <c r="AA82" i="16"/>
  <c r="AQ81" i="16"/>
  <c r="AQ82" i="16" l="1"/>
  <c r="AV82" i="16"/>
  <c r="AA83" i="16"/>
  <c r="AV83" i="16" l="1"/>
  <c r="AQ83" i="16"/>
  <c r="AA84" i="16"/>
  <c r="AV84" i="16" l="1"/>
  <c r="AQ84" i="16"/>
  <c r="AA85" i="16"/>
  <c r="AA86" i="16" l="1"/>
  <c r="AQ85" i="16"/>
  <c r="AV85" i="16"/>
  <c r="AQ86" i="16" l="1"/>
  <c r="AV86" i="16"/>
  <c r="AA87" i="16"/>
  <c r="AQ87" i="16" l="1"/>
  <c r="AV87" i="16"/>
  <c r="AA88" i="16"/>
  <c r="AQ88" i="16" l="1"/>
  <c r="AA89" i="16"/>
  <c r="AV88" i="16"/>
  <c r="AV89" i="16" l="1"/>
  <c r="AA90" i="16"/>
  <c r="AQ89" i="16"/>
  <c r="AQ90" i="16" l="1"/>
  <c r="AV90" i="16"/>
  <c r="AA91" i="16"/>
  <c r="AV91" i="16" l="1"/>
  <c r="AA92" i="16"/>
  <c r="AQ91" i="16"/>
  <c r="AA93" i="16" l="1"/>
  <c r="AQ92" i="16"/>
  <c r="AV92" i="16"/>
  <c r="AA94" i="16" l="1"/>
  <c r="AQ93" i="16"/>
  <c r="AV93" i="16"/>
  <c r="AQ94" i="16" l="1"/>
  <c r="AV94" i="16"/>
  <c r="AA95" i="16"/>
  <c r="AQ95" i="16" l="1"/>
  <c r="AV95" i="16"/>
  <c r="AA96" i="16"/>
  <c r="AA97" i="16" l="1"/>
  <c r="AQ96" i="16"/>
  <c r="AV96" i="16"/>
  <c r="AQ97" i="16" l="1"/>
  <c r="AV97" i="16"/>
  <c r="AA98" i="16"/>
  <c r="AQ98" i="16" l="1"/>
  <c r="AA99" i="16"/>
  <c r="AV98" i="16"/>
  <c r="AV99" i="16" l="1"/>
  <c r="AQ99" i="16"/>
  <c r="AA100" i="16"/>
  <c r="AQ100" i="16" l="1"/>
  <c r="AV100" i="16"/>
  <c r="AA101" i="16"/>
  <c r="AV101" i="16" l="1"/>
  <c r="AQ101" i="16"/>
  <c r="AA102" i="16"/>
  <c r="AQ102" i="16" l="1"/>
  <c r="AA103" i="16"/>
  <c r="AV102" i="16"/>
  <c r="AA104" i="16" l="1"/>
  <c r="AV103" i="16"/>
  <c r="AQ103" i="16"/>
  <c r="AV104" i="16" l="1"/>
  <c r="AA105" i="16"/>
  <c r="AQ104" i="16"/>
  <c r="AA106" i="16" l="1"/>
  <c r="AV105" i="16"/>
  <c r="AQ105" i="16"/>
  <c r="AA107" i="16" l="1"/>
  <c r="AQ106" i="16"/>
  <c r="AV106" i="16"/>
  <c r="AV107" i="16" l="1"/>
  <c r="AQ107" i="16"/>
  <c r="AA108" i="16"/>
  <c r="AA109" i="16" l="1"/>
  <c r="AQ108" i="16"/>
  <c r="AV108" i="16"/>
  <c r="AQ109" i="16" l="1"/>
  <c r="AV109" i="16"/>
  <c r="AA110" i="16"/>
  <c r="AQ110" i="16" l="1"/>
  <c r="AV110" i="16"/>
  <c r="AA111" i="16"/>
  <c r="AV111" i="16" l="1"/>
  <c r="AA112" i="16"/>
  <c r="AQ111" i="16"/>
  <c r="AQ112" i="16" l="1"/>
  <c r="AV112" i="16"/>
  <c r="AA113" i="16"/>
  <c r="AQ113" i="16" l="1"/>
  <c r="AV113" i="16"/>
  <c r="AA114" i="16"/>
  <c r="AQ114" i="16" l="1"/>
  <c r="AV114" i="16"/>
  <c r="AA115" i="16"/>
  <c r="AV115" i="16" l="1"/>
  <c r="AQ115" i="16"/>
  <c r="AA116" i="16"/>
  <c r="AQ116" i="16" l="1"/>
  <c r="AA117" i="16"/>
  <c r="AV116" i="16"/>
  <c r="AV117" i="16" l="1"/>
  <c r="AQ117" i="16"/>
  <c r="AA118" i="16"/>
  <c r="AQ118" i="16" l="1"/>
  <c r="AV118" i="16"/>
  <c r="AA119" i="16"/>
  <c r="AV119" i="16" l="1"/>
  <c r="AQ119" i="16"/>
  <c r="AA120" i="16"/>
  <c r="AQ120" i="16" l="1"/>
  <c r="AV120" i="16"/>
  <c r="AA121" i="16"/>
  <c r="AV121" i="16" l="1"/>
  <c r="AA122" i="16"/>
  <c r="AQ121" i="16"/>
  <c r="AA123" i="16" l="1"/>
  <c r="AQ122" i="16"/>
  <c r="AV122" i="16"/>
  <c r="AV123" i="16" l="1"/>
  <c r="AA124" i="16"/>
  <c r="AQ123" i="16"/>
  <c r="AV124" i="16" l="1"/>
  <c r="AV159" i="16" s="1"/>
  <c r="AA125" i="16"/>
  <c r="AQ124" i="16"/>
  <c r="AQ159" i="16" s="1"/>
  <c r="AQ125" i="16" l="1"/>
  <c r="AV125" i="16"/>
  <c r="AA126" i="16"/>
  <c r="AQ126" i="16" l="1"/>
  <c r="AV126" i="16"/>
  <c r="AA127" i="16"/>
  <c r="AV127" i="16" l="1"/>
  <c r="AA128" i="16"/>
  <c r="AQ127" i="16"/>
  <c r="AQ128" i="16" l="1"/>
  <c r="AA129" i="16"/>
  <c r="AV128" i="16"/>
  <c r="AQ129" i="16" l="1"/>
  <c r="AV129" i="16"/>
  <c r="AA130" i="16"/>
  <c r="AQ130" i="16" l="1"/>
  <c r="AA131" i="16"/>
  <c r="AV130" i="16"/>
  <c r="AV131" i="16" l="1"/>
  <c r="AA132" i="16"/>
  <c r="AQ131" i="16"/>
  <c r="AQ132" i="16" l="1"/>
  <c r="AV132" i="16"/>
  <c r="AA133" i="16"/>
  <c r="AV133" i="16" l="1"/>
  <c r="AQ133" i="16"/>
  <c r="AA134" i="16"/>
  <c r="AQ134" i="16" l="1"/>
  <c r="AA135" i="16"/>
  <c r="AV134" i="16"/>
  <c r="AV135" i="16" l="1"/>
  <c r="AA136" i="16"/>
  <c r="AQ135" i="16"/>
  <c r="AV136" i="16" l="1"/>
  <c r="AQ136" i="16"/>
  <c r="AA137" i="16"/>
  <c r="AQ137" i="16" l="1"/>
  <c r="AA138" i="16"/>
  <c r="AV137" i="16"/>
  <c r="AA139" i="16" l="1"/>
  <c r="AQ138" i="16"/>
  <c r="AV138" i="16"/>
  <c r="AV139" i="16" l="1"/>
  <c r="AA140" i="16"/>
  <c r="AQ139" i="16"/>
  <c r="AA141" i="16" l="1"/>
  <c r="AQ140" i="16"/>
  <c r="AV140" i="16"/>
  <c r="AV141" i="16" l="1"/>
  <c r="AQ141" i="16"/>
  <c r="AA142" i="16"/>
  <c r="AQ142" i="16" l="1"/>
  <c r="AV142" i="16"/>
  <c r="AA143" i="16"/>
  <c r="AA144" i="16" l="1"/>
  <c r="AQ143" i="16"/>
  <c r="AV143" i="16"/>
  <c r="AV144" i="16" l="1"/>
  <c r="AQ144" i="16"/>
  <c r="AA145" i="16"/>
  <c r="AA146" i="16" l="1"/>
  <c r="AQ145" i="16"/>
  <c r="AV145" i="16"/>
  <c r="AV146" i="16" l="1"/>
  <c r="AA147" i="16"/>
  <c r="AQ146" i="16"/>
  <c r="AV147" i="16" l="1"/>
  <c r="AA148" i="16"/>
  <c r="AQ147" i="16"/>
  <c r="AV148" i="16" l="1"/>
  <c r="AQ148" i="16"/>
  <c r="AA149" i="16"/>
  <c r="AV149" i="16" l="1"/>
  <c r="AA150" i="16"/>
  <c r="AQ149" i="16"/>
  <c r="AQ150" i="16" l="1"/>
  <c r="AA151" i="16"/>
  <c r="AV150" i="16"/>
  <c r="AV160" i="16" s="1"/>
  <c r="AA152" i="16" l="1"/>
  <c r="AQ151" i="16"/>
  <c r="AV151" i="16"/>
  <c r="AQ157" i="16"/>
  <c r="AQ160" i="16"/>
  <c r="AA153" i="16" l="1"/>
  <c r="AV152" i="16"/>
  <c r="AQ152" i="16"/>
  <c r="AV153" i="16" l="1"/>
  <c r="AQ153" i="16"/>
  <c r="AA154" i="16"/>
  <c r="AQ154" i="16" l="1"/>
  <c r="AQ161" i="16" s="1"/>
  <c r="AV154" i="16"/>
  <c r="AV161" i="16" s="1"/>
  <c r="B2" i="13" l="1"/>
  <c r="AE2" i="13" s="1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E147" i="15"/>
  <c r="E148" i="15"/>
  <c r="E149" i="15"/>
  <c r="E150" i="15"/>
  <c r="E151" i="15"/>
  <c r="E152" i="15"/>
  <c r="E153" i="15"/>
  <c r="E154" i="15"/>
  <c r="E155" i="15"/>
  <c r="E156" i="15"/>
  <c r="E157" i="15"/>
  <c r="E158" i="15"/>
  <c r="E159" i="15"/>
  <c r="E160" i="15"/>
  <c r="E161" i="15"/>
  <c r="E162" i="15"/>
  <c r="E163" i="15"/>
  <c r="E164" i="15"/>
  <c r="E165" i="15"/>
  <c r="E166" i="15"/>
  <c r="E167" i="15"/>
  <c r="E168" i="15"/>
  <c r="E169" i="15"/>
  <c r="E170" i="15"/>
  <c r="E171" i="15"/>
  <c r="E172" i="15"/>
  <c r="E173" i="15"/>
  <c r="E174" i="15"/>
  <c r="E175" i="15"/>
  <c r="E176" i="15"/>
  <c r="E177" i="15"/>
  <c r="E178" i="15"/>
  <c r="E179" i="15"/>
  <c r="E180" i="15"/>
  <c r="E181" i="15"/>
  <c r="E182" i="15"/>
  <c r="E183" i="15"/>
  <c r="E184" i="15"/>
  <c r="E185" i="15"/>
  <c r="E186" i="15"/>
  <c r="E187" i="15"/>
  <c r="E188" i="15"/>
  <c r="E189" i="15"/>
  <c r="E190" i="15"/>
  <c r="E191" i="15"/>
  <c r="E192" i="15"/>
  <c r="E193" i="15"/>
  <c r="E3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3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175" i="15"/>
  <c r="D176" i="15"/>
  <c r="D177" i="15"/>
  <c r="D178" i="15"/>
  <c r="D179" i="15"/>
  <c r="D180" i="15"/>
  <c r="D181" i="15"/>
  <c r="D182" i="15"/>
  <c r="D183" i="15"/>
  <c r="D184" i="15"/>
  <c r="D185" i="15"/>
  <c r="D186" i="15"/>
  <c r="D187" i="15"/>
  <c r="D188" i="15"/>
  <c r="D189" i="15"/>
  <c r="D190" i="15"/>
  <c r="D191" i="15"/>
  <c r="D192" i="15"/>
  <c r="D193" i="15"/>
  <c r="D3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G124" i="15"/>
  <c r="G125" i="15"/>
  <c r="G126" i="15"/>
  <c r="G127" i="15"/>
  <c r="G128" i="15"/>
  <c r="G129" i="15"/>
  <c r="G130" i="15"/>
  <c r="G131" i="15"/>
  <c r="G132" i="15"/>
  <c r="G133" i="15"/>
  <c r="G134" i="15"/>
  <c r="G135" i="15"/>
  <c r="G136" i="15"/>
  <c r="G137" i="15"/>
  <c r="G138" i="15"/>
  <c r="G139" i="15"/>
  <c r="G140" i="15"/>
  <c r="G141" i="15"/>
  <c r="G142" i="15"/>
  <c r="G143" i="15"/>
  <c r="G144" i="15"/>
  <c r="G145" i="15"/>
  <c r="G146" i="15"/>
  <c r="G147" i="15"/>
  <c r="G148" i="15"/>
  <c r="G149" i="15"/>
  <c r="G150" i="15"/>
  <c r="G151" i="15"/>
  <c r="G152" i="15"/>
  <c r="G153" i="15"/>
  <c r="G154" i="15"/>
  <c r="G155" i="15"/>
  <c r="G156" i="15"/>
  <c r="G157" i="15"/>
  <c r="G158" i="15"/>
  <c r="G159" i="15"/>
  <c r="G160" i="15"/>
  <c r="G161" i="15"/>
  <c r="G162" i="15"/>
  <c r="G163" i="15"/>
  <c r="G164" i="15"/>
  <c r="G165" i="15"/>
  <c r="G166" i="15"/>
  <c r="G167" i="15"/>
  <c r="G168" i="15"/>
  <c r="G169" i="15"/>
  <c r="G170" i="15"/>
  <c r="G171" i="15"/>
  <c r="G172" i="15"/>
  <c r="G173" i="15"/>
  <c r="G174" i="15"/>
  <c r="G175" i="15"/>
  <c r="G176" i="15"/>
  <c r="G177" i="15"/>
  <c r="G178" i="15"/>
  <c r="G179" i="15"/>
  <c r="G180" i="15"/>
  <c r="G181" i="15"/>
  <c r="G182" i="15"/>
  <c r="G183" i="15"/>
  <c r="G184" i="15"/>
  <c r="G185" i="15"/>
  <c r="G186" i="15"/>
  <c r="G187" i="15"/>
  <c r="G188" i="15"/>
  <c r="G189" i="15"/>
  <c r="G190" i="15"/>
  <c r="G191" i="15"/>
  <c r="G192" i="15"/>
  <c r="G193" i="15"/>
  <c r="G3" i="15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C104" i="15"/>
  <c r="C105" i="15"/>
  <c r="C106" i="15"/>
  <c r="C107" i="15"/>
  <c r="C108" i="15"/>
  <c r="C109" i="15"/>
  <c r="C110" i="15"/>
  <c r="C111" i="15"/>
  <c r="C112" i="15"/>
  <c r="C113" i="15"/>
  <c r="C114" i="15"/>
  <c r="C115" i="15"/>
  <c r="C116" i="15"/>
  <c r="C117" i="15"/>
  <c r="C118" i="15"/>
  <c r="C119" i="15"/>
  <c r="C120" i="15"/>
  <c r="C121" i="15"/>
  <c r="C122" i="15"/>
  <c r="C123" i="15"/>
  <c r="C124" i="15"/>
  <c r="C125" i="15"/>
  <c r="C126" i="15"/>
  <c r="C127" i="15"/>
  <c r="C128" i="15"/>
  <c r="C129" i="15"/>
  <c r="C130" i="15"/>
  <c r="C131" i="15"/>
  <c r="C132" i="15"/>
  <c r="C133" i="15"/>
  <c r="C134" i="15"/>
  <c r="C135" i="15"/>
  <c r="C136" i="15"/>
  <c r="C137" i="15"/>
  <c r="C138" i="15"/>
  <c r="C139" i="15"/>
  <c r="C140" i="15"/>
  <c r="C141" i="15"/>
  <c r="C142" i="15"/>
  <c r="C143" i="15"/>
  <c r="C144" i="15"/>
  <c r="C145" i="15"/>
  <c r="C146" i="15"/>
  <c r="C147" i="15"/>
  <c r="C148" i="15"/>
  <c r="C149" i="15"/>
  <c r="C150" i="15"/>
  <c r="C151" i="15"/>
  <c r="C152" i="15"/>
  <c r="C153" i="15"/>
  <c r="C154" i="15"/>
  <c r="C155" i="15"/>
  <c r="C156" i="15"/>
  <c r="C157" i="15"/>
  <c r="C158" i="15"/>
  <c r="C159" i="15"/>
  <c r="C160" i="15"/>
  <c r="C161" i="15"/>
  <c r="C162" i="15"/>
  <c r="C163" i="15"/>
  <c r="C164" i="15"/>
  <c r="C165" i="15"/>
  <c r="C166" i="15"/>
  <c r="C167" i="15"/>
  <c r="C168" i="15"/>
  <c r="C169" i="15"/>
  <c r="C170" i="15"/>
  <c r="C171" i="15"/>
  <c r="C172" i="15"/>
  <c r="C173" i="15"/>
  <c r="C174" i="15"/>
  <c r="C175" i="15"/>
  <c r="C176" i="15"/>
  <c r="C177" i="15"/>
  <c r="C178" i="15"/>
  <c r="C179" i="15"/>
  <c r="C180" i="15"/>
  <c r="C181" i="15"/>
  <c r="C182" i="15"/>
  <c r="C183" i="15"/>
  <c r="C184" i="15"/>
  <c r="C185" i="15"/>
  <c r="C186" i="15"/>
  <c r="C187" i="15"/>
  <c r="C188" i="15"/>
  <c r="C189" i="15"/>
  <c r="C190" i="15"/>
  <c r="C191" i="15"/>
  <c r="C192" i="15"/>
  <c r="C193" i="15"/>
  <c r="C3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F193" i="15"/>
  <c r="F4" i="15"/>
  <c r="F5" i="15"/>
  <c r="F6" i="15"/>
  <c r="F3" i="15"/>
  <c r="A4" i="15"/>
  <c r="B4" i="15"/>
  <c r="A5" i="15"/>
  <c r="B5" i="15"/>
  <c r="A6" i="15"/>
  <c r="B6" i="15"/>
  <c r="A7" i="15"/>
  <c r="B7" i="15"/>
  <c r="A8" i="15"/>
  <c r="B8" i="15"/>
  <c r="A9" i="15"/>
  <c r="B9" i="15"/>
  <c r="A10" i="15"/>
  <c r="B10" i="15"/>
  <c r="A11" i="15"/>
  <c r="B11" i="15"/>
  <c r="A12" i="15"/>
  <c r="B12" i="15"/>
  <c r="A13" i="15"/>
  <c r="B13" i="15"/>
  <c r="A14" i="15"/>
  <c r="B14" i="15"/>
  <c r="A15" i="15"/>
  <c r="B15" i="15"/>
  <c r="A16" i="15"/>
  <c r="B16" i="15"/>
  <c r="A17" i="15"/>
  <c r="B17" i="15"/>
  <c r="A18" i="15"/>
  <c r="B18" i="15"/>
  <c r="A19" i="15"/>
  <c r="B19" i="15"/>
  <c r="A20" i="15"/>
  <c r="B20" i="15"/>
  <c r="A21" i="15"/>
  <c r="B21" i="15"/>
  <c r="A22" i="15"/>
  <c r="B22" i="15"/>
  <c r="A23" i="15"/>
  <c r="B23" i="15"/>
  <c r="A24" i="15"/>
  <c r="B24" i="15"/>
  <c r="A25" i="15"/>
  <c r="B25" i="15"/>
  <c r="A26" i="15"/>
  <c r="B26" i="15"/>
  <c r="A27" i="15"/>
  <c r="B27" i="15"/>
  <c r="A28" i="15"/>
  <c r="B28" i="15"/>
  <c r="A29" i="15"/>
  <c r="B29" i="15"/>
  <c r="A30" i="15"/>
  <c r="B30" i="15"/>
  <c r="A31" i="15"/>
  <c r="B31" i="15"/>
  <c r="A32" i="15"/>
  <c r="B32" i="15"/>
  <c r="A33" i="15"/>
  <c r="B33" i="15"/>
  <c r="A34" i="15"/>
  <c r="B34" i="15"/>
  <c r="A35" i="15"/>
  <c r="B35" i="15"/>
  <c r="A36" i="15"/>
  <c r="B36" i="15"/>
  <c r="A37" i="15"/>
  <c r="B37" i="15"/>
  <c r="A38" i="15"/>
  <c r="B38" i="15"/>
  <c r="A39" i="15"/>
  <c r="B39" i="15"/>
  <c r="A40" i="15"/>
  <c r="B40" i="15"/>
  <c r="A41" i="15"/>
  <c r="B41" i="15"/>
  <c r="A42" i="15"/>
  <c r="B42" i="15"/>
  <c r="A43" i="15"/>
  <c r="B43" i="15"/>
  <c r="A44" i="15"/>
  <c r="B44" i="15"/>
  <c r="A45" i="15"/>
  <c r="B45" i="15"/>
  <c r="A46" i="15"/>
  <c r="B46" i="15"/>
  <c r="A47" i="15"/>
  <c r="B47" i="15"/>
  <c r="A48" i="15"/>
  <c r="B48" i="15"/>
  <c r="A49" i="15"/>
  <c r="B49" i="15"/>
  <c r="A50" i="15"/>
  <c r="B50" i="15"/>
  <c r="A51" i="15"/>
  <c r="B51" i="15"/>
  <c r="A52" i="15"/>
  <c r="B52" i="15"/>
  <c r="A53" i="15"/>
  <c r="B53" i="15"/>
  <c r="A54" i="15"/>
  <c r="B54" i="15"/>
  <c r="A55" i="15"/>
  <c r="B55" i="15"/>
  <c r="A56" i="15"/>
  <c r="B56" i="15"/>
  <c r="A57" i="15"/>
  <c r="B57" i="15"/>
  <c r="A58" i="15"/>
  <c r="B58" i="15"/>
  <c r="A59" i="15"/>
  <c r="B59" i="15"/>
  <c r="A60" i="15"/>
  <c r="B60" i="15"/>
  <c r="A61" i="15"/>
  <c r="B61" i="15"/>
  <c r="A62" i="15"/>
  <c r="B62" i="15"/>
  <c r="A63" i="15"/>
  <c r="B63" i="15"/>
  <c r="A64" i="15"/>
  <c r="B64" i="15"/>
  <c r="A65" i="15"/>
  <c r="B65" i="15"/>
  <c r="A66" i="15"/>
  <c r="B66" i="15"/>
  <c r="A67" i="15"/>
  <c r="B67" i="15"/>
  <c r="A68" i="15"/>
  <c r="B68" i="15"/>
  <c r="A69" i="15"/>
  <c r="B69" i="15"/>
  <c r="A70" i="15"/>
  <c r="B70" i="15"/>
  <c r="A71" i="15"/>
  <c r="B71" i="15"/>
  <c r="A72" i="15"/>
  <c r="B72" i="15"/>
  <c r="A73" i="15"/>
  <c r="B73" i="15"/>
  <c r="A74" i="15"/>
  <c r="B74" i="15"/>
  <c r="A75" i="15"/>
  <c r="B75" i="15"/>
  <c r="A76" i="15"/>
  <c r="B76" i="15"/>
  <c r="A77" i="15"/>
  <c r="B77" i="15"/>
  <c r="A78" i="15"/>
  <c r="B78" i="15"/>
  <c r="A79" i="15"/>
  <c r="B79" i="15"/>
  <c r="A80" i="15"/>
  <c r="B80" i="15"/>
  <c r="A81" i="15"/>
  <c r="B81" i="15"/>
  <c r="A82" i="15"/>
  <c r="B82" i="15"/>
  <c r="A83" i="15"/>
  <c r="B83" i="15"/>
  <c r="A84" i="15"/>
  <c r="B84" i="15"/>
  <c r="A85" i="15"/>
  <c r="B85" i="15"/>
  <c r="A86" i="15"/>
  <c r="B86" i="15"/>
  <c r="A87" i="15"/>
  <c r="B87" i="15"/>
  <c r="A88" i="15"/>
  <c r="B88" i="15"/>
  <c r="A89" i="15"/>
  <c r="B89" i="15"/>
  <c r="A90" i="15"/>
  <c r="B90" i="15"/>
  <c r="A91" i="15"/>
  <c r="B91" i="15"/>
  <c r="A92" i="15"/>
  <c r="B92" i="15"/>
  <c r="A93" i="15"/>
  <c r="B93" i="15"/>
  <c r="A94" i="15"/>
  <c r="B94" i="15"/>
  <c r="A95" i="15"/>
  <c r="B95" i="15"/>
  <c r="A96" i="15"/>
  <c r="B96" i="15"/>
  <c r="A97" i="15"/>
  <c r="B97" i="15"/>
  <c r="A98" i="15"/>
  <c r="B98" i="15"/>
  <c r="A99" i="15"/>
  <c r="B99" i="15"/>
  <c r="A100" i="15"/>
  <c r="B100" i="15"/>
  <c r="A101" i="15"/>
  <c r="B101" i="15"/>
  <c r="A102" i="15"/>
  <c r="B102" i="15"/>
  <c r="A103" i="15"/>
  <c r="B103" i="15"/>
  <c r="A104" i="15"/>
  <c r="B104" i="15"/>
  <c r="A105" i="15"/>
  <c r="B105" i="15"/>
  <c r="A106" i="15"/>
  <c r="B106" i="15"/>
  <c r="A107" i="15"/>
  <c r="B107" i="15"/>
  <c r="A108" i="15"/>
  <c r="B108" i="15"/>
  <c r="A109" i="15"/>
  <c r="B109" i="15"/>
  <c r="A110" i="15"/>
  <c r="B110" i="15"/>
  <c r="A111" i="15"/>
  <c r="B111" i="15"/>
  <c r="A112" i="15"/>
  <c r="B112" i="15"/>
  <c r="A113" i="15"/>
  <c r="B113" i="15"/>
  <c r="A114" i="15"/>
  <c r="B114" i="15"/>
  <c r="A115" i="15"/>
  <c r="B115" i="15"/>
  <c r="A116" i="15"/>
  <c r="B116" i="15"/>
  <c r="A117" i="15"/>
  <c r="B117" i="15"/>
  <c r="A118" i="15"/>
  <c r="B118" i="15"/>
  <c r="A119" i="15"/>
  <c r="B119" i="15"/>
  <c r="A120" i="15"/>
  <c r="B120" i="15"/>
  <c r="A121" i="15"/>
  <c r="B121" i="15"/>
  <c r="A122" i="15"/>
  <c r="B122" i="15"/>
  <c r="A123" i="15"/>
  <c r="B123" i="15"/>
  <c r="A124" i="15"/>
  <c r="B124" i="15"/>
  <c r="A125" i="15"/>
  <c r="B125" i="15"/>
  <c r="A126" i="15"/>
  <c r="B126" i="15"/>
  <c r="A127" i="15"/>
  <c r="B127" i="15"/>
  <c r="A128" i="15"/>
  <c r="B128" i="15"/>
  <c r="A129" i="15"/>
  <c r="B129" i="15"/>
  <c r="A130" i="15"/>
  <c r="B130" i="15"/>
  <c r="A131" i="15"/>
  <c r="B131" i="15"/>
  <c r="A132" i="15"/>
  <c r="B132" i="15"/>
  <c r="A133" i="15"/>
  <c r="B133" i="15"/>
  <c r="A134" i="15"/>
  <c r="B134" i="15"/>
  <c r="A135" i="15"/>
  <c r="B135" i="15"/>
  <c r="A136" i="15"/>
  <c r="B136" i="15"/>
  <c r="A137" i="15"/>
  <c r="B137" i="15"/>
  <c r="A138" i="15"/>
  <c r="B138" i="15"/>
  <c r="A139" i="15"/>
  <c r="B139" i="15"/>
  <c r="A140" i="15"/>
  <c r="B140" i="15"/>
  <c r="A141" i="15"/>
  <c r="B141" i="15"/>
  <c r="A142" i="15"/>
  <c r="B142" i="15"/>
  <c r="A143" i="15"/>
  <c r="B143" i="15"/>
  <c r="A144" i="15"/>
  <c r="B144" i="15"/>
  <c r="A145" i="15"/>
  <c r="B145" i="15"/>
  <c r="A146" i="15"/>
  <c r="B146" i="15"/>
  <c r="A147" i="15"/>
  <c r="B147" i="15"/>
  <c r="A148" i="15"/>
  <c r="B148" i="15"/>
  <c r="A149" i="15"/>
  <c r="B149" i="15"/>
  <c r="A150" i="15"/>
  <c r="B150" i="15"/>
  <c r="A151" i="15"/>
  <c r="B151" i="15"/>
  <c r="A152" i="15"/>
  <c r="B152" i="15"/>
  <c r="A153" i="15"/>
  <c r="B153" i="15"/>
  <c r="A154" i="15"/>
  <c r="B154" i="15"/>
  <c r="A155" i="15"/>
  <c r="B155" i="15"/>
  <c r="A156" i="15"/>
  <c r="B156" i="15"/>
  <c r="A157" i="15"/>
  <c r="B157" i="15"/>
  <c r="A158" i="15"/>
  <c r="B158" i="15"/>
  <c r="A159" i="15"/>
  <c r="B159" i="15"/>
  <c r="A160" i="15"/>
  <c r="B160" i="15"/>
  <c r="A161" i="15"/>
  <c r="B161" i="15"/>
  <c r="A162" i="15"/>
  <c r="B162" i="15"/>
  <c r="A163" i="15"/>
  <c r="B163" i="15"/>
  <c r="A164" i="15"/>
  <c r="B164" i="15"/>
  <c r="A165" i="15"/>
  <c r="B165" i="15"/>
  <c r="A166" i="15"/>
  <c r="B166" i="15"/>
  <c r="A167" i="15"/>
  <c r="B167" i="15"/>
  <c r="A168" i="15"/>
  <c r="B168" i="15"/>
  <c r="A169" i="15"/>
  <c r="B169" i="15"/>
  <c r="A170" i="15"/>
  <c r="B170" i="15"/>
  <c r="A171" i="15"/>
  <c r="B171" i="15"/>
  <c r="A172" i="15"/>
  <c r="B172" i="15"/>
  <c r="A173" i="15"/>
  <c r="B173" i="15"/>
  <c r="A174" i="15"/>
  <c r="B174" i="15"/>
  <c r="A175" i="15"/>
  <c r="B175" i="15"/>
  <c r="A176" i="15"/>
  <c r="B176" i="15"/>
  <c r="A177" i="15"/>
  <c r="B177" i="15"/>
  <c r="A178" i="15"/>
  <c r="B178" i="15"/>
  <c r="A179" i="15"/>
  <c r="B179" i="15"/>
  <c r="A180" i="15"/>
  <c r="B180" i="15"/>
  <c r="A181" i="15"/>
  <c r="B181" i="15"/>
  <c r="A182" i="15"/>
  <c r="B182" i="15"/>
  <c r="A183" i="15"/>
  <c r="B183" i="15"/>
  <c r="A184" i="15"/>
  <c r="B184" i="15"/>
  <c r="A185" i="15"/>
  <c r="B185" i="15"/>
  <c r="A186" i="15"/>
  <c r="B186" i="15"/>
  <c r="A187" i="15"/>
  <c r="B187" i="15"/>
  <c r="A188" i="15"/>
  <c r="B188" i="15"/>
  <c r="A189" i="15"/>
  <c r="B189" i="15"/>
  <c r="A190" i="15"/>
  <c r="B190" i="15"/>
  <c r="A191" i="15"/>
  <c r="B191" i="15"/>
  <c r="A192" i="15"/>
  <c r="B192" i="15"/>
  <c r="A193" i="15"/>
  <c r="B193" i="15"/>
  <c r="A3" i="15"/>
  <c r="B3" i="15"/>
  <c r="F3" i="9"/>
  <c r="I3" i="9"/>
  <c r="J4" i="9"/>
  <c r="J5" i="9" s="1"/>
  <c r="J6" i="9" s="1"/>
  <c r="J7" i="9" s="1"/>
  <c r="J8" i="9" s="1"/>
  <c r="J9" i="9" s="1"/>
  <c r="J10" i="9" s="1"/>
  <c r="J11" i="9" s="1"/>
  <c r="J12" i="9" s="1"/>
  <c r="J13" i="9" s="1"/>
  <c r="J14" i="9" s="1"/>
  <c r="J15" i="9" s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J36" i="9" s="1"/>
  <c r="J37" i="9" s="1"/>
  <c r="J38" i="9" s="1"/>
  <c r="J39" i="9" s="1"/>
  <c r="J40" i="9" s="1"/>
  <c r="J41" i="9" s="1"/>
  <c r="J42" i="9" s="1"/>
  <c r="J43" i="9" s="1"/>
  <c r="J44" i="9" s="1"/>
  <c r="J45" i="9" s="1"/>
  <c r="J46" i="9" s="1"/>
  <c r="J47" i="9" s="1"/>
  <c r="J48" i="9" s="1"/>
  <c r="J49" i="9" s="1"/>
  <c r="J50" i="9" s="1"/>
  <c r="J51" i="9" s="1"/>
  <c r="J52" i="9" s="1"/>
  <c r="J53" i="9" s="1"/>
  <c r="J54" i="9" s="1"/>
  <c r="J55" i="9" s="1"/>
  <c r="J56" i="9" s="1"/>
  <c r="J57" i="9" s="1"/>
  <c r="J58" i="9" s="1"/>
  <c r="J59" i="9" s="1"/>
  <c r="J60" i="9" s="1"/>
  <c r="J61" i="9" s="1"/>
  <c r="J62" i="9" s="1"/>
  <c r="J63" i="9" s="1"/>
  <c r="J64" i="9" s="1"/>
  <c r="J65" i="9" s="1"/>
  <c r="J66" i="9" s="1"/>
  <c r="J67" i="9" s="1"/>
  <c r="J68" i="9" s="1"/>
  <c r="J69" i="9" s="1"/>
  <c r="J70" i="9" s="1"/>
  <c r="J71" i="9" s="1"/>
  <c r="J72" i="9" s="1"/>
  <c r="J73" i="9" s="1"/>
  <c r="J74" i="9" s="1"/>
  <c r="J75" i="9" s="1"/>
  <c r="J76" i="9" s="1"/>
  <c r="J77" i="9" s="1"/>
  <c r="J78" i="9" s="1"/>
  <c r="J79" i="9" s="1"/>
  <c r="J80" i="9" s="1"/>
  <c r="J81" i="9" s="1"/>
  <c r="J82" i="9" s="1"/>
  <c r="J83" i="9" s="1"/>
  <c r="J84" i="9" s="1"/>
  <c r="J85" i="9" s="1"/>
  <c r="J86" i="9" s="1"/>
  <c r="J87" i="9" s="1"/>
  <c r="J88" i="9" s="1"/>
  <c r="J89" i="9" s="1"/>
  <c r="J90" i="9" s="1"/>
  <c r="J91" i="9" s="1"/>
  <c r="J92" i="9" s="1"/>
  <c r="J93" i="9" s="1"/>
  <c r="J94" i="9" s="1"/>
  <c r="J95" i="9" s="1"/>
  <c r="J96" i="9" s="1"/>
  <c r="J97" i="9" s="1"/>
  <c r="J98" i="9" s="1"/>
  <c r="J99" i="9" s="1"/>
  <c r="J100" i="9" s="1"/>
  <c r="J101" i="9" s="1"/>
  <c r="J102" i="9" s="1"/>
  <c r="J103" i="9" s="1"/>
  <c r="J104" i="9" s="1"/>
  <c r="J105" i="9" s="1"/>
  <c r="J106" i="9" s="1"/>
  <c r="J107" i="9" s="1"/>
  <c r="J108" i="9" s="1"/>
  <c r="J109" i="9" s="1"/>
  <c r="J110" i="9" s="1"/>
  <c r="J111" i="9" s="1"/>
  <c r="J112" i="9" s="1"/>
  <c r="J113" i="9" s="1"/>
  <c r="J114" i="9" s="1"/>
  <c r="J115" i="9" s="1"/>
  <c r="J116" i="9" s="1"/>
  <c r="J117" i="9" s="1"/>
  <c r="J3" i="9"/>
  <c r="I4" i="9"/>
  <c r="F4" i="9"/>
  <c r="F5" i="9"/>
  <c r="I5" i="9" s="1"/>
  <c r="F6" i="9"/>
  <c r="I6" i="9" s="1"/>
  <c r="F7" i="9"/>
  <c r="I7" i="9" s="1"/>
  <c r="F8" i="9"/>
  <c r="I8" i="9" s="1"/>
  <c r="F9" i="9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I42" i="9" s="1"/>
  <c r="I43" i="9" s="1"/>
  <c r="I44" i="9" s="1"/>
  <c r="I45" i="9" s="1"/>
  <c r="I46" i="9" s="1"/>
  <c r="I47" i="9" s="1"/>
  <c r="I48" i="9" s="1"/>
  <c r="I49" i="9" s="1"/>
  <c r="I50" i="9" s="1"/>
  <c r="I51" i="9" s="1"/>
  <c r="I52" i="9" s="1"/>
  <c r="I53" i="9" s="1"/>
  <c r="I54" i="9" s="1"/>
  <c r="I55" i="9" s="1"/>
  <c r="I56" i="9" s="1"/>
  <c r="I57" i="9" s="1"/>
  <c r="I58" i="9" s="1"/>
  <c r="I59" i="9" s="1"/>
  <c r="I60" i="9" s="1"/>
  <c r="I61" i="9" s="1"/>
  <c r="I62" i="9" s="1"/>
  <c r="I63" i="9" s="1"/>
  <c r="I64" i="9" s="1"/>
  <c r="I65" i="9" s="1"/>
  <c r="I66" i="9" s="1"/>
  <c r="I67" i="9" s="1"/>
  <c r="I68" i="9" s="1"/>
  <c r="I69" i="9" s="1"/>
  <c r="I70" i="9" s="1"/>
  <c r="I71" i="9" s="1"/>
  <c r="I72" i="9" s="1"/>
  <c r="I73" i="9" s="1"/>
  <c r="I74" i="9" s="1"/>
  <c r="I75" i="9" s="1"/>
  <c r="I76" i="9" s="1"/>
  <c r="I77" i="9" s="1"/>
  <c r="I78" i="9" s="1"/>
  <c r="I79" i="9" s="1"/>
  <c r="I80" i="9" s="1"/>
  <c r="I81" i="9" s="1"/>
  <c r="I82" i="9" s="1"/>
  <c r="I83" i="9" s="1"/>
  <c r="I84" i="9" s="1"/>
  <c r="I85" i="9" s="1"/>
  <c r="I86" i="9" s="1"/>
  <c r="I87" i="9" s="1"/>
  <c r="I88" i="9" s="1"/>
  <c r="I89" i="9" s="1"/>
  <c r="I90" i="9" s="1"/>
  <c r="I91" i="9" s="1"/>
  <c r="I92" i="9" s="1"/>
  <c r="I93" i="9" s="1"/>
  <c r="I94" i="9" s="1"/>
  <c r="I95" i="9" s="1"/>
  <c r="I96" i="9" s="1"/>
  <c r="I97" i="9" s="1"/>
  <c r="I98" i="9" s="1"/>
  <c r="I99" i="9" s="1"/>
  <c r="I100" i="9" s="1"/>
  <c r="I101" i="9" s="1"/>
  <c r="I102" i="9" s="1"/>
  <c r="I103" i="9" s="1"/>
  <c r="I104" i="9" s="1"/>
  <c r="I105" i="9" s="1"/>
  <c r="I106" i="9" s="1"/>
  <c r="I107" i="9" s="1"/>
  <c r="I108" i="9" s="1"/>
  <c r="I109" i="9" s="1"/>
  <c r="I110" i="9" s="1"/>
  <c r="I111" i="9" s="1"/>
  <c r="I112" i="9" s="1"/>
  <c r="I113" i="9" s="1"/>
  <c r="I114" i="9" s="1"/>
  <c r="I115" i="9" s="1"/>
  <c r="I116" i="9" s="1"/>
  <c r="I117" i="9" s="1"/>
  <c r="I118" i="9" s="1"/>
  <c r="I119" i="9" s="1"/>
  <c r="I120" i="9" s="1"/>
  <c r="I121" i="9" s="1"/>
  <c r="I122" i="9" s="1"/>
  <c r="I123" i="9" s="1"/>
  <c r="I124" i="9" s="1"/>
  <c r="I125" i="9" s="1"/>
  <c r="I126" i="9" s="1"/>
  <c r="I127" i="9" s="1"/>
  <c r="I128" i="9" s="1"/>
  <c r="I129" i="9" s="1"/>
  <c r="I130" i="9" s="1"/>
  <c r="I131" i="9" s="1"/>
  <c r="I132" i="9" s="1"/>
  <c r="I133" i="9" s="1"/>
  <c r="I134" i="9" s="1"/>
  <c r="I135" i="9" s="1"/>
  <c r="I136" i="9" s="1"/>
  <c r="I137" i="9" s="1"/>
  <c r="I138" i="9" s="1"/>
  <c r="I139" i="9" s="1"/>
  <c r="I140" i="9" s="1"/>
  <c r="I141" i="9" s="1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I4" i="14" l="1"/>
  <c r="J4" i="14"/>
  <c r="K4" i="14"/>
  <c r="L4" i="14"/>
  <c r="M4" i="14"/>
  <c r="N4" i="14"/>
  <c r="I5" i="14"/>
  <c r="J5" i="14"/>
  <c r="K5" i="14"/>
  <c r="L5" i="14"/>
  <c r="M5" i="14"/>
  <c r="N5" i="14"/>
  <c r="I6" i="14"/>
  <c r="J6" i="14"/>
  <c r="K6" i="14"/>
  <c r="L6" i="14"/>
  <c r="M6" i="14"/>
  <c r="N6" i="14"/>
  <c r="I7" i="14"/>
  <c r="J7" i="14"/>
  <c r="K7" i="14"/>
  <c r="L7" i="14"/>
  <c r="M7" i="14"/>
  <c r="N7" i="14"/>
  <c r="I8" i="14"/>
  <c r="J8" i="14"/>
  <c r="K8" i="14"/>
  <c r="L8" i="14"/>
  <c r="M8" i="14"/>
  <c r="N8" i="14"/>
  <c r="I9" i="14"/>
  <c r="J9" i="14"/>
  <c r="K9" i="14"/>
  <c r="L9" i="14"/>
  <c r="M9" i="14"/>
  <c r="N9" i="14"/>
  <c r="I10" i="14"/>
  <c r="J10" i="14"/>
  <c r="K10" i="14"/>
  <c r="L10" i="14"/>
  <c r="M10" i="14"/>
  <c r="N10" i="14"/>
  <c r="I11" i="14"/>
  <c r="J11" i="14"/>
  <c r="K11" i="14"/>
  <c r="L11" i="14"/>
  <c r="M11" i="14"/>
  <c r="N11" i="14"/>
  <c r="I12" i="14"/>
  <c r="J12" i="14"/>
  <c r="K12" i="14"/>
  <c r="L12" i="14"/>
  <c r="M12" i="14"/>
  <c r="N12" i="14"/>
  <c r="I13" i="14"/>
  <c r="J13" i="14"/>
  <c r="K13" i="14"/>
  <c r="L13" i="14"/>
  <c r="M13" i="14"/>
  <c r="N13" i="14"/>
  <c r="I14" i="14"/>
  <c r="J14" i="14"/>
  <c r="K14" i="14"/>
  <c r="L14" i="14"/>
  <c r="M14" i="14"/>
  <c r="N14" i="14"/>
  <c r="I15" i="14"/>
  <c r="J15" i="14"/>
  <c r="K15" i="14"/>
  <c r="L15" i="14"/>
  <c r="M15" i="14"/>
  <c r="N15" i="14"/>
  <c r="I16" i="14"/>
  <c r="J16" i="14"/>
  <c r="K16" i="14"/>
  <c r="L16" i="14"/>
  <c r="M16" i="14"/>
  <c r="N16" i="14"/>
  <c r="I17" i="14"/>
  <c r="J17" i="14"/>
  <c r="K17" i="14"/>
  <c r="L17" i="14"/>
  <c r="M17" i="14"/>
  <c r="N17" i="14"/>
  <c r="I18" i="14"/>
  <c r="J18" i="14"/>
  <c r="K18" i="14"/>
  <c r="L18" i="14"/>
  <c r="M18" i="14"/>
  <c r="N18" i="14"/>
  <c r="I19" i="14"/>
  <c r="J19" i="14"/>
  <c r="K19" i="14"/>
  <c r="L19" i="14"/>
  <c r="M19" i="14"/>
  <c r="N19" i="14"/>
  <c r="I20" i="14"/>
  <c r="J20" i="14"/>
  <c r="K20" i="14"/>
  <c r="L20" i="14"/>
  <c r="M20" i="14"/>
  <c r="N20" i="14"/>
  <c r="I21" i="14"/>
  <c r="J21" i="14"/>
  <c r="K21" i="14"/>
  <c r="L21" i="14"/>
  <c r="M21" i="14"/>
  <c r="N21" i="14"/>
  <c r="I22" i="14"/>
  <c r="J22" i="14"/>
  <c r="K22" i="14"/>
  <c r="L22" i="14"/>
  <c r="M22" i="14"/>
  <c r="N22" i="14"/>
  <c r="I23" i="14"/>
  <c r="J23" i="14"/>
  <c r="K23" i="14"/>
  <c r="L23" i="14"/>
  <c r="M23" i="14"/>
  <c r="N23" i="14"/>
  <c r="I24" i="14"/>
  <c r="J24" i="14"/>
  <c r="K24" i="14"/>
  <c r="L24" i="14"/>
  <c r="M24" i="14"/>
  <c r="N24" i="14"/>
  <c r="I25" i="14"/>
  <c r="J25" i="14"/>
  <c r="K25" i="14"/>
  <c r="L25" i="14"/>
  <c r="M25" i="14"/>
  <c r="N25" i="14"/>
  <c r="I26" i="14"/>
  <c r="J26" i="14"/>
  <c r="K26" i="14"/>
  <c r="L26" i="14"/>
  <c r="M26" i="14"/>
  <c r="N26" i="14"/>
  <c r="I27" i="14"/>
  <c r="J27" i="14"/>
  <c r="K27" i="14"/>
  <c r="L27" i="14"/>
  <c r="M27" i="14"/>
  <c r="N27" i="14"/>
  <c r="I28" i="14"/>
  <c r="J28" i="14"/>
  <c r="K28" i="14"/>
  <c r="L28" i="14"/>
  <c r="M28" i="14"/>
  <c r="N28" i="14"/>
  <c r="I29" i="14"/>
  <c r="J29" i="14"/>
  <c r="K29" i="14"/>
  <c r="L29" i="14"/>
  <c r="M29" i="14"/>
  <c r="N29" i="14"/>
  <c r="I30" i="14"/>
  <c r="J30" i="14"/>
  <c r="K30" i="14"/>
  <c r="L30" i="14"/>
  <c r="M30" i="14"/>
  <c r="N30" i="14"/>
  <c r="I31" i="14"/>
  <c r="J31" i="14"/>
  <c r="K31" i="14"/>
  <c r="L31" i="14"/>
  <c r="M31" i="14"/>
  <c r="N31" i="14"/>
  <c r="I32" i="14"/>
  <c r="J32" i="14"/>
  <c r="K32" i="14"/>
  <c r="L32" i="14"/>
  <c r="M32" i="14"/>
  <c r="N32" i="14"/>
  <c r="I33" i="14"/>
  <c r="J33" i="14"/>
  <c r="K33" i="14"/>
  <c r="L33" i="14"/>
  <c r="M33" i="14"/>
  <c r="N33" i="14"/>
  <c r="I34" i="14"/>
  <c r="J34" i="14"/>
  <c r="K34" i="14"/>
  <c r="L34" i="14"/>
  <c r="M34" i="14"/>
  <c r="N34" i="14"/>
  <c r="I35" i="14"/>
  <c r="J35" i="14"/>
  <c r="K35" i="14"/>
  <c r="L35" i="14"/>
  <c r="M35" i="14"/>
  <c r="N35" i="14"/>
  <c r="I36" i="14"/>
  <c r="J36" i="14"/>
  <c r="K36" i="14"/>
  <c r="L36" i="14"/>
  <c r="M36" i="14"/>
  <c r="N36" i="14"/>
  <c r="I37" i="14"/>
  <c r="J37" i="14"/>
  <c r="K37" i="14"/>
  <c r="L37" i="14"/>
  <c r="M37" i="14"/>
  <c r="N37" i="14"/>
  <c r="I38" i="14"/>
  <c r="J38" i="14"/>
  <c r="K38" i="14"/>
  <c r="L38" i="14"/>
  <c r="M38" i="14"/>
  <c r="N38" i="14"/>
  <c r="I39" i="14"/>
  <c r="J39" i="14"/>
  <c r="K39" i="14"/>
  <c r="L39" i="14"/>
  <c r="M39" i="14"/>
  <c r="N39" i="14"/>
  <c r="I40" i="14"/>
  <c r="J40" i="14"/>
  <c r="K40" i="14"/>
  <c r="L40" i="14"/>
  <c r="M40" i="14"/>
  <c r="N40" i="14"/>
  <c r="I41" i="14"/>
  <c r="J41" i="14"/>
  <c r="K41" i="14"/>
  <c r="L41" i="14"/>
  <c r="M41" i="14"/>
  <c r="N41" i="14"/>
  <c r="I42" i="14"/>
  <c r="J42" i="14"/>
  <c r="K42" i="14"/>
  <c r="L42" i="14"/>
  <c r="M42" i="14"/>
  <c r="N42" i="14"/>
  <c r="I43" i="14"/>
  <c r="J43" i="14"/>
  <c r="K43" i="14"/>
  <c r="L43" i="14"/>
  <c r="M43" i="14"/>
  <c r="N43" i="14"/>
  <c r="I44" i="14"/>
  <c r="J44" i="14"/>
  <c r="K44" i="14"/>
  <c r="L44" i="14"/>
  <c r="M44" i="14"/>
  <c r="N44" i="14"/>
  <c r="I45" i="14"/>
  <c r="J45" i="14"/>
  <c r="K45" i="14"/>
  <c r="L45" i="14"/>
  <c r="M45" i="14"/>
  <c r="N45" i="14"/>
  <c r="I46" i="14"/>
  <c r="J46" i="14"/>
  <c r="K46" i="14"/>
  <c r="L46" i="14"/>
  <c r="M46" i="14"/>
  <c r="N46" i="14"/>
  <c r="I47" i="14"/>
  <c r="J47" i="14"/>
  <c r="K47" i="14"/>
  <c r="L47" i="14"/>
  <c r="M47" i="14"/>
  <c r="N47" i="14"/>
  <c r="I48" i="14"/>
  <c r="J48" i="14"/>
  <c r="K48" i="14"/>
  <c r="L48" i="14"/>
  <c r="M48" i="14"/>
  <c r="N48" i="14"/>
  <c r="I49" i="14"/>
  <c r="J49" i="14"/>
  <c r="K49" i="14"/>
  <c r="L49" i="14"/>
  <c r="M49" i="14"/>
  <c r="N49" i="14"/>
  <c r="I50" i="14"/>
  <c r="J50" i="14"/>
  <c r="K50" i="14"/>
  <c r="L50" i="14"/>
  <c r="M50" i="14"/>
  <c r="N50" i="14"/>
  <c r="I51" i="14"/>
  <c r="J51" i="14"/>
  <c r="K51" i="14"/>
  <c r="L51" i="14"/>
  <c r="M51" i="14"/>
  <c r="N51" i="14"/>
  <c r="I52" i="14"/>
  <c r="J52" i="14"/>
  <c r="K52" i="14"/>
  <c r="L52" i="14"/>
  <c r="M52" i="14"/>
  <c r="N52" i="14"/>
  <c r="I53" i="14"/>
  <c r="J53" i="14"/>
  <c r="K53" i="14"/>
  <c r="L53" i="14"/>
  <c r="M53" i="14"/>
  <c r="N53" i="14"/>
  <c r="I54" i="14"/>
  <c r="J54" i="14"/>
  <c r="K54" i="14"/>
  <c r="L54" i="14"/>
  <c r="M54" i="14"/>
  <c r="N54" i="14"/>
  <c r="I55" i="14"/>
  <c r="J55" i="14"/>
  <c r="K55" i="14"/>
  <c r="L55" i="14"/>
  <c r="M55" i="14"/>
  <c r="N55" i="14"/>
  <c r="I56" i="14"/>
  <c r="J56" i="14"/>
  <c r="K56" i="14"/>
  <c r="L56" i="14"/>
  <c r="M56" i="14"/>
  <c r="N56" i="14"/>
  <c r="I57" i="14"/>
  <c r="J57" i="14"/>
  <c r="K57" i="14"/>
  <c r="L57" i="14"/>
  <c r="M57" i="14"/>
  <c r="N57" i="14"/>
  <c r="I58" i="14"/>
  <c r="J58" i="14"/>
  <c r="K58" i="14"/>
  <c r="L58" i="14"/>
  <c r="M58" i="14"/>
  <c r="N58" i="14"/>
  <c r="I59" i="14"/>
  <c r="J59" i="14"/>
  <c r="K59" i="14"/>
  <c r="L59" i="14"/>
  <c r="M59" i="14"/>
  <c r="N59" i="14"/>
  <c r="I60" i="14"/>
  <c r="J60" i="14"/>
  <c r="K60" i="14"/>
  <c r="L60" i="14"/>
  <c r="M60" i="14"/>
  <c r="N60" i="14"/>
  <c r="I61" i="14"/>
  <c r="J61" i="14"/>
  <c r="K61" i="14"/>
  <c r="L61" i="14"/>
  <c r="M61" i="14"/>
  <c r="N61" i="14"/>
  <c r="I62" i="14"/>
  <c r="J62" i="14"/>
  <c r="K62" i="14"/>
  <c r="L62" i="14"/>
  <c r="M62" i="14"/>
  <c r="N62" i="14"/>
  <c r="I63" i="14"/>
  <c r="J63" i="14"/>
  <c r="K63" i="14"/>
  <c r="L63" i="14"/>
  <c r="M63" i="14"/>
  <c r="N63" i="14"/>
  <c r="I64" i="14"/>
  <c r="J64" i="14"/>
  <c r="K64" i="14"/>
  <c r="L64" i="14"/>
  <c r="M64" i="14"/>
  <c r="N64" i="14"/>
  <c r="I65" i="14"/>
  <c r="J65" i="14"/>
  <c r="K65" i="14"/>
  <c r="L65" i="14"/>
  <c r="M65" i="14"/>
  <c r="N65" i="14"/>
  <c r="I66" i="14"/>
  <c r="J66" i="14"/>
  <c r="K66" i="14"/>
  <c r="L66" i="14"/>
  <c r="M66" i="14"/>
  <c r="N66" i="14"/>
  <c r="I67" i="14"/>
  <c r="J67" i="14"/>
  <c r="K67" i="14"/>
  <c r="L67" i="14"/>
  <c r="M67" i="14"/>
  <c r="N67" i="14"/>
  <c r="I68" i="14"/>
  <c r="J68" i="14"/>
  <c r="K68" i="14"/>
  <c r="L68" i="14"/>
  <c r="M68" i="14"/>
  <c r="N68" i="14"/>
  <c r="I69" i="14"/>
  <c r="J69" i="14"/>
  <c r="K69" i="14"/>
  <c r="L69" i="14"/>
  <c r="M69" i="14"/>
  <c r="N69" i="14"/>
  <c r="I70" i="14"/>
  <c r="J70" i="14"/>
  <c r="K70" i="14"/>
  <c r="L70" i="14"/>
  <c r="M70" i="14"/>
  <c r="N70" i="14"/>
  <c r="I71" i="14"/>
  <c r="J71" i="14"/>
  <c r="K71" i="14"/>
  <c r="L71" i="14"/>
  <c r="M71" i="14"/>
  <c r="N71" i="14"/>
  <c r="I72" i="14"/>
  <c r="J72" i="14"/>
  <c r="K72" i="14"/>
  <c r="L72" i="14"/>
  <c r="M72" i="14"/>
  <c r="N72" i="14"/>
  <c r="I73" i="14"/>
  <c r="J73" i="14"/>
  <c r="K73" i="14"/>
  <c r="L73" i="14"/>
  <c r="M73" i="14"/>
  <c r="N73" i="14"/>
  <c r="I74" i="14"/>
  <c r="J74" i="14"/>
  <c r="K74" i="14"/>
  <c r="L74" i="14"/>
  <c r="M74" i="14"/>
  <c r="N74" i="14"/>
  <c r="I75" i="14"/>
  <c r="J75" i="14"/>
  <c r="K75" i="14"/>
  <c r="L75" i="14"/>
  <c r="M75" i="14"/>
  <c r="N75" i="14"/>
  <c r="I76" i="14"/>
  <c r="J76" i="14"/>
  <c r="K76" i="14"/>
  <c r="L76" i="14"/>
  <c r="M76" i="14"/>
  <c r="N76" i="14"/>
  <c r="I77" i="14"/>
  <c r="J77" i="14"/>
  <c r="K77" i="14"/>
  <c r="L77" i="14"/>
  <c r="M77" i="14"/>
  <c r="N77" i="14"/>
  <c r="I78" i="14"/>
  <c r="J78" i="14"/>
  <c r="K78" i="14"/>
  <c r="L78" i="14"/>
  <c r="M78" i="14"/>
  <c r="N78" i="14"/>
  <c r="I79" i="14"/>
  <c r="J79" i="14"/>
  <c r="K79" i="14"/>
  <c r="L79" i="14"/>
  <c r="M79" i="14"/>
  <c r="N79" i="14"/>
  <c r="I80" i="14"/>
  <c r="J80" i="14"/>
  <c r="K80" i="14"/>
  <c r="L80" i="14"/>
  <c r="M80" i="14"/>
  <c r="N80" i="14"/>
  <c r="I81" i="14"/>
  <c r="J81" i="14"/>
  <c r="K81" i="14"/>
  <c r="L81" i="14"/>
  <c r="M81" i="14"/>
  <c r="N81" i="14"/>
  <c r="I82" i="14"/>
  <c r="J82" i="14"/>
  <c r="K82" i="14"/>
  <c r="L82" i="14"/>
  <c r="M82" i="14"/>
  <c r="N82" i="14"/>
  <c r="I83" i="14"/>
  <c r="J83" i="14"/>
  <c r="K83" i="14"/>
  <c r="L83" i="14"/>
  <c r="M83" i="14"/>
  <c r="N83" i="14"/>
  <c r="I84" i="14"/>
  <c r="J84" i="14"/>
  <c r="K84" i="14"/>
  <c r="L84" i="14"/>
  <c r="M84" i="14"/>
  <c r="N84" i="14"/>
  <c r="I85" i="14"/>
  <c r="J85" i="14"/>
  <c r="K85" i="14"/>
  <c r="L85" i="14"/>
  <c r="M85" i="14"/>
  <c r="N85" i="14"/>
  <c r="I86" i="14"/>
  <c r="J86" i="14"/>
  <c r="K86" i="14"/>
  <c r="L86" i="14"/>
  <c r="M86" i="14"/>
  <c r="N86" i="14"/>
  <c r="I87" i="14"/>
  <c r="J87" i="14"/>
  <c r="K87" i="14"/>
  <c r="L87" i="14"/>
  <c r="M87" i="14"/>
  <c r="N87" i="14"/>
  <c r="I88" i="14"/>
  <c r="J88" i="14"/>
  <c r="K88" i="14"/>
  <c r="L88" i="14"/>
  <c r="M88" i="14"/>
  <c r="N88" i="14"/>
  <c r="I89" i="14"/>
  <c r="J89" i="14"/>
  <c r="K89" i="14"/>
  <c r="L89" i="14"/>
  <c r="M89" i="14"/>
  <c r="N89" i="14"/>
  <c r="I90" i="14"/>
  <c r="J90" i="14"/>
  <c r="K90" i="14"/>
  <c r="L90" i="14"/>
  <c r="M90" i="14"/>
  <c r="N90" i="14"/>
  <c r="I91" i="14"/>
  <c r="J91" i="14"/>
  <c r="K91" i="14"/>
  <c r="L91" i="14"/>
  <c r="M91" i="14"/>
  <c r="N91" i="14"/>
  <c r="I92" i="14"/>
  <c r="J92" i="14"/>
  <c r="K92" i="14"/>
  <c r="L92" i="14"/>
  <c r="M92" i="14"/>
  <c r="N92" i="14"/>
  <c r="I93" i="14"/>
  <c r="J93" i="14"/>
  <c r="K93" i="14"/>
  <c r="L93" i="14"/>
  <c r="M93" i="14"/>
  <c r="N93" i="14"/>
  <c r="I94" i="14"/>
  <c r="J94" i="14"/>
  <c r="K94" i="14"/>
  <c r="L94" i="14"/>
  <c r="M94" i="14"/>
  <c r="N94" i="14"/>
  <c r="I95" i="14"/>
  <c r="J95" i="14"/>
  <c r="K95" i="14"/>
  <c r="L95" i="14"/>
  <c r="M95" i="14"/>
  <c r="N95" i="14"/>
  <c r="I96" i="14"/>
  <c r="J96" i="14"/>
  <c r="K96" i="14"/>
  <c r="L96" i="14"/>
  <c r="M96" i="14"/>
  <c r="N96" i="14"/>
  <c r="I97" i="14"/>
  <c r="J97" i="14"/>
  <c r="K97" i="14"/>
  <c r="L97" i="14"/>
  <c r="M97" i="14"/>
  <c r="N97" i="14"/>
  <c r="I98" i="14"/>
  <c r="J98" i="14"/>
  <c r="K98" i="14"/>
  <c r="L98" i="14"/>
  <c r="M98" i="14"/>
  <c r="N98" i="14"/>
  <c r="I99" i="14"/>
  <c r="J99" i="14"/>
  <c r="K99" i="14"/>
  <c r="L99" i="14"/>
  <c r="M99" i="14"/>
  <c r="N99" i="14"/>
  <c r="I100" i="14"/>
  <c r="J100" i="14"/>
  <c r="K100" i="14"/>
  <c r="L100" i="14"/>
  <c r="M100" i="14"/>
  <c r="N100" i="14"/>
  <c r="I101" i="14"/>
  <c r="J101" i="14"/>
  <c r="K101" i="14"/>
  <c r="L101" i="14"/>
  <c r="M101" i="14"/>
  <c r="N101" i="14"/>
  <c r="I102" i="14"/>
  <c r="J102" i="14"/>
  <c r="K102" i="14"/>
  <c r="L102" i="14"/>
  <c r="M102" i="14"/>
  <c r="N102" i="14"/>
  <c r="I103" i="14"/>
  <c r="J103" i="14"/>
  <c r="K103" i="14"/>
  <c r="L103" i="14"/>
  <c r="M103" i="14"/>
  <c r="N103" i="14"/>
  <c r="I104" i="14"/>
  <c r="J104" i="14"/>
  <c r="K104" i="14"/>
  <c r="L104" i="14"/>
  <c r="M104" i="14"/>
  <c r="N104" i="14"/>
  <c r="I105" i="14"/>
  <c r="J105" i="14"/>
  <c r="K105" i="14"/>
  <c r="L105" i="14"/>
  <c r="M105" i="14"/>
  <c r="N105" i="14"/>
  <c r="I106" i="14"/>
  <c r="J106" i="14"/>
  <c r="K106" i="14"/>
  <c r="L106" i="14"/>
  <c r="M106" i="14"/>
  <c r="N106" i="14"/>
  <c r="I107" i="14"/>
  <c r="J107" i="14"/>
  <c r="K107" i="14"/>
  <c r="L107" i="14"/>
  <c r="M107" i="14"/>
  <c r="N107" i="14"/>
  <c r="I108" i="14"/>
  <c r="J108" i="14"/>
  <c r="K108" i="14"/>
  <c r="L108" i="14"/>
  <c r="M108" i="14"/>
  <c r="N108" i="14"/>
  <c r="I109" i="14"/>
  <c r="J109" i="14"/>
  <c r="K109" i="14"/>
  <c r="L109" i="14"/>
  <c r="M109" i="14"/>
  <c r="N109" i="14"/>
  <c r="I110" i="14"/>
  <c r="J110" i="14"/>
  <c r="K110" i="14"/>
  <c r="L110" i="14"/>
  <c r="M110" i="14"/>
  <c r="N110" i="14"/>
  <c r="I111" i="14"/>
  <c r="J111" i="14"/>
  <c r="K111" i="14"/>
  <c r="L111" i="14"/>
  <c r="M111" i="14"/>
  <c r="N111" i="14"/>
  <c r="I112" i="14"/>
  <c r="J112" i="14"/>
  <c r="K112" i="14"/>
  <c r="L112" i="14"/>
  <c r="M112" i="14"/>
  <c r="N112" i="14"/>
  <c r="I113" i="14"/>
  <c r="J113" i="14"/>
  <c r="K113" i="14"/>
  <c r="L113" i="14"/>
  <c r="M113" i="14"/>
  <c r="N113" i="14"/>
  <c r="I114" i="14"/>
  <c r="J114" i="14"/>
  <c r="K114" i="14"/>
  <c r="L114" i="14"/>
  <c r="M114" i="14"/>
  <c r="N114" i="14"/>
  <c r="I115" i="14"/>
  <c r="J115" i="14"/>
  <c r="K115" i="14"/>
  <c r="L115" i="14"/>
  <c r="M115" i="14"/>
  <c r="N115" i="14"/>
  <c r="I116" i="14"/>
  <c r="J116" i="14"/>
  <c r="K116" i="14"/>
  <c r="L116" i="14"/>
  <c r="M116" i="14"/>
  <c r="N116" i="14"/>
  <c r="I117" i="14"/>
  <c r="J117" i="14"/>
  <c r="K117" i="14"/>
  <c r="L117" i="14"/>
  <c r="M117" i="14"/>
  <c r="N117" i="14"/>
  <c r="I118" i="14"/>
  <c r="J118" i="14"/>
  <c r="K118" i="14"/>
  <c r="L118" i="14"/>
  <c r="M118" i="14"/>
  <c r="N118" i="14"/>
  <c r="I119" i="14"/>
  <c r="J119" i="14"/>
  <c r="K119" i="14"/>
  <c r="L119" i="14"/>
  <c r="M119" i="14"/>
  <c r="N119" i="14"/>
  <c r="I120" i="14"/>
  <c r="J120" i="14"/>
  <c r="K120" i="14"/>
  <c r="L120" i="14"/>
  <c r="M120" i="14"/>
  <c r="N120" i="14"/>
  <c r="I121" i="14"/>
  <c r="J121" i="14"/>
  <c r="K121" i="14"/>
  <c r="L121" i="14"/>
  <c r="M121" i="14"/>
  <c r="N121" i="14"/>
  <c r="I122" i="14"/>
  <c r="J122" i="14"/>
  <c r="K122" i="14"/>
  <c r="L122" i="14"/>
  <c r="M122" i="14"/>
  <c r="N122" i="14"/>
  <c r="I123" i="14"/>
  <c r="J123" i="14"/>
  <c r="K123" i="14"/>
  <c r="L123" i="14"/>
  <c r="M123" i="14"/>
  <c r="N123" i="14"/>
  <c r="I124" i="14"/>
  <c r="J124" i="14"/>
  <c r="K124" i="14"/>
  <c r="L124" i="14"/>
  <c r="M124" i="14"/>
  <c r="N124" i="14"/>
  <c r="I125" i="14"/>
  <c r="J125" i="14"/>
  <c r="K125" i="14"/>
  <c r="L125" i="14"/>
  <c r="M125" i="14"/>
  <c r="N125" i="14"/>
  <c r="I126" i="14"/>
  <c r="J126" i="14"/>
  <c r="K126" i="14"/>
  <c r="L126" i="14"/>
  <c r="M126" i="14"/>
  <c r="N126" i="14"/>
  <c r="I127" i="14"/>
  <c r="J127" i="14"/>
  <c r="K127" i="14"/>
  <c r="L127" i="14"/>
  <c r="M127" i="14"/>
  <c r="N127" i="14"/>
  <c r="I128" i="14"/>
  <c r="J128" i="14"/>
  <c r="K128" i="14"/>
  <c r="L128" i="14"/>
  <c r="M128" i="14"/>
  <c r="N128" i="14"/>
  <c r="I129" i="14"/>
  <c r="J129" i="14"/>
  <c r="K129" i="14"/>
  <c r="L129" i="14"/>
  <c r="M129" i="14"/>
  <c r="N129" i="14"/>
  <c r="I130" i="14"/>
  <c r="J130" i="14"/>
  <c r="K130" i="14"/>
  <c r="L130" i="14"/>
  <c r="M130" i="14"/>
  <c r="N130" i="14"/>
  <c r="I131" i="14"/>
  <c r="J131" i="14"/>
  <c r="K131" i="14"/>
  <c r="L131" i="14"/>
  <c r="M131" i="14"/>
  <c r="N131" i="14"/>
  <c r="I132" i="14"/>
  <c r="J132" i="14"/>
  <c r="K132" i="14"/>
  <c r="L132" i="14"/>
  <c r="M132" i="14"/>
  <c r="N132" i="14"/>
  <c r="I133" i="14"/>
  <c r="J133" i="14"/>
  <c r="K133" i="14"/>
  <c r="L133" i="14"/>
  <c r="M133" i="14"/>
  <c r="N133" i="14"/>
  <c r="I134" i="14"/>
  <c r="J134" i="14"/>
  <c r="K134" i="14"/>
  <c r="L134" i="14"/>
  <c r="M134" i="14"/>
  <c r="N134" i="14"/>
  <c r="I135" i="14"/>
  <c r="J135" i="14"/>
  <c r="K135" i="14"/>
  <c r="L135" i="14"/>
  <c r="M135" i="14"/>
  <c r="N135" i="14"/>
  <c r="I136" i="14"/>
  <c r="J136" i="14"/>
  <c r="K136" i="14"/>
  <c r="L136" i="14"/>
  <c r="M136" i="14"/>
  <c r="N136" i="14"/>
  <c r="I137" i="14"/>
  <c r="J137" i="14"/>
  <c r="K137" i="14"/>
  <c r="L137" i="14"/>
  <c r="M137" i="14"/>
  <c r="N137" i="14"/>
  <c r="I138" i="14"/>
  <c r="J138" i="14"/>
  <c r="K138" i="14"/>
  <c r="L138" i="14"/>
  <c r="M138" i="14"/>
  <c r="N138" i="14"/>
  <c r="I139" i="14"/>
  <c r="J139" i="14"/>
  <c r="K139" i="14"/>
  <c r="L139" i="14"/>
  <c r="M139" i="14"/>
  <c r="N139" i="14"/>
  <c r="I140" i="14"/>
  <c r="J140" i="14"/>
  <c r="K140" i="14"/>
  <c r="L140" i="14"/>
  <c r="M140" i="14"/>
  <c r="N140" i="14"/>
  <c r="I141" i="14"/>
  <c r="J141" i="14"/>
  <c r="K141" i="14"/>
  <c r="L141" i="14"/>
  <c r="M141" i="14"/>
  <c r="N141" i="14"/>
  <c r="I142" i="14"/>
  <c r="J142" i="14"/>
  <c r="K142" i="14"/>
  <c r="L142" i="14"/>
  <c r="M142" i="14"/>
  <c r="N142" i="14"/>
  <c r="I143" i="14"/>
  <c r="J143" i="14"/>
  <c r="K143" i="14"/>
  <c r="L143" i="14"/>
  <c r="M143" i="14"/>
  <c r="N143" i="14"/>
  <c r="I144" i="14"/>
  <c r="J144" i="14"/>
  <c r="K144" i="14"/>
  <c r="L144" i="14"/>
  <c r="M144" i="14"/>
  <c r="N144" i="14"/>
  <c r="I145" i="14"/>
  <c r="J145" i="14"/>
  <c r="K145" i="14"/>
  <c r="L145" i="14"/>
  <c r="M145" i="14"/>
  <c r="N145" i="14"/>
  <c r="I146" i="14"/>
  <c r="J146" i="14"/>
  <c r="K146" i="14"/>
  <c r="L146" i="14"/>
  <c r="M146" i="14"/>
  <c r="N146" i="14"/>
  <c r="I147" i="14"/>
  <c r="J147" i="14"/>
  <c r="K147" i="14"/>
  <c r="L147" i="14"/>
  <c r="M147" i="14"/>
  <c r="N147" i="14"/>
  <c r="I148" i="14"/>
  <c r="J148" i="14"/>
  <c r="K148" i="14"/>
  <c r="L148" i="14"/>
  <c r="M148" i="14"/>
  <c r="N148" i="14"/>
  <c r="I149" i="14"/>
  <c r="J149" i="14"/>
  <c r="K149" i="14"/>
  <c r="L149" i="14"/>
  <c r="M149" i="14"/>
  <c r="N149" i="14"/>
  <c r="I150" i="14"/>
  <c r="J150" i="14"/>
  <c r="K150" i="14"/>
  <c r="L150" i="14"/>
  <c r="M150" i="14"/>
  <c r="N150" i="14"/>
  <c r="I151" i="14"/>
  <c r="J151" i="14"/>
  <c r="K151" i="14"/>
  <c r="L151" i="14"/>
  <c r="M151" i="14"/>
  <c r="N151" i="14"/>
  <c r="I152" i="14"/>
  <c r="J152" i="14"/>
  <c r="K152" i="14"/>
  <c r="L152" i="14"/>
  <c r="M152" i="14"/>
  <c r="N152" i="14"/>
  <c r="I153" i="14"/>
  <c r="J153" i="14"/>
  <c r="K153" i="14"/>
  <c r="L153" i="14"/>
  <c r="M153" i="14"/>
  <c r="N153" i="14"/>
  <c r="I154" i="14"/>
  <c r="J154" i="14"/>
  <c r="K154" i="14"/>
  <c r="L154" i="14"/>
  <c r="M154" i="14"/>
  <c r="N154" i="14"/>
  <c r="I155" i="14"/>
  <c r="J155" i="14"/>
  <c r="K155" i="14"/>
  <c r="L155" i="14"/>
  <c r="M155" i="14"/>
  <c r="N155" i="14"/>
  <c r="I156" i="14"/>
  <c r="J156" i="14"/>
  <c r="K156" i="14"/>
  <c r="L156" i="14"/>
  <c r="M156" i="14"/>
  <c r="N156" i="14"/>
  <c r="I157" i="14"/>
  <c r="J157" i="14"/>
  <c r="K157" i="14"/>
  <c r="L157" i="14"/>
  <c r="M157" i="14"/>
  <c r="N157" i="14"/>
  <c r="I158" i="14"/>
  <c r="J158" i="14"/>
  <c r="K158" i="14"/>
  <c r="L158" i="14"/>
  <c r="M158" i="14"/>
  <c r="N158" i="14"/>
  <c r="I159" i="14"/>
  <c r="J159" i="14"/>
  <c r="K159" i="14"/>
  <c r="L159" i="14"/>
  <c r="M159" i="14"/>
  <c r="N159" i="14"/>
  <c r="I160" i="14"/>
  <c r="J160" i="14"/>
  <c r="K160" i="14"/>
  <c r="L160" i="14"/>
  <c r="M160" i="14"/>
  <c r="N160" i="14"/>
  <c r="I161" i="14"/>
  <c r="J161" i="14"/>
  <c r="K161" i="14"/>
  <c r="L161" i="14"/>
  <c r="M161" i="14"/>
  <c r="N161" i="14"/>
  <c r="I162" i="14"/>
  <c r="J162" i="14"/>
  <c r="K162" i="14"/>
  <c r="L162" i="14"/>
  <c r="M162" i="14"/>
  <c r="N162" i="14"/>
  <c r="I163" i="14"/>
  <c r="J163" i="14"/>
  <c r="K163" i="14"/>
  <c r="L163" i="14"/>
  <c r="M163" i="14"/>
  <c r="N163" i="14"/>
  <c r="I164" i="14"/>
  <c r="J164" i="14"/>
  <c r="K164" i="14"/>
  <c r="L164" i="14"/>
  <c r="M164" i="14"/>
  <c r="N164" i="14"/>
  <c r="I165" i="14"/>
  <c r="J165" i="14"/>
  <c r="K165" i="14"/>
  <c r="L165" i="14"/>
  <c r="M165" i="14"/>
  <c r="N165" i="14"/>
  <c r="I166" i="14"/>
  <c r="J166" i="14"/>
  <c r="K166" i="14"/>
  <c r="L166" i="14"/>
  <c r="M166" i="14"/>
  <c r="N166" i="14"/>
  <c r="I167" i="14"/>
  <c r="J167" i="14"/>
  <c r="K167" i="14"/>
  <c r="L167" i="14"/>
  <c r="M167" i="14"/>
  <c r="N167" i="14"/>
  <c r="I168" i="14"/>
  <c r="J168" i="14"/>
  <c r="K168" i="14"/>
  <c r="L168" i="14"/>
  <c r="M168" i="14"/>
  <c r="N168" i="14"/>
  <c r="I169" i="14"/>
  <c r="J169" i="14"/>
  <c r="K169" i="14"/>
  <c r="L169" i="14"/>
  <c r="M169" i="14"/>
  <c r="N169" i="14"/>
  <c r="I170" i="14"/>
  <c r="J170" i="14"/>
  <c r="K170" i="14"/>
  <c r="L170" i="14"/>
  <c r="M170" i="14"/>
  <c r="N170" i="14"/>
  <c r="I171" i="14"/>
  <c r="J171" i="14"/>
  <c r="K171" i="14"/>
  <c r="L171" i="14"/>
  <c r="M171" i="14"/>
  <c r="N171" i="14"/>
  <c r="I172" i="14"/>
  <c r="J172" i="14"/>
  <c r="K172" i="14"/>
  <c r="L172" i="14"/>
  <c r="M172" i="14"/>
  <c r="N172" i="14"/>
  <c r="I173" i="14"/>
  <c r="J173" i="14"/>
  <c r="K173" i="14"/>
  <c r="L173" i="14"/>
  <c r="M173" i="14"/>
  <c r="N173" i="14"/>
  <c r="I174" i="14"/>
  <c r="J174" i="14"/>
  <c r="K174" i="14"/>
  <c r="L174" i="14"/>
  <c r="M174" i="14"/>
  <c r="N174" i="14"/>
  <c r="I175" i="14"/>
  <c r="J175" i="14"/>
  <c r="K175" i="14"/>
  <c r="L175" i="14"/>
  <c r="M175" i="14"/>
  <c r="N175" i="14"/>
  <c r="I176" i="14"/>
  <c r="J176" i="14"/>
  <c r="K176" i="14"/>
  <c r="L176" i="14"/>
  <c r="M176" i="14"/>
  <c r="N176" i="14"/>
  <c r="I177" i="14"/>
  <c r="J177" i="14"/>
  <c r="K177" i="14"/>
  <c r="L177" i="14"/>
  <c r="M177" i="14"/>
  <c r="N177" i="14"/>
  <c r="I178" i="14"/>
  <c r="J178" i="14"/>
  <c r="K178" i="14"/>
  <c r="L178" i="14"/>
  <c r="M178" i="14"/>
  <c r="N178" i="14"/>
  <c r="I179" i="14"/>
  <c r="J179" i="14"/>
  <c r="K179" i="14"/>
  <c r="L179" i="14"/>
  <c r="M179" i="14"/>
  <c r="N179" i="14"/>
  <c r="I180" i="14"/>
  <c r="J180" i="14"/>
  <c r="K180" i="14"/>
  <c r="L180" i="14"/>
  <c r="M180" i="14"/>
  <c r="N180" i="14"/>
  <c r="I181" i="14"/>
  <c r="J181" i="14"/>
  <c r="K181" i="14"/>
  <c r="L181" i="14"/>
  <c r="M181" i="14"/>
  <c r="N181" i="14"/>
  <c r="I182" i="14"/>
  <c r="J182" i="14"/>
  <c r="K182" i="14"/>
  <c r="L182" i="14"/>
  <c r="M182" i="14"/>
  <c r="N182" i="14"/>
  <c r="I183" i="14"/>
  <c r="J183" i="14"/>
  <c r="K183" i="14"/>
  <c r="L183" i="14"/>
  <c r="M183" i="14"/>
  <c r="N183" i="14"/>
  <c r="I184" i="14"/>
  <c r="J184" i="14"/>
  <c r="K184" i="14"/>
  <c r="L184" i="14"/>
  <c r="M184" i="14"/>
  <c r="N184" i="14"/>
  <c r="I185" i="14"/>
  <c r="J185" i="14"/>
  <c r="K185" i="14"/>
  <c r="L185" i="14"/>
  <c r="M185" i="14"/>
  <c r="N185" i="14"/>
  <c r="I186" i="14"/>
  <c r="J186" i="14"/>
  <c r="K186" i="14"/>
  <c r="L186" i="14"/>
  <c r="M186" i="14"/>
  <c r="N186" i="14"/>
  <c r="I187" i="14"/>
  <c r="J187" i="14"/>
  <c r="K187" i="14"/>
  <c r="L187" i="14"/>
  <c r="M187" i="14"/>
  <c r="N187" i="14"/>
  <c r="I188" i="14"/>
  <c r="J188" i="14"/>
  <c r="K188" i="14"/>
  <c r="L188" i="14"/>
  <c r="M188" i="14"/>
  <c r="N188" i="14"/>
  <c r="I189" i="14"/>
  <c r="J189" i="14"/>
  <c r="K189" i="14"/>
  <c r="L189" i="14"/>
  <c r="M189" i="14"/>
  <c r="N189" i="14"/>
  <c r="I190" i="14"/>
  <c r="J190" i="14"/>
  <c r="K190" i="14"/>
  <c r="L190" i="14"/>
  <c r="M190" i="14"/>
  <c r="N190" i="14"/>
  <c r="I191" i="14"/>
  <c r="J191" i="14"/>
  <c r="K191" i="14"/>
  <c r="L191" i="14"/>
  <c r="M191" i="14"/>
  <c r="N191" i="14"/>
  <c r="I192" i="14"/>
  <c r="J192" i="14"/>
  <c r="K192" i="14"/>
  <c r="L192" i="14"/>
  <c r="M192" i="14"/>
  <c r="N192" i="14"/>
  <c r="I193" i="14"/>
  <c r="J193" i="14"/>
  <c r="K193" i="14"/>
  <c r="L193" i="14"/>
  <c r="M193" i="14"/>
  <c r="N193" i="14"/>
  <c r="I194" i="14"/>
  <c r="J194" i="14"/>
  <c r="K194" i="14"/>
  <c r="L194" i="14"/>
  <c r="M194" i="14"/>
  <c r="N194" i="14"/>
  <c r="I195" i="14"/>
  <c r="J195" i="14"/>
  <c r="K195" i="14"/>
  <c r="L195" i="14"/>
  <c r="M195" i="14"/>
  <c r="N195" i="14"/>
  <c r="I196" i="14"/>
  <c r="J196" i="14"/>
  <c r="K196" i="14"/>
  <c r="L196" i="14"/>
  <c r="M196" i="14"/>
  <c r="N196" i="14"/>
  <c r="I197" i="14"/>
  <c r="J197" i="14"/>
  <c r="K197" i="14"/>
  <c r="L197" i="14"/>
  <c r="M197" i="14"/>
  <c r="N197" i="14"/>
  <c r="I198" i="14"/>
  <c r="J198" i="14"/>
  <c r="K198" i="14"/>
  <c r="L198" i="14"/>
  <c r="M198" i="14"/>
  <c r="N198" i="14"/>
  <c r="I199" i="14"/>
  <c r="J199" i="14"/>
  <c r="K199" i="14"/>
  <c r="L199" i="14"/>
  <c r="M199" i="14"/>
  <c r="N199" i="14"/>
  <c r="I200" i="14"/>
  <c r="J200" i="14"/>
  <c r="K200" i="14"/>
  <c r="L200" i="14"/>
  <c r="M200" i="14"/>
  <c r="N200" i="14"/>
  <c r="I201" i="14"/>
  <c r="J201" i="14"/>
  <c r="K201" i="14"/>
  <c r="L201" i="14"/>
  <c r="M201" i="14"/>
  <c r="N201" i="14"/>
  <c r="I202" i="14"/>
  <c r="J202" i="14"/>
  <c r="K202" i="14"/>
  <c r="L202" i="14"/>
  <c r="M202" i="14"/>
  <c r="N202" i="14"/>
  <c r="I203" i="14"/>
  <c r="J203" i="14"/>
  <c r="K203" i="14"/>
  <c r="L203" i="14"/>
  <c r="M203" i="14"/>
  <c r="N203" i="14"/>
  <c r="I204" i="14"/>
  <c r="J204" i="14"/>
  <c r="K204" i="14"/>
  <c r="L204" i="14"/>
  <c r="M204" i="14"/>
  <c r="N204" i="14"/>
  <c r="I205" i="14"/>
  <c r="J205" i="14"/>
  <c r="K205" i="14"/>
  <c r="L205" i="14"/>
  <c r="M205" i="14"/>
  <c r="N205" i="14"/>
  <c r="I206" i="14"/>
  <c r="J206" i="14"/>
  <c r="K206" i="14"/>
  <c r="L206" i="14"/>
  <c r="M206" i="14"/>
  <c r="N206" i="14"/>
  <c r="I207" i="14"/>
  <c r="J207" i="14"/>
  <c r="K207" i="14"/>
  <c r="L207" i="14"/>
  <c r="M207" i="14"/>
  <c r="N207" i="14"/>
  <c r="I208" i="14"/>
  <c r="J208" i="14"/>
  <c r="K208" i="14"/>
  <c r="L208" i="14"/>
  <c r="M208" i="14"/>
  <c r="N208" i="14"/>
  <c r="I209" i="14"/>
  <c r="J209" i="14"/>
  <c r="K209" i="14"/>
  <c r="L209" i="14"/>
  <c r="M209" i="14"/>
  <c r="N209" i="14"/>
  <c r="I210" i="14"/>
  <c r="J210" i="14"/>
  <c r="K210" i="14"/>
  <c r="L210" i="14"/>
  <c r="M210" i="14"/>
  <c r="N210" i="14"/>
  <c r="I211" i="14"/>
  <c r="J211" i="14"/>
  <c r="K211" i="14"/>
  <c r="L211" i="14"/>
  <c r="M211" i="14"/>
  <c r="N211" i="14"/>
  <c r="I212" i="14"/>
  <c r="J212" i="14"/>
  <c r="K212" i="14"/>
  <c r="L212" i="14"/>
  <c r="M212" i="14"/>
  <c r="N212" i="14"/>
  <c r="I213" i="14"/>
  <c r="J213" i="14"/>
  <c r="K213" i="14"/>
  <c r="L213" i="14"/>
  <c r="M213" i="14"/>
  <c r="N213" i="14"/>
  <c r="I214" i="14"/>
  <c r="J214" i="14"/>
  <c r="K214" i="14"/>
  <c r="L214" i="14"/>
  <c r="M214" i="14"/>
  <c r="N214" i="14"/>
  <c r="I215" i="14"/>
  <c r="J215" i="14"/>
  <c r="K215" i="14"/>
  <c r="L215" i="14"/>
  <c r="M215" i="14"/>
  <c r="N215" i="14"/>
  <c r="I216" i="14"/>
  <c r="J216" i="14"/>
  <c r="K216" i="14"/>
  <c r="L216" i="14"/>
  <c r="M216" i="14"/>
  <c r="N216" i="14"/>
  <c r="I217" i="14"/>
  <c r="J217" i="14"/>
  <c r="K217" i="14"/>
  <c r="L217" i="14"/>
  <c r="M217" i="14"/>
  <c r="N217" i="14"/>
  <c r="I218" i="14"/>
  <c r="J218" i="14"/>
  <c r="K218" i="14"/>
  <c r="L218" i="14"/>
  <c r="M218" i="14"/>
  <c r="N218" i="14"/>
  <c r="I219" i="14"/>
  <c r="J219" i="14"/>
  <c r="K219" i="14"/>
  <c r="L219" i="14"/>
  <c r="M219" i="14"/>
  <c r="N219" i="14"/>
  <c r="I220" i="14"/>
  <c r="J220" i="14"/>
  <c r="K220" i="14"/>
  <c r="L220" i="14"/>
  <c r="M220" i="14"/>
  <c r="N220" i="14"/>
  <c r="I221" i="14"/>
  <c r="J221" i="14"/>
  <c r="K221" i="14"/>
  <c r="L221" i="14"/>
  <c r="M221" i="14"/>
  <c r="N221" i="14"/>
  <c r="I222" i="14"/>
  <c r="J222" i="14"/>
  <c r="K222" i="14"/>
  <c r="L222" i="14"/>
  <c r="M222" i="14"/>
  <c r="N222" i="14"/>
  <c r="I223" i="14"/>
  <c r="J223" i="14"/>
  <c r="K223" i="14"/>
  <c r="L223" i="14"/>
  <c r="M223" i="14"/>
  <c r="N223" i="14"/>
  <c r="I224" i="14"/>
  <c r="J224" i="14"/>
  <c r="K224" i="14"/>
  <c r="L224" i="14"/>
  <c r="M224" i="14"/>
  <c r="N224" i="14"/>
  <c r="I225" i="14"/>
  <c r="J225" i="14"/>
  <c r="K225" i="14"/>
  <c r="L225" i="14"/>
  <c r="M225" i="14"/>
  <c r="N225" i="14"/>
  <c r="J3" i="14"/>
  <c r="K3" i="14"/>
  <c r="L3" i="14"/>
  <c r="M3" i="14"/>
  <c r="N3" i="14"/>
  <c r="I3" i="14"/>
  <c r="B4" i="14"/>
  <c r="C4" i="14"/>
  <c r="D4" i="14"/>
  <c r="E4" i="14"/>
  <c r="F4" i="14"/>
  <c r="G4" i="14"/>
  <c r="B5" i="14"/>
  <c r="C5" i="14"/>
  <c r="D5" i="14"/>
  <c r="E5" i="14"/>
  <c r="F5" i="14"/>
  <c r="G5" i="14"/>
  <c r="B6" i="14"/>
  <c r="C6" i="14"/>
  <c r="D6" i="14"/>
  <c r="E6" i="14"/>
  <c r="F6" i="14"/>
  <c r="G6" i="14"/>
  <c r="B7" i="14"/>
  <c r="C7" i="14"/>
  <c r="D7" i="14"/>
  <c r="E7" i="14"/>
  <c r="F7" i="14"/>
  <c r="G7" i="14"/>
  <c r="B8" i="14"/>
  <c r="C8" i="14"/>
  <c r="D8" i="14"/>
  <c r="E8" i="14"/>
  <c r="F8" i="14"/>
  <c r="G8" i="14"/>
  <c r="B9" i="14"/>
  <c r="C9" i="14"/>
  <c r="D9" i="14"/>
  <c r="E9" i="14"/>
  <c r="F9" i="14"/>
  <c r="G9" i="14"/>
  <c r="B10" i="14"/>
  <c r="C10" i="14"/>
  <c r="D10" i="14"/>
  <c r="E10" i="14"/>
  <c r="F10" i="14"/>
  <c r="G10" i="14"/>
  <c r="B11" i="14"/>
  <c r="C11" i="14"/>
  <c r="D11" i="14"/>
  <c r="E11" i="14"/>
  <c r="F11" i="14"/>
  <c r="G11" i="14"/>
  <c r="B12" i="14"/>
  <c r="C12" i="14"/>
  <c r="D12" i="14"/>
  <c r="E12" i="14"/>
  <c r="F12" i="14"/>
  <c r="G12" i="14"/>
  <c r="B13" i="14"/>
  <c r="C13" i="14"/>
  <c r="D13" i="14"/>
  <c r="E13" i="14"/>
  <c r="F13" i="14"/>
  <c r="G13" i="14"/>
  <c r="B14" i="14"/>
  <c r="C14" i="14"/>
  <c r="D14" i="14"/>
  <c r="E14" i="14"/>
  <c r="F14" i="14"/>
  <c r="G14" i="14"/>
  <c r="B15" i="14"/>
  <c r="C15" i="14"/>
  <c r="D15" i="14"/>
  <c r="E15" i="14"/>
  <c r="F15" i="14"/>
  <c r="G15" i="14"/>
  <c r="B16" i="14"/>
  <c r="C16" i="14"/>
  <c r="D16" i="14"/>
  <c r="E16" i="14"/>
  <c r="F16" i="14"/>
  <c r="G16" i="14"/>
  <c r="B17" i="14"/>
  <c r="C17" i="14"/>
  <c r="D17" i="14"/>
  <c r="E17" i="14"/>
  <c r="F17" i="14"/>
  <c r="G17" i="14"/>
  <c r="B18" i="14"/>
  <c r="C18" i="14"/>
  <c r="D18" i="14"/>
  <c r="E18" i="14"/>
  <c r="F18" i="14"/>
  <c r="G18" i="14"/>
  <c r="B19" i="14"/>
  <c r="C19" i="14"/>
  <c r="D19" i="14"/>
  <c r="E19" i="14"/>
  <c r="F19" i="14"/>
  <c r="G19" i="14"/>
  <c r="B20" i="14"/>
  <c r="C20" i="14"/>
  <c r="D20" i="14"/>
  <c r="E20" i="14"/>
  <c r="F20" i="14"/>
  <c r="G20" i="14"/>
  <c r="B21" i="14"/>
  <c r="C21" i="14"/>
  <c r="D21" i="14"/>
  <c r="E21" i="14"/>
  <c r="F21" i="14"/>
  <c r="G21" i="14"/>
  <c r="B22" i="14"/>
  <c r="C22" i="14"/>
  <c r="D22" i="14"/>
  <c r="E22" i="14"/>
  <c r="F22" i="14"/>
  <c r="G22" i="14"/>
  <c r="B23" i="14"/>
  <c r="C23" i="14"/>
  <c r="D23" i="14"/>
  <c r="E23" i="14"/>
  <c r="F23" i="14"/>
  <c r="G23" i="14"/>
  <c r="B24" i="14"/>
  <c r="C24" i="14"/>
  <c r="D24" i="14"/>
  <c r="E24" i="14"/>
  <c r="F24" i="14"/>
  <c r="G24" i="14"/>
  <c r="B25" i="14"/>
  <c r="C25" i="14"/>
  <c r="D25" i="14"/>
  <c r="E25" i="14"/>
  <c r="F25" i="14"/>
  <c r="G25" i="14"/>
  <c r="B26" i="14"/>
  <c r="C26" i="14"/>
  <c r="D26" i="14"/>
  <c r="E26" i="14"/>
  <c r="F26" i="14"/>
  <c r="G26" i="14"/>
  <c r="B27" i="14"/>
  <c r="C27" i="14"/>
  <c r="D27" i="14"/>
  <c r="E27" i="14"/>
  <c r="F27" i="14"/>
  <c r="G27" i="14"/>
  <c r="B28" i="14"/>
  <c r="C28" i="14"/>
  <c r="D28" i="14"/>
  <c r="E28" i="14"/>
  <c r="F28" i="14"/>
  <c r="G28" i="14"/>
  <c r="B29" i="14"/>
  <c r="C29" i="14"/>
  <c r="D29" i="14"/>
  <c r="E29" i="14"/>
  <c r="F29" i="14"/>
  <c r="G29" i="14"/>
  <c r="B30" i="14"/>
  <c r="C30" i="14"/>
  <c r="D30" i="14"/>
  <c r="E30" i="14"/>
  <c r="F30" i="14"/>
  <c r="G30" i="14"/>
  <c r="B31" i="14"/>
  <c r="C31" i="14"/>
  <c r="D31" i="14"/>
  <c r="E31" i="14"/>
  <c r="F31" i="14"/>
  <c r="G31" i="14"/>
  <c r="B32" i="14"/>
  <c r="C32" i="14"/>
  <c r="D32" i="14"/>
  <c r="E32" i="14"/>
  <c r="F32" i="14"/>
  <c r="G32" i="14"/>
  <c r="B33" i="14"/>
  <c r="C33" i="14"/>
  <c r="D33" i="14"/>
  <c r="E33" i="14"/>
  <c r="F33" i="14"/>
  <c r="G33" i="14"/>
  <c r="B34" i="14"/>
  <c r="C34" i="14"/>
  <c r="D34" i="14"/>
  <c r="E34" i="14"/>
  <c r="F34" i="14"/>
  <c r="G34" i="14"/>
  <c r="B35" i="14"/>
  <c r="C35" i="14"/>
  <c r="D35" i="14"/>
  <c r="E35" i="14"/>
  <c r="F35" i="14"/>
  <c r="G35" i="14"/>
  <c r="B36" i="14"/>
  <c r="C36" i="14"/>
  <c r="D36" i="14"/>
  <c r="E36" i="14"/>
  <c r="F36" i="14"/>
  <c r="G36" i="14"/>
  <c r="B37" i="14"/>
  <c r="C37" i="14"/>
  <c r="D37" i="14"/>
  <c r="E37" i="14"/>
  <c r="F37" i="14"/>
  <c r="G37" i="14"/>
  <c r="B38" i="14"/>
  <c r="C38" i="14"/>
  <c r="D38" i="14"/>
  <c r="E38" i="14"/>
  <c r="F38" i="14"/>
  <c r="G38" i="14"/>
  <c r="B39" i="14"/>
  <c r="C39" i="14"/>
  <c r="D39" i="14"/>
  <c r="E39" i="14"/>
  <c r="F39" i="14"/>
  <c r="G39" i="14"/>
  <c r="B40" i="14"/>
  <c r="C40" i="14"/>
  <c r="D40" i="14"/>
  <c r="E40" i="14"/>
  <c r="F40" i="14"/>
  <c r="G40" i="14"/>
  <c r="B41" i="14"/>
  <c r="C41" i="14"/>
  <c r="D41" i="14"/>
  <c r="E41" i="14"/>
  <c r="F41" i="14"/>
  <c r="G41" i="14"/>
  <c r="B42" i="14"/>
  <c r="C42" i="14"/>
  <c r="D42" i="14"/>
  <c r="E42" i="14"/>
  <c r="F42" i="14"/>
  <c r="G42" i="14"/>
  <c r="B43" i="14"/>
  <c r="C43" i="14"/>
  <c r="D43" i="14"/>
  <c r="E43" i="14"/>
  <c r="F43" i="14"/>
  <c r="G43" i="14"/>
  <c r="B44" i="14"/>
  <c r="C44" i="14"/>
  <c r="D44" i="14"/>
  <c r="E44" i="14"/>
  <c r="F44" i="14"/>
  <c r="G44" i="14"/>
  <c r="B45" i="14"/>
  <c r="C45" i="14"/>
  <c r="D45" i="14"/>
  <c r="E45" i="14"/>
  <c r="F45" i="14"/>
  <c r="G45" i="14"/>
  <c r="B46" i="14"/>
  <c r="C46" i="14"/>
  <c r="D46" i="14"/>
  <c r="E46" i="14"/>
  <c r="F46" i="14"/>
  <c r="G46" i="14"/>
  <c r="B47" i="14"/>
  <c r="C47" i="14"/>
  <c r="D47" i="14"/>
  <c r="E47" i="14"/>
  <c r="F47" i="14"/>
  <c r="G47" i="14"/>
  <c r="B48" i="14"/>
  <c r="C48" i="14"/>
  <c r="D48" i="14"/>
  <c r="E48" i="14"/>
  <c r="F48" i="14"/>
  <c r="G48" i="14"/>
  <c r="B49" i="14"/>
  <c r="C49" i="14"/>
  <c r="D49" i="14"/>
  <c r="E49" i="14"/>
  <c r="F49" i="14"/>
  <c r="G49" i="14"/>
  <c r="B50" i="14"/>
  <c r="C50" i="14"/>
  <c r="D50" i="14"/>
  <c r="E50" i="14"/>
  <c r="F50" i="14"/>
  <c r="G50" i="14"/>
  <c r="B51" i="14"/>
  <c r="C51" i="14"/>
  <c r="D51" i="14"/>
  <c r="E51" i="14"/>
  <c r="F51" i="14"/>
  <c r="G51" i="14"/>
  <c r="B52" i="14"/>
  <c r="C52" i="14"/>
  <c r="D52" i="14"/>
  <c r="E52" i="14"/>
  <c r="F52" i="14"/>
  <c r="G52" i="14"/>
  <c r="B53" i="14"/>
  <c r="C53" i="14"/>
  <c r="D53" i="14"/>
  <c r="E53" i="14"/>
  <c r="F53" i="14"/>
  <c r="G53" i="14"/>
  <c r="B54" i="14"/>
  <c r="C54" i="14"/>
  <c r="D54" i="14"/>
  <c r="E54" i="14"/>
  <c r="F54" i="14"/>
  <c r="G54" i="14"/>
  <c r="B55" i="14"/>
  <c r="C55" i="14"/>
  <c r="D55" i="14"/>
  <c r="E55" i="14"/>
  <c r="F55" i="14"/>
  <c r="G55" i="14"/>
  <c r="B56" i="14"/>
  <c r="C56" i="14"/>
  <c r="D56" i="14"/>
  <c r="E56" i="14"/>
  <c r="F56" i="14"/>
  <c r="G56" i="14"/>
  <c r="B57" i="14"/>
  <c r="C57" i="14"/>
  <c r="D57" i="14"/>
  <c r="E57" i="14"/>
  <c r="F57" i="14"/>
  <c r="G57" i="14"/>
  <c r="B58" i="14"/>
  <c r="C58" i="14"/>
  <c r="D58" i="14"/>
  <c r="E58" i="14"/>
  <c r="F58" i="14"/>
  <c r="G58" i="14"/>
  <c r="B59" i="14"/>
  <c r="C59" i="14"/>
  <c r="D59" i="14"/>
  <c r="E59" i="14"/>
  <c r="F59" i="14"/>
  <c r="G59" i="14"/>
  <c r="B60" i="14"/>
  <c r="C60" i="14"/>
  <c r="D60" i="14"/>
  <c r="E60" i="14"/>
  <c r="F60" i="14"/>
  <c r="G60" i="14"/>
  <c r="B61" i="14"/>
  <c r="C61" i="14"/>
  <c r="D61" i="14"/>
  <c r="E61" i="14"/>
  <c r="F61" i="14"/>
  <c r="G61" i="14"/>
  <c r="B62" i="14"/>
  <c r="C62" i="14"/>
  <c r="D62" i="14"/>
  <c r="E62" i="14"/>
  <c r="F62" i="14"/>
  <c r="G62" i="14"/>
  <c r="B63" i="14"/>
  <c r="C63" i="14"/>
  <c r="D63" i="14"/>
  <c r="E63" i="14"/>
  <c r="F63" i="14"/>
  <c r="G63" i="14"/>
  <c r="B64" i="14"/>
  <c r="C64" i="14"/>
  <c r="D64" i="14"/>
  <c r="E64" i="14"/>
  <c r="F64" i="14"/>
  <c r="G64" i="14"/>
  <c r="B65" i="14"/>
  <c r="C65" i="14"/>
  <c r="D65" i="14"/>
  <c r="E65" i="14"/>
  <c r="F65" i="14"/>
  <c r="G65" i="14"/>
  <c r="B66" i="14"/>
  <c r="C66" i="14"/>
  <c r="D66" i="14"/>
  <c r="E66" i="14"/>
  <c r="F66" i="14"/>
  <c r="G66" i="14"/>
  <c r="B67" i="14"/>
  <c r="C67" i="14"/>
  <c r="D67" i="14"/>
  <c r="E67" i="14"/>
  <c r="F67" i="14"/>
  <c r="G67" i="14"/>
  <c r="B68" i="14"/>
  <c r="C68" i="14"/>
  <c r="D68" i="14"/>
  <c r="E68" i="14"/>
  <c r="F68" i="14"/>
  <c r="G68" i="14"/>
  <c r="B69" i="14"/>
  <c r="C69" i="14"/>
  <c r="D69" i="14"/>
  <c r="E69" i="14"/>
  <c r="F69" i="14"/>
  <c r="G69" i="14"/>
  <c r="B70" i="14"/>
  <c r="C70" i="14"/>
  <c r="D70" i="14"/>
  <c r="E70" i="14"/>
  <c r="F70" i="14"/>
  <c r="G70" i="14"/>
  <c r="B71" i="14"/>
  <c r="C71" i="14"/>
  <c r="D71" i="14"/>
  <c r="E71" i="14"/>
  <c r="F71" i="14"/>
  <c r="G71" i="14"/>
  <c r="B72" i="14"/>
  <c r="C72" i="14"/>
  <c r="D72" i="14"/>
  <c r="E72" i="14"/>
  <c r="F72" i="14"/>
  <c r="G72" i="14"/>
  <c r="B73" i="14"/>
  <c r="C73" i="14"/>
  <c r="D73" i="14"/>
  <c r="E73" i="14"/>
  <c r="F73" i="14"/>
  <c r="G73" i="14"/>
  <c r="B74" i="14"/>
  <c r="C74" i="14"/>
  <c r="D74" i="14"/>
  <c r="E74" i="14"/>
  <c r="F74" i="14"/>
  <c r="G74" i="14"/>
  <c r="B75" i="14"/>
  <c r="C75" i="14"/>
  <c r="D75" i="14"/>
  <c r="E75" i="14"/>
  <c r="F75" i="14"/>
  <c r="G75" i="14"/>
  <c r="B76" i="14"/>
  <c r="C76" i="14"/>
  <c r="D76" i="14"/>
  <c r="E76" i="14"/>
  <c r="F76" i="14"/>
  <c r="G76" i="14"/>
  <c r="B77" i="14"/>
  <c r="C77" i="14"/>
  <c r="D77" i="14"/>
  <c r="E77" i="14"/>
  <c r="F77" i="14"/>
  <c r="G77" i="14"/>
  <c r="B78" i="14"/>
  <c r="C78" i="14"/>
  <c r="D78" i="14"/>
  <c r="E78" i="14"/>
  <c r="F78" i="14"/>
  <c r="G78" i="14"/>
  <c r="B79" i="14"/>
  <c r="C79" i="14"/>
  <c r="D79" i="14"/>
  <c r="E79" i="14"/>
  <c r="F79" i="14"/>
  <c r="G79" i="14"/>
  <c r="B80" i="14"/>
  <c r="C80" i="14"/>
  <c r="D80" i="14"/>
  <c r="E80" i="14"/>
  <c r="F80" i="14"/>
  <c r="G80" i="14"/>
  <c r="B81" i="14"/>
  <c r="C81" i="14"/>
  <c r="D81" i="14"/>
  <c r="E81" i="14"/>
  <c r="F81" i="14"/>
  <c r="G81" i="14"/>
  <c r="B82" i="14"/>
  <c r="C82" i="14"/>
  <c r="D82" i="14"/>
  <c r="E82" i="14"/>
  <c r="F82" i="14"/>
  <c r="G82" i="14"/>
  <c r="B83" i="14"/>
  <c r="C83" i="14"/>
  <c r="D83" i="14"/>
  <c r="E83" i="14"/>
  <c r="F83" i="14"/>
  <c r="G83" i="14"/>
  <c r="B84" i="14"/>
  <c r="C84" i="14"/>
  <c r="D84" i="14"/>
  <c r="E84" i="14"/>
  <c r="F84" i="14"/>
  <c r="G84" i="14"/>
  <c r="B85" i="14"/>
  <c r="C85" i="14"/>
  <c r="D85" i="14"/>
  <c r="E85" i="14"/>
  <c r="F85" i="14"/>
  <c r="G85" i="14"/>
  <c r="B86" i="14"/>
  <c r="C86" i="14"/>
  <c r="D86" i="14"/>
  <c r="E86" i="14"/>
  <c r="F86" i="14"/>
  <c r="G86" i="14"/>
  <c r="B87" i="14"/>
  <c r="C87" i="14"/>
  <c r="D87" i="14"/>
  <c r="E87" i="14"/>
  <c r="F87" i="14"/>
  <c r="G87" i="14"/>
  <c r="B88" i="14"/>
  <c r="C88" i="14"/>
  <c r="D88" i="14"/>
  <c r="E88" i="14"/>
  <c r="F88" i="14"/>
  <c r="G88" i="14"/>
  <c r="B89" i="14"/>
  <c r="C89" i="14"/>
  <c r="D89" i="14"/>
  <c r="E89" i="14"/>
  <c r="F89" i="14"/>
  <c r="G89" i="14"/>
  <c r="B90" i="14"/>
  <c r="C90" i="14"/>
  <c r="D90" i="14"/>
  <c r="E90" i="14"/>
  <c r="F90" i="14"/>
  <c r="G90" i="14"/>
  <c r="B91" i="14"/>
  <c r="C91" i="14"/>
  <c r="D91" i="14"/>
  <c r="E91" i="14"/>
  <c r="F91" i="14"/>
  <c r="G91" i="14"/>
  <c r="B92" i="14"/>
  <c r="C92" i="14"/>
  <c r="D92" i="14"/>
  <c r="E92" i="14"/>
  <c r="F92" i="14"/>
  <c r="G92" i="14"/>
  <c r="B93" i="14"/>
  <c r="C93" i="14"/>
  <c r="D93" i="14"/>
  <c r="E93" i="14"/>
  <c r="F93" i="14"/>
  <c r="G93" i="14"/>
  <c r="B94" i="14"/>
  <c r="C94" i="14"/>
  <c r="D94" i="14"/>
  <c r="E94" i="14"/>
  <c r="F94" i="14"/>
  <c r="G94" i="14"/>
  <c r="B95" i="14"/>
  <c r="C95" i="14"/>
  <c r="D95" i="14"/>
  <c r="E95" i="14"/>
  <c r="F95" i="14"/>
  <c r="G95" i="14"/>
  <c r="B96" i="14"/>
  <c r="C96" i="14"/>
  <c r="D96" i="14"/>
  <c r="E96" i="14"/>
  <c r="F96" i="14"/>
  <c r="G96" i="14"/>
  <c r="B97" i="14"/>
  <c r="C97" i="14"/>
  <c r="D97" i="14"/>
  <c r="E97" i="14"/>
  <c r="F97" i="14"/>
  <c r="G97" i="14"/>
  <c r="B98" i="14"/>
  <c r="C98" i="14"/>
  <c r="D98" i="14"/>
  <c r="E98" i="14"/>
  <c r="F98" i="14"/>
  <c r="G98" i="14"/>
  <c r="B99" i="14"/>
  <c r="C99" i="14"/>
  <c r="D99" i="14"/>
  <c r="E99" i="14"/>
  <c r="F99" i="14"/>
  <c r="G99" i="14"/>
  <c r="B100" i="14"/>
  <c r="C100" i="14"/>
  <c r="D100" i="14"/>
  <c r="E100" i="14"/>
  <c r="F100" i="14"/>
  <c r="G100" i="14"/>
  <c r="B101" i="14"/>
  <c r="C101" i="14"/>
  <c r="D101" i="14"/>
  <c r="E101" i="14"/>
  <c r="F101" i="14"/>
  <c r="G101" i="14"/>
  <c r="B102" i="14"/>
  <c r="C102" i="14"/>
  <c r="D102" i="14"/>
  <c r="E102" i="14"/>
  <c r="F102" i="14"/>
  <c r="G102" i="14"/>
  <c r="B103" i="14"/>
  <c r="C103" i="14"/>
  <c r="D103" i="14"/>
  <c r="E103" i="14"/>
  <c r="F103" i="14"/>
  <c r="G103" i="14"/>
  <c r="B104" i="14"/>
  <c r="C104" i="14"/>
  <c r="D104" i="14"/>
  <c r="E104" i="14"/>
  <c r="F104" i="14"/>
  <c r="G104" i="14"/>
  <c r="B105" i="14"/>
  <c r="C105" i="14"/>
  <c r="D105" i="14"/>
  <c r="E105" i="14"/>
  <c r="F105" i="14"/>
  <c r="G105" i="14"/>
  <c r="B106" i="14"/>
  <c r="C106" i="14"/>
  <c r="D106" i="14"/>
  <c r="E106" i="14"/>
  <c r="F106" i="14"/>
  <c r="G106" i="14"/>
  <c r="B107" i="14"/>
  <c r="C107" i="14"/>
  <c r="D107" i="14"/>
  <c r="E107" i="14"/>
  <c r="F107" i="14"/>
  <c r="G107" i="14"/>
  <c r="B108" i="14"/>
  <c r="C108" i="14"/>
  <c r="D108" i="14"/>
  <c r="E108" i="14"/>
  <c r="F108" i="14"/>
  <c r="G108" i="14"/>
  <c r="B109" i="14"/>
  <c r="C109" i="14"/>
  <c r="D109" i="14"/>
  <c r="E109" i="14"/>
  <c r="F109" i="14"/>
  <c r="G109" i="14"/>
  <c r="B110" i="14"/>
  <c r="C110" i="14"/>
  <c r="D110" i="14"/>
  <c r="E110" i="14"/>
  <c r="F110" i="14"/>
  <c r="G110" i="14"/>
  <c r="B111" i="14"/>
  <c r="C111" i="14"/>
  <c r="D111" i="14"/>
  <c r="E111" i="14"/>
  <c r="F111" i="14"/>
  <c r="G111" i="14"/>
  <c r="B112" i="14"/>
  <c r="C112" i="14"/>
  <c r="D112" i="14"/>
  <c r="E112" i="14"/>
  <c r="F112" i="14"/>
  <c r="G112" i="14"/>
  <c r="B113" i="14"/>
  <c r="C113" i="14"/>
  <c r="D113" i="14"/>
  <c r="E113" i="14"/>
  <c r="F113" i="14"/>
  <c r="G113" i="14"/>
  <c r="B114" i="14"/>
  <c r="C114" i="14"/>
  <c r="D114" i="14"/>
  <c r="E114" i="14"/>
  <c r="F114" i="14"/>
  <c r="G114" i="14"/>
  <c r="B115" i="14"/>
  <c r="C115" i="14"/>
  <c r="D115" i="14"/>
  <c r="E115" i="14"/>
  <c r="F115" i="14"/>
  <c r="G115" i="14"/>
  <c r="B116" i="14"/>
  <c r="C116" i="14"/>
  <c r="D116" i="14"/>
  <c r="E116" i="14"/>
  <c r="F116" i="14"/>
  <c r="G116" i="14"/>
  <c r="B117" i="14"/>
  <c r="C117" i="14"/>
  <c r="D117" i="14"/>
  <c r="E117" i="14"/>
  <c r="F117" i="14"/>
  <c r="G117" i="14"/>
  <c r="B118" i="14"/>
  <c r="C118" i="14"/>
  <c r="D118" i="14"/>
  <c r="E118" i="14"/>
  <c r="F118" i="14"/>
  <c r="G118" i="14"/>
  <c r="B119" i="14"/>
  <c r="C119" i="14"/>
  <c r="D119" i="14"/>
  <c r="E119" i="14"/>
  <c r="F119" i="14"/>
  <c r="G119" i="14"/>
  <c r="B120" i="14"/>
  <c r="C120" i="14"/>
  <c r="D120" i="14"/>
  <c r="E120" i="14"/>
  <c r="F120" i="14"/>
  <c r="G120" i="14"/>
  <c r="B121" i="14"/>
  <c r="C121" i="14"/>
  <c r="D121" i="14"/>
  <c r="E121" i="14"/>
  <c r="F121" i="14"/>
  <c r="G121" i="14"/>
  <c r="B122" i="14"/>
  <c r="C122" i="14"/>
  <c r="D122" i="14"/>
  <c r="E122" i="14"/>
  <c r="F122" i="14"/>
  <c r="G122" i="14"/>
  <c r="B123" i="14"/>
  <c r="C123" i="14"/>
  <c r="D123" i="14"/>
  <c r="E123" i="14"/>
  <c r="F123" i="14"/>
  <c r="G123" i="14"/>
  <c r="B124" i="14"/>
  <c r="C124" i="14"/>
  <c r="D124" i="14"/>
  <c r="E124" i="14"/>
  <c r="F124" i="14"/>
  <c r="G124" i="14"/>
  <c r="B125" i="14"/>
  <c r="C125" i="14"/>
  <c r="D125" i="14"/>
  <c r="E125" i="14"/>
  <c r="F125" i="14"/>
  <c r="G125" i="14"/>
  <c r="B126" i="14"/>
  <c r="C126" i="14"/>
  <c r="D126" i="14"/>
  <c r="E126" i="14"/>
  <c r="F126" i="14"/>
  <c r="G126" i="14"/>
  <c r="B127" i="14"/>
  <c r="C127" i="14"/>
  <c r="D127" i="14"/>
  <c r="E127" i="14"/>
  <c r="F127" i="14"/>
  <c r="G127" i="14"/>
  <c r="B128" i="14"/>
  <c r="C128" i="14"/>
  <c r="D128" i="14"/>
  <c r="E128" i="14"/>
  <c r="F128" i="14"/>
  <c r="G128" i="14"/>
  <c r="B129" i="14"/>
  <c r="C129" i="14"/>
  <c r="D129" i="14"/>
  <c r="E129" i="14"/>
  <c r="F129" i="14"/>
  <c r="G129" i="14"/>
  <c r="B130" i="14"/>
  <c r="C130" i="14"/>
  <c r="D130" i="14"/>
  <c r="E130" i="14"/>
  <c r="F130" i="14"/>
  <c r="G130" i="14"/>
  <c r="B131" i="14"/>
  <c r="C131" i="14"/>
  <c r="D131" i="14"/>
  <c r="E131" i="14"/>
  <c r="F131" i="14"/>
  <c r="G131" i="14"/>
  <c r="B132" i="14"/>
  <c r="C132" i="14"/>
  <c r="D132" i="14"/>
  <c r="E132" i="14"/>
  <c r="F132" i="14"/>
  <c r="G132" i="14"/>
  <c r="B133" i="14"/>
  <c r="C133" i="14"/>
  <c r="D133" i="14"/>
  <c r="E133" i="14"/>
  <c r="F133" i="14"/>
  <c r="G133" i="14"/>
  <c r="B134" i="14"/>
  <c r="C134" i="14"/>
  <c r="D134" i="14"/>
  <c r="E134" i="14"/>
  <c r="F134" i="14"/>
  <c r="G134" i="14"/>
  <c r="B135" i="14"/>
  <c r="C135" i="14"/>
  <c r="D135" i="14"/>
  <c r="E135" i="14"/>
  <c r="F135" i="14"/>
  <c r="G135" i="14"/>
  <c r="B136" i="14"/>
  <c r="C136" i="14"/>
  <c r="D136" i="14"/>
  <c r="E136" i="14"/>
  <c r="F136" i="14"/>
  <c r="G136" i="14"/>
  <c r="B137" i="14"/>
  <c r="C137" i="14"/>
  <c r="D137" i="14"/>
  <c r="E137" i="14"/>
  <c r="F137" i="14"/>
  <c r="G137" i="14"/>
  <c r="B138" i="14"/>
  <c r="C138" i="14"/>
  <c r="D138" i="14"/>
  <c r="E138" i="14"/>
  <c r="F138" i="14"/>
  <c r="G138" i="14"/>
  <c r="B139" i="14"/>
  <c r="C139" i="14"/>
  <c r="D139" i="14"/>
  <c r="E139" i="14"/>
  <c r="F139" i="14"/>
  <c r="G139" i="14"/>
  <c r="B140" i="14"/>
  <c r="C140" i="14"/>
  <c r="D140" i="14"/>
  <c r="E140" i="14"/>
  <c r="F140" i="14"/>
  <c r="G140" i="14"/>
  <c r="B141" i="14"/>
  <c r="C141" i="14"/>
  <c r="D141" i="14"/>
  <c r="E141" i="14"/>
  <c r="F141" i="14"/>
  <c r="G141" i="14"/>
  <c r="B142" i="14"/>
  <c r="C142" i="14"/>
  <c r="D142" i="14"/>
  <c r="E142" i="14"/>
  <c r="F142" i="14"/>
  <c r="G142" i="14"/>
  <c r="B143" i="14"/>
  <c r="C143" i="14"/>
  <c r="D143" i="14"/>
  <c r="E143" i="14"/>
  <c r="F143" i="14"/>
  <c r="G143" i="14"/>
  <c r="B144" i="14"/>
  <c r="C144" i="14"/>
  <c r="D144" i="14"/>
  <c r="E144" i="14"/>
  <c r="F144" i="14"/>
  <c r="G144" i="14"/>
  <c r="B145" i="14"/>
  <c r="C145" i="14"/>
  <c r="D145" i="14"/>
  <c r="E145" i="14"/>
  <c r="F145" i="14"/>
  <c r="G145" i="14"/>
  <c r="B146" i="14"/>
  <c r="C146" i="14"/>
  <c r="D146" i="14"/>
  <c r="E146" i="14"/>
  <c r="F146" i="14"/>
  <c r="G146" i="14"/>
  <c r="B147" i="14"/>
  <c r="C147" i="14"/>
  <c r="D147" i="14"/>
  <c r="E147" i="14"/>
  <c r="F147" i="14"/>
  <c r="G147" i="14"/>
  <c r="B148" i="14"/>
  <c r="C148" i="14"/>
  <c r="D148" i="14"/>
  <c r="E148" i="14"/>
  <c r="F148" i="14"/>
  <c r="G148" i="14"/>
  <c r="B149" i="14"/>
  <c r="C149" i="14"/>
  <c r="D149" i="14"/>
  <c r="E149" i="14"/>
  <c r="F149" i="14"/>
  <c r="G149" i="14"/>
  <c r="B150" i="14"/>
  <c r="C150" i="14"/>
  <c r="D150" i="14"/>
  <c r="E150" i="14"/>
  <c r="F150" i="14"/>
  <c r="G150" i="14"/>
  <c r="B151" i="14"/>
  <c r="C151" i="14"/>
  <c r="D151" i="14"/>
  <c r="E151" i="14"/>
  <c r="F151" i="14"/>
  <c r="G151" i="14"/>
  <c r="B152" i="14"/>
  <c r="C152" i="14"/>
  <c r="D152" i="14"/>
  <c r="E152" i="14"/>
  <c r="F152" i="14"/>
  <c r="G152" i="14"/>
  <c r="B153" i="14"/>
  <c r="C153" i="14"/>
  <c r="D153" i="14"/>
  <c r="E153" i="14"/>
  <c r="F153" i="14"/>
  <c r="G153" i="14"/>
  <c r="B154" i="14"/>
  <c r="C154" i="14"/>
  <c r="D154" i="14"/>
  <c r="E154" i="14"/>
  <c r="F154" i="14"/>
  <c r="G154" i="14"/>
  <c r="B155" i="14"/>
  <c r="C155" i="14"/>
  <c r="D155" i="14"/>
  <c r="E155" i="14"/>
  <c r="F155" i="14"/>
  <c r="G155" i="14"/>
  <c r="B156" i="14"/>
  <c r="C156" i="14"/>
  <c r="D156" i="14"/>
  <c r="E156" i="14"/>
  <c r="F156" i="14"/>
  <c r="G156" i="14"/>
  <c r="B157" i="14"/>
  <c r="C157" i="14"/>
  <c r="D157" i="14"/>
  <c r="E157" i="14"/>
  <c r="F157" i="14"/>
  <c r="G157" i="14"/>
  <c r="B158" i="14"/>
  <c r="C158" i="14"/>
  <c r="D158" i="14"/>
  <c r="E158" i="14"/>
  <c r="F158" i="14"/>
  <c r="G158" i="14"/>
  <c r="B159" i="14"/>
  <c r="C159" i="14"/>
  <c r="D159" i="14"/>
  <c r="E159" i="14"/>
  <c r="F159" i="14"/>
  <c r="G159" i="14"/>
  <c r="B160" i="14"/>
  <c r="C160" i="14"/>
  <c r="D160" i="14"/>
  <c r="E160" i="14"/>
  <c r="F160" i="14"/>
  <c r="G160" i="14"/>
  <c r="B161" i="14"/>
  <c r="C161" i="14"/>
  <c r="D161" i="14"/>
  <c r="E161" i="14"/>
  <c r="F161" i="14"/>
  <c r="G161" i="14"/>
  <c r="B162" i="14"/>
  <c r="C162" i="14"/>
  <c r="D162" i="14"/>
  <c r="E162" i="14"/>
  <c r="F162" i="14"/>
  <c r="G162" i="14"/>
  <c r="B163" i="14"/>
  <c r="C163" i="14"/>
  <c r="D163" i="14"/>
  <c r="E163" i="14"/>
  <c r="F163" i="14"/>
  <c r="G163" i="14"/>
  <c r="B164" i="14"/>
  <c r="C164" i="14"/>
  <c r="D164" i="14"/>
  <c r="E164" i="14"/>
  <c r="F164" i="14"/>
  <c r="G164" i="14"/>
  <c r="B165" i="14"/>
  <c r="C165" i="14"/>
  <c r="D165" i="14"/>
  <c r="E165" i="14"/>
  <c r="F165" i="14"/>
  <c r="G165" i="14"/>
  <c r="B166" i="14"/>
  <c r="C166" i="14"/>
  <c r="D166" i="14"/>
  <c r="E166" i="14"/>
  <c r="F166" i="14"/>
  <c r="G166" i="14"/>
  <c r="B167" i="14"/>
  <c r="C167" i="14"/>
  <c r="D167" i="14"/>
  <c r="E167" i="14"/>
  <c r="F167" i="14"/>
  <c r="G167" i="14"/>
  <c r="B168" i="14"/>
  <c r="C168" i="14"/>
  <c r="D168" i="14"/>
  <c r="E168" i="14"/>
  <c r="F168" i="14"/>
  <c r="G168" i="14"/>
  <c r="B169" i="14"/>
  <c r="C169" i="14"/>
  <c r="D169" i="14"/>
  <c r="E169" i="14"/>
  <c r="F169" i="14"/>
  <c r="G169" i="14"/>
  <c r="B170" i="14"/>
  <c r="C170" i="14"/>
  <c r="D170" i="14"/>
  <c r="E170" i="14"/>
  <c r="F170" i="14"/>
  <c r="G170" i="14"/>
  <c r="B171" i="14"/>
  <c r="C171" i="14"/>
  <c r="D171" i="14"/>
  <c r="E171" i="14"/>
  <c r="F171" i="14"/>
  <c r="G171" i="14"/>
  <c r="B172" i="14"/>
  <c r="C172" i="14"/>
  <c r="D172" i="14"/>
  <c r="E172" i="14"/>
  <c r="F172" i="14"/>
  <c r="G172" i="14"/>
  <c r="B173" i="14"/>
  <c r="C173" i="14"/>
  <c r="D173" i="14"/>
  <c r="E173" i="14"/>
  <c r="F173" i="14"/>
  <c r="G173" i="14"/>
  <c r="B174" i="14"/>
  <c r="C174" i="14"/>
  <c r="D174" i="14"/>
  <c r="E174" i="14"/>
  <c r="F174" i="14"/>
  <c r="G174" i="14"/>
  <c r="B175" i="14"/>
  <c r="C175" i="14"/>
  <c r="D175" i="14"/>
  <c r="E175" i="14"/>
  <c r="F175" i="14"/>
  <c r="G175" i="14"/>
  <c r="B176" i="14"/>
  <c r="C176" i="14"/>
  <c r="D176" i="14"/>
  <c r="E176" i="14"/>
  <c r="F176" i="14"/>
  <c r="G176" i="14"/>
  <c r="B177" i="14"/>
  <c r="C177" i="14"/>
  <c r="D177" i="14"/>
  <c r="E177" i="14"/>
  <c r="F177" i="14"/>
  <c r="G177" i="14"/>
  <c r="B178" i="14"/>
  <c r="C178" i="14"/>
  <c r="D178" i="14"/>
  <c r="E178" i="14"/>
  <c r="F178" i="14"/>
  <c r="G178" i="14"/>
  <c r="B179" i="14"/>
  <c r="C179" i="14"/>
  <c r="D179" i="14"/>
  <c r="E179" i="14"/>
  <c r="F179" i="14"/>
  <c r="G179" i="14"/>
  <c r="B180" i="14"/>
  <c r="C180" i="14"/>
  <c r="D180" i="14"/>
  <c r="E180" i="14"/>
  <c r="F180" i="14"/>
  <c r="G180" i="14"/>
  <c r="B181" i="14"/>
  <c r="C181" i="14"/>
  <c r="D181" i="14"/>
  <c r="E181" i="14"/>
  <c r="F181" i="14"/>
  <c r="G181" i="14"/>
  <c r="B182" i="14"/>
  <c r="C182" i="14"/>
  <c r="D182" i="14"/>
  <c r="E182" i="14"/>
  <c r="F182" i="14"/>
  <c r="G182" i="14"/>
  <c r="B183" i="14"/>
  <c r="C183" i="14"/>
  <c r="D183" i="14"/>
  <c r="E183" i="14"/>
  <c r="F183" i="14"/>
  <c r="G183" i="14"/>
  <c r="B184" i="14"/>
  <c r="C184" i="14"/>
  <c r="D184" i="14"/>
  <c r="E184" i="14"/>
  <c r="F184" i="14"/>
  <c r="G184" i="14"/>
  <c r="B185" i="14"/>
  <c r="C185" i="14"/>
  <c r="D185" i="14"/>
  <c r="E185" i="14"/>
  <c r="F185" i="14"/>
  <c r="G185" i="14"/>
  <c r="B186" i="14"/>
  <c r="C186" i="14"/>
  <c r="D186" i="14"/>
  <c r="E186" i="14"/>
  <c r="F186" i="14"/>
  <c r="G186" i="14"/>
  <c r="B187" i="14"/>
  <c r="C187" i="14"/>
  <c r="D187" i="14"/>
  <c r="E187" i="14"/>
  <c r="F187" i="14"/>
  <c r="G187" i="14"/>
  <c r="B188" i="14"/>
  <c r="C188" i="14"/>
  <c r="D188" i="14"/>
  <c r="E188" i="14"/>
  <c r="F188" i="14"/>
  <c r="G188" i="14"/>
  <c r="B189" i="14"/>
  <c r="C189" i="14"/>
  <c r="D189" i="14"/>
  <c r="E189" i="14"/>
  <c r="F189" i="14"/>
  <c r="G189" i="14"/>
  <c r="B190" i="14"/>
  <c r="C190" i="14"/>
  <c r="D190" i="14"/>
  <c r="E190" i="14"/>
  <c r="F190" i="14"/>
  <c r="G190" i="14"/>
  <c r="B191" i="14"/>
  <c r="C191" i="14"/>
  <c r="D191" i="14"/>
  <c r="E191" i="14"/>
  <c r="F191" i="14"/>
  <c r="G191" i="14"/>
  <c r="B192" i="14"/>
  <c r="C192" i="14"/>
  <c r="D192" i="14"/>
  <c r="E192" i="14"/>
  <c r="F192" i="14"/>
  <c r="G192" i="14"/>
  <c r="B193" i="14"/>
  <c r="C193" i="14"/>
  <c r="D193" i="14"/>
  <c r="E193" i="14"/>
  <c r="F193" i="14"/>
  <c r="G193" i="14"/>
  <c r="B194" i="14"/>
  <c r="C194" i="14"/>
  <c r="D194" i="14"/>
  <c r="E194" i="14"/>
  <c r="F194" i="14"/>
  <c r="G194" i="14"/>
  <c r="B195" i="14"/>
  <c r="C195" i="14"/>
  <c r="D195" i="14"/>
  <c r="E195" i="14"/>
  <c r="F195" i="14"/>
  <c r="G195" i="14"/>
  <c r="B196" i="14"/>
  <c r="C196" i="14"/>
  <c r="D196" i="14"/>
  <c r="E196" i="14"/>
  <c r="F196" i="14"/>
  <c r="G196" i="14"/>
  <c r="B197" i="14"/>
  <c r="C197" i="14"/>
  <c r="D197" i="14"/>
  <c r="E197" i="14"/>
  <c r="F197" i="14"/>
  <c r="G197" i="14"/>
  <c r="B198" i="14"/>
  <c r="C198" i="14"/>
  <c r="D198" i="14"/>
  <c r="E198" i="14"/>
  <c r="F198" i="14"/>
  <c r="G198" i="14"/>
  <c r="B199" i="14"/>
  <c r="C199" i="14"/>
  <c r="D199" i="14"/>
  <c r="E199" i="14"/>
  <c r="F199" i="14"/>
  <c r="G199" i="14"/>
  <c r="B200" i="14"/>
  <c r="C200" i="14"/>
  <c r="D200" i="14"/>
  <c r="E200" i="14"/>
  <c r="F200" i="14"/>
  <c r="G200" i="14"/>
  <c r="B201" i="14"/>
  <c r="C201" i="14"/>
  <c r="D201" i="14"/>
  <c r="E201" i="14"/>
  <c r="F201" i="14"/>
  <c r="G201" i="14"/>
  <c r="B202" i="14"/>
  <c r="C202" i="14"/>
  <c r="D202" i="14"/>
  <c r="E202" i="14"/>
  <c r="F202" i="14"/>
  <c r="G202" i="14"/>
  <c r="B203" i="14"/>
  <c r="C203" i="14"/>
  <c r="D203" i="14"/>
  <c r="E203" i="14"/>
  <c r="F203" i="14"/>
  <c r="G203" i="14"/>
  <c r="B204" i="14"/>
  <c r="C204" i="14"/>
  <c r="D204" i="14"/>
  <c r="E204" i="14"/>
  <c r="F204" i="14"/>
  <c r="G204" i="14"/>
  <c r="B205" i="14"/>
  <c r="C205" i="14"/>
  <c r="D205" i="14"/>
  <c r="E205" i="14"/>
  <c r="F205" i="14"/>
  <c r="G205" i="14"/>
  <c r="B206" i="14"/>
  <c r="C206" i="14"/>
  <c r="D206" i="14"/>
  <c r="E206" i="14"/>
  <c r="F206" i="14"/>
  <c r="G206" i="14"/>
  <c r="B207" i="14"/>
  <c r="C207" i="14"/>
  <c r="D207" i="14"/>
  <c r="E207" i="14"/>
  <c r="F207" i="14"/>
  <c r="G207" i="14"/>
  <c r="B208" i="14"/>
  <c r="C208" i="14"/>
  <c r="D208" i="14"/>
  <c r="E208" i="14"/>
  <c r="F208" i="14"/>
  <c r="G208" i="14"/>
  <c r="B209" i="14"/>
  <c r="C209" i="14"/>
  <c r="D209" i="14"/>
  <c r="E209" i="14"/>
  <c r="F209" i="14"/>
  <c r="G209" i="14"/>
  <c r="B210" i="14"/>
  <c r="C210" i="14"/>
  <c r="D210" i="14"/>
  <c r="E210" i="14"/>
  <c r="F210" i="14"/>
  <c r="G210" i="14"/>
  <c r="B211" i="14"/>
  <c r="C211" i="14"/>
  <c r="D211" i="14"/>
  <c r="E211" i="14"/>
  <c r="F211" i="14"/>
  <c r="G211" i="14"/>
  <c r="B212" i="14"/>
  <c r="C212" i="14"/>
  <c r="D212" i="14"/>
  <c r="E212" i="14"/>
  <c r="F212" i="14"/>
  <c r="G212" i="14"/>
  <c r="B213" i="14"/>
  <c r="C213" i="14"/>
  <c r="D213" i="14"/>
  <c r="E213" i="14"/>
  <c r="F213" i="14"/>
  <c r="G213" i="14"/>
  <c r="B214" i="14"/>
  <c r="C214" i="14"/>
  <c r="D214" i="14"/>
  <c r="E214" i="14"/>
  <c r="F214" i="14"/>
  <c r="G214" i="14"/>
  <c r="B215" i="14"/>
  <c r="C215" i="14"/>
  <c r="D215" i="14"/>
  <c r="E215" i="14"/>
  <c r="F215" i="14"/>
  <c r="G215" i="14"/>
  <c r="B216" i="14"/>
  <c r="C216" i="14"/>
  <c r="D216" i="14"/>
  <c r="E216" i="14"/>
  <c r="F216" i="14"/>
  <c r="G216" i="14"/>
  <c r="B217" i="14"/>
  <c r="C217" i="14"/>
  <c r="D217" i="14"/>
  <c r="E217" i="14"/>
  <c r="F217" i="14"/>
  <c r="G217" i="14"/>
  <c r="B218" i="14"/>
  <c r="C218" i="14"/>
  <c r="D218" i="14"/>
  <c r="E218" i="14"/>
  <c r="F218" i="14"/>
  <c r="G218" i="14"/>
  <c r="B219" i="14"/>
  <c r="C219" i="14"/>
  <c r="D219" i="14"/>
  <c r="E219" i="14"/>
  <c r="F219" i="14"/>
  <c r="G219" i="14"/>
  <c r="B220" i="14"/>
  <c r="C220" i="14"/>
  <c r="D220" i="14"/>
  <c r="E220" i="14"/>
  <c r="F220" i="14"/>
  <c r="G220" i="14"/>
  <c r="B221" i="14"/>
  <c r="C221" i="14"/>
  <c r="D221" i="14"/>
  <c r="E221" i="14"/>
  <c r="F221" i="14"/>
  <c r="G221" i="14"/>
  <c r="B222" i="14"/>
  <c r="C222" i="14"/>
  <c r="D222" i="14"/>
  <c r="E222" i="14"/>
  <c r="F222" i="14"/>
  <c r="G222" i="14"/>
  <c r="B223" i="14"/>
  <c r="C223" i="14"/>
  <c r="D223" i="14"/>
  <c r="E223" i="14"/>
  <c r="F223" i="14"/>
  <c r="G223" i="14"/>
  <c r="B224" i="14"/>
  <c r="C224" i="14"/>
  <c r="D224" i="14"/>
  <c r="E224" i="14"/>
  <c r="F224" i="14"/>
  <c r="G224" i="14"/>
  <c r="B225" i="14"/>
  <c r="C225" i="14"/>
  <c r="D225" i="14"/>
  <c r="E225" i="14"/>
  <c r="F225" i="14"/>
  <c r="G225" i="14"/>
  <c r="C3" i="14"/>
  <c r="D3" i="14"/>
  <c r="E3" i="14"/>
  <c r="F3" i="14"/>
  <c r="G3" i="14"/>
  <c r="B3" i="14"/>
  <c r="T2" i="8"/>
  <c r="S2" i="8"/>
  <c r="R2" i="8"/>
  <c r="B2" i="8"/>
  <c r="P2" i="8"/>
  <c r="N2" i="8"/>
  <c r="D2" i="8"/>
  <c r="W88" i="5"/>
  <c r="AN146" i="10"/>
  <c r="K146" i="10"/>
  <c r="Y146" i="10" l="1"/>
  <c r="I146" i="10"/>
  <c r="T3" i="13"/>
  <c r="K3" i="13" s="1"/>
  <c r="AI3" i="10" s="1"/>
  <c r="T4" i="13"/>
  <c r="T5" i="13"/>
  <c r="K5" i="13" s="1"/>
  <c r="T6" i="13"/>
  <c r="K6" i="13" s="1"/>
  <c r="AI6" i="10" s="1"/>
  <c r="T7" i="13"/>
  <c r="T8" i="13"/>
  <c r="K8" i="13" s="1"/>
  <c r="T9" i="13"/>
  <c r="T10" i="13"/>
  <c r="K10" i="13" s="1"/>
  <c r="T11" i="13"/>
  <c r="T12" i="13"/>
  <c r="K12" i="13" s="1"/>
  <c r="T13" i="13"/>
  <c r="T14" i="13"/>
  <c r="K14" i="13" s="1"/>
  <c r="T15" i="13"/>
  <c r="K15" i="13" s="1"/>
  <c r="T16" i="13"/>
  <c r="T17" i="13"/>
  <c r="T18" i="13"/>
  <c r="T19" i="13"/>
  <c r="K19" i="13" s="1"/>
  <c r="T20" i="13"/>
  <c r="T21" i="13"/>
  <c r="T22" i="13"/>
  <c r="T23" i="13"/>
  <c r="T24" i="13"/>
  <c r="K24" i="13" s="1"/>
  <c r="T25" i="13"/>
  <c r="K25" i="13" s="1"/>
  <c r="T26" i="13"/>
  <c r="T27" i="13"/>
  <c r="T28" i="13"/>
  <c r="T29" i="13"/>
  <c r="K29" i="13" s="1"/>
  <c r="T30" i="13"/>
  <c r="K30" i="13" s="1"/>
  <c r="AI30" i="10" s="1"/>
  <c r="T31" i="13"/>
  <c r="T32" i="13"/>
  <c r="K32" i="13" s="1"/>
  <c r="T33" i="13"/>
  <c r="T34" i="13"/>
  <c r="K34" i="13" s="1"/>
  <c r="T35" i="13"/>
  <c r="T36" i="13"/>
  <c r="K36" i="13" s="1"/>
  <c r="T37" i="13"/>
  <c r="T38" i="13"/>
  <c r="K38" i="13" s="1"/>
  <c r="T39" i="13"/>
  <c r="K39" i="13" s="1"/>
  <c r="T40" i="13"/>
  <c r="T41" i="13"/>
  <c r="T42" i="13"/>
  <c r="T43" i="13"/>
  <c r="K43" i="13" s="1"/>
  <c r="T44" i="13"/>
  <c r="T45" i="13"/>
  <c r="T46" i="13"/>
  <c r="T47" i="13"/>
  <c r="T48" i="13"/>
  <c r="K48" i="13" s="1"/>
  <c r="T49" i="13"/>
  <c r="K49" i="13" s="1"/>
  <c r="T50" i="13"/>
  <c r="T51" i="13"/>
  <c r="T52" i="13"/>
  <c r="T53" i="13"/>
  <c r="K53" i="13" s="1"/>
  <c r="T54" i="13"/>
  <c r="K54" i="13" s="1"/>
  <c r="AI54" i="10" s="1"/>
  <c r="T55" i="13"/>
  <c r="T56" i="13"/>
  <c r="K56" i="13" s="1"/>
  <c r="T57" i="13"/>
  <c r="T58" i="13"/>
  <c r="T59" i="13"/>
  <c r="T60" i="13"/>
  <c r="K60" i="13" s="1"/>
  <c r="T61" i="13"/>
  <c r="T62" i="13"/>
  <c r="K62" i="13" s="1"/>
  <c r="T63" i="13"/>
  <c r="K63" i="13" s="1"/>
  <c r="T64" i="13"/>
  <c r="T65" i="13"/>
  <c r="T66" i="13"/>
  <c r="T67" i="13"/>
  <c r="K67" i="13" s="1"/>
  <c r="T68" i="13"/>
  <c r="T69" i="13"/>
  <c r="T70" i="13"/>
  <c r="T71" i="13"/>
  <c r="T72" i="13"/>
  <c r="K72" i="13" s="1"/>
  <c r="T73" i="13"/>
  <c r="K73" i="13" s="1"/>
  <c r="T74" i="13"/>
  <c r="T75" i="13"/>
  <c r="T76" i="13"/>
  <c r="T77" i="13"/>
  <c r="K77" i="13" s="1"/>
  <c r="T78" i="13"/>
  <c r="T79" i="13"/>
  <c r="T80" i="13"/>
  <c r="K80" i="13" s="1"/>
  <c r="T81" i="13"/>
  <c r="T82" i="13"/>
  <c r="T83" i="13"/>
  <c r="T84" i="13"/>
  <c r="K84" i="13" s="1"/>
  <c r="T85" i="13"/>
  <c r="T86" i="13"/>
  <c r="K86" i="13" s="1"/>
  <c r="T87" i="13"/>
  <c r="K87" i="13" s="1"/>
  <c r="T88" i="13"/>
  <c r="T89" i="13"/>
  <c r="T90" i="13"/>
  <c r="T91" i="13"/>
  <c r="K91" i="13" s="1"/>
  <c r="T92" i="13"/>
  <c r="T93" i="13"/>
  <c r="T94" i="13"/>
  <c r="T95" i="13"/>
  <c r="T96" i="13"/>
  <c r="T97" i="13"/>
  <c r="T98" i="13"/>
  <c r="T99" i="13"/>
  <c r="T100" i="13"/>
  <c r="K100" i="13" s="1"/>
  <c r="T101" i="13"/>
  <c r="K101" i="13" s="1"/>
  <c r="AI101" i="10" s="1"/>
  <c r="T102" i="13"/>
  <c r="T103" i="13"/>
  <c r="T104" i="13"/>
  <c r="K104" i="13" s="1"/>
  <c r="T105" i="13"/>
  <c r="T106" i="13"/>
  <c r="T107" i="13"/>
  <c r="T108" i="13"/>
  <c r="K108" i="13" s="1"/>
  <c r="T109" i="13"/>
  <c r="T110" i="13"/>
  <c r="K110" i="13" s="1"/>
  <c r="T111" i="13"/>
  <c r="K111" i="13" s="1"/>
  <c r="T112" i="13"/>
  <c r="T113" i="13"/>
  <c r="T114" i="13"/>
  <c r="T115" i="13"/>
  <c r="K115" i="13" s="1"/>
  <c r="T116" i="13"/>
  <c r="T117" i="13"/>
  <c r="T118" i="13"/>
  <c r="T119" i="13"/>
  <c r="T120" i="13"/>
  <c r="K120" i="13" s="1"/>
  <c r="T121" i="13"/>
  <c r="T122" i="13"/>
  <c r="T123" i="13"/>
  <c r="T124" i="13"/>
  <c r="K124" i="13" s="1"/>
  <c r="T125" i="13"/>
  <c r="K125" i="13" s="1"/>
  <c r="AI125" i="10" s="1"/>
  <c r="T126" i="13"/>
  <c r="T127" i="13"/>
  <c r="T128" i="13"/>
  <c r="K128" i="13" s="1"/>
  <c r="T129" i="13"/>
  <c r="T130" i="13"/>
  <c r="T131" i="13"/>
  <c r="T132" i="13"/>
  <c r="K132" i="13" s="1"/>
  <c r="T133" i="13"/>
  <c r="T134" i="13"/>
  <c r="K134" i="13" s="1"/>
  <c r="T135" i="13"/>
  <c r="K135" i="13" s="1"/>
  <c r="T136" i="13"/>
  <c r="K136" i="13" s="1"/>
  <c r="AI136" i="10" s="1"/>
  <c r="T137" i="13"/>
  <c r="T138" i="13"/>
  <c r="T139" i="13"/>
  <c r="K139" i="13" s="1"/>
  <c r="T140" i="13"/>
  <c r="T141" i="13"/>
  <c r="K141" i="13" s="1"/>
  <c r="S2" i="13"/>
  <c r="L2" i="13" s="1"/>
  <c r="B3" i="13"/>
  <c r="B4" i="13"/>
  <c r="D4" i="13"/>
  <c r="E4" i="13"/>
  <c r="F4" i="13" s="1"/>
  <c r="E6" i="13"/>
  <c r="F6" i="13" s="1"/>
  <c r="J6" i="13"/>
  <c r="C8" i="13"/>
  <c r="E8" i="13"/>
  <c r="F8" i="13" s="1"/>
  <c r="I8" i="13"/>
  <c r="B11" i="13"/>
  <c r="C11" i="13"/>
  <c r="J11" i="13"/>
  <c r="B12" i="13"/>
  <c r="D12" i="13"/>
  <c r="B15" i="13"/>
  <c r="C15" i="13"/>
  <c r="E15" i="13"/>
  <c r="F15" i="13" s="1"/>
  <c r="I15" i="13"/>
  <c r="J15" i="13"/>
  <c r="B16" i="13"/>
  <c r="C16" i="13"/>
  <c r="D16" i="13"/>
  <c r="E16" i="13"/>
  <c r="F16" i="13" s="1"/>
  <c r="AD16" i="10" s="1"/>
  <c r="I16" i="13"/>
  <c r="E18" i="13"/>
  <c r="F18" i="13" s="1"/>
  <c r="J18" i="13"/>
  <c r="B19" i="13"/>
  <c r="C19" i="13"/>
  <c r="E19" i="13"/>
  <c r="F19" i="13" s="1"/>
  <c r="I19" i="13"/>
  <c r="J19" i="13"/>
  <c r="B20" i="13"/>
  <c r="C20" i="13"/>
  <c r="D20" i="13"/>
  <c r="E20" i="13"/>
  <c r="F20" i="13" s="1"/>
  <c r="AD20" i="10" s="1"/>
  <c r="I20" i="13"/>
  <c r="E22" i="13"/>
  <c r="F22" i="13" s="1"/>
  <c r="J22" i="13"/>
  <c r="B23" i="13"/>
  <c r="C23" i="13"/>
  <c r="E23" i="13"/>
  <c r="I23" i="13"/>
  <c r="J23" i="13"/>
  <c r="B24" i="13"/>
  <c r="C24" i="13"/>
  <c r="D24" i="13"/>
  <c r="E24" i="13"/>
  <c r="F24" i="13" s="1"/>
  <c r="I24" i="13"/>
  <c r="E26" i="13"/>
  <c r="F26" i="13" s="1"/>
  <c r="J26" i="13"/>
  <c r="J27" i="13"/>
  <c r="B28" i="13"/>
  <c r="D28" i="13"/>
  <c r="E28" i="13"/>
  <c r="F28" i="13" s="1"/>
  <c r="E30" i="13"/>
  <c r="F30" i="13" s="1"/>
  <c r="J30" i="13"/>
  <c r="C32" i="13"/>
  <c r="E32" i="13"/>
  <c r="F32" i="13" s="1"/>
  <c r="I32" i="13"/>
  <c r="E34" i="13"/>
  <c r="F34" i="13" s="1"/>
  <c r="B35" i="13"/>
  <c r="C35" i="13"/>
  <c r="B39" i="13"/>
  <c r="C39" i="13"/>
  <c r="E39" i="13"/>
  <c r="F39" i="13" s="1"/>
  <c r="I39" i="13"/>
  <c r="J39" i="13"/>
  <c r="B40" i="13"/>
  <c r="C40" i="13"/>
  <c r="D40" i="13"/>
  <c r="E40" i="13"/>
  <c r="F40" i="13" s="1"/>
  <c r="AD40" i="10" s="1"/>
  <c r="I40" i="13"/>
  <c r="E42" i="13"/>
  <c r="F42" i="13" s="1"/>
  <c r="J42" i="13"/>
  <c r="B43" i="13"/>
  <c r="C43" i="13"/>
  <c r="E43" i="13"/>
  <c r="F43" i="13" s="1"/>
  <c r="I43" i="13"/>
  <c r="J43" i="13"/>
  <c r="B44" i="13"/>
  <c r="C44" i="13"/>
  <c r="D44" i="13"/>
  <c r="E44" i="13"/>
  <c r="F44" i="13" s="1"/>
  <c r="AD44" i="10" s="1"/>
  <c r="I44" i="13"/>
  <c r="E46" i="13"/>
  <c r="F46" i="13" s="1"/>
  <c r="J46" i="13"/>
  <c r="B47" i="13"/>
  <c r="C47" i="13"/>
  <c r="E47" i="13"/>
  <c r="I47" i="13"/>
  <c r="J47" i="13"/>
  <c r="B48" i="13"/>
  <c r="C48" i="13"/>
  <c r="D48" i="13"/>
  <c r="E48" i="13"/>
  <c r="F48" i="13" s="1"/>
  <c r="I48" i="13"/>
  <c r="E50" i="13"/>
  <c r="F50" i="13" s="1"/>
  <c r="J50" i="13"/>
  <c r="B51" i="13"/>
  <c r="C51" i="13"/>
  <c r="E51" i="13"/>
  <c r="F51" i="13" s="1"/>
  <c r="I51" i="13"/>
  <c r="J51" i="13"/>
  <c r="B52" i="13"/>
  <c r="D52" i="13"/>
  <c r="E52" i="13"/>
  <c r="F52" i="13" s="1"/>
  <c r="AD52" i="10" s="1"/>
  <c r="E54" i="13"/>
  <c r="F54" i="13" s="1"/>
  <c r="J54" i="13"/>
  <c r="C56" i="13"/>
  <c r="E56" i="13"/>
  <c r="F56" i="13" s="1"/>
  <c r="I56" i="13"/>
  <c r="B60" i="13"/>
  <c r="D60" i="13"/>
  <c r="B63" i="13"/>
  <c r="C63" i="13"/>
  <c r="E63" i="13"/>
  <c r="F63" i="13" s="1"/>
  <c r="I63" i="13"/>
  <c r="J63" i="13"/>
  <c r="B64" i="13"/>
  <c r="C64" i="13"/>
  <c r="D64" i="13"/>
  <c r="E64" i="13"/>
  <c r="F64" i="13" s="1"/>
  <c r="I64" i="13"/>
  <c r="E66" i="13"/>
  <c r="F66" i="13" s="1"/>
  <c r="J66" i="13"/>
  <c r="B67" i="13"/>
  <c r="C67" i="13"/>
  <c r="E67" i="13"/>
  <c r="F67" i="13" s="1"/>
  <c r="AD67" i="10" s="1"/>
  <c r="I67" i="13"/>
  <c r="J67" i="13"/>
  <c r="AH67" i="10" s="1"/>
  <c r="B68" i="13"/>
  <c r="C68" i="13"/>
  <c r="D68" i="13"/>
  <c r="E68" i="13"/>
  <c r="F68" i="13" s="1"/>
  <c r="I68" i="13"/>
  <c r="E70" i="13"/>
  <c r="F70" i="13" s="1"/>
  <c r="J70" i="13"/>
  <c r="B71" i="13"/>
  <c r="C71" i="13"/>
  <c r="E71" i="13"/>
  <c r="F71" i="13" s="1"/>
  <c r="AD71" i="10" s="1"/>
  <c r="I71" i="13"/>
  <c r="J71" i="13"/>
  <c r="B72" i="13"/>
  <c r="C72" i="13"/>
  <c r="D72" i="13"/>
  <c r="E72" i="13"/>
  <c r="F72" i="13" s="1"/>
  <c r="I72" i="13"/>
  <c r="E74" i="13"/>
  <c r="F74" i="13" s="1"/>
  <c r="J74" i="13"/>
  <c r="B76" i="13"/>
  <c r="D76" i="13"/>
  <c r="E76" i="13"/>
  <c r="F76" i="13" s="1"/>
  <c r="E78" i="13"/>
  <c r="F78" i="13" s="1"/>
  <c r="J78" i="13"/>
  <c r="C80" i="13"/>
  <c r="E80" i="13"/>
  <c r="F80" i="13" s="1"/>
  <c r="I80" i="13"/>
  <c r="C83" i="13"/>
  <c r="E83" i="13"/>
  <c r="F83" i="13" s="1"/>
  <c r="I83" i="13"/>
  <c r="J83" i="13"/>
  <c r="B84" i="13"/>
  <c r="D84" i="13"/>
  <c r="B87" i="13"/>
  <c r="C87" i="13"/>
  <c r="D87" i="13"/>
  <c r="E87" i="13"/>
  <c r="F87" i="13" s="1"/>
  <c r="I87" i="13"/>
  <c r="J87" i="13"/>
  <c r="B88" i="13"/>
  <c r="C88" i="13"/>
  <c r="D88" i="13"/>
  <c r="E88" i="13"/>
  <c r="F88" i="13" s="1"/>
  <c r="I88" i="13"/>
  <c r="E90" i="13"/>
  <c r="F90" i="13" s="1"/>
  <c r="J90" i="13"/>
  <c r="B91" i="13"/>
  <c r="C91" i="13"/>
  <c r="E91" i="13"/>
  <c r="F91" i="13" s="1"/>
  <c r="AD91" i="10" s="1"/>
  <c r="I91" i="13"/>
  <c r="J91" i="13"/>
  <c r="B92" i="13"/>
  <c r="C92" i="13"/>
  <c r="D92" i="13"/>
  <c r="E92" i="13"/>
  <c r="I92" i="13"/>
  <c r="E94" i="13"/>
  <c r="F94" i="13" s="1"/>
  <c r="J94" i="13"/>
  <c r="B95" i="13"/>
  <c r="C95" i="13"/>
  <c r="D95" i="13"/>
  <c r="E95" i="13"/>
  <c r="F95" i="13" s="1"/>
  <c r="AD95" i="10" s="1"/>
  <c r="I95" i="13"/>
  <c r="J95" i="13"/>
  <c r="B96" i="13"/>
  <c r="C96" i="13"/>
  <c r="D96" i="13"/>
  <c r="E96" i="13"/>
  <c r="F96" i="13" s="1"/>
  <c r="I96" i="13"/>
  <c r="E98" i="13"/>
  <c r="F98" i="13" s="1"/>
  <c r="J98" i="13"/>
  <c r="B99" i="13"/>
  <c r="C99" i="13"/>
  <c r="B100" i="13"/>
  <c r="C100" i="13"/>
  <c r="E100" i="13"/>
  <c r="F100" i="13" s="1"/>
  <c r="E102" i="13"/>
  <c r="F102" i="13" s="1"/>
  <c r="J102" i="13"/>
  <c r="J103" i="13"/>
  <c r="C104" i="13"/>
  <c r="D104" i="13"/>
  <c r="E104" i="13"/>
  <c r="F104" i="13" s="1"/>
  <c r="B108" i="13"/>
  <c r="B111" i="13"/>
  <c r="C111" i="13"/>
  <c r="D111" i="13"/>
  <c r="E111" i="13"/>
  <c r="F111" i="13" s="1"/>
  <c r="I111" i="13"/>
  <c r="J111" i="13"/>
  <c r="B112" i="13"/>
  <c r="C112" i="13"/>
  <c r="D112" i="13"/>
  <c r="E112" i="13"/>
  <c r="F112" i="13" s="1"/>
  <c r="I112" i="13"/>
  <c r="E114" i="13"/>
  <c r="F114" i="13" s="1"/>
  <c r="J114" i="13"/>
  <c r="B115" i="13"/>
  <c r="C115" i="13"/>
  <c r="D115" i="13"/>
  <c r="E115" i="13"/>
  <c r="F115" i="13" s="1"/>
  <c r="I115" i="13"/>
  <c r="J115" i="13"/>
  <c r="B116" i="13"/>
  <c r="C116" i="13"/>
  <c r="D116" i="13"/>
  <c r="E116" i="13"/>
  <c r="F116" i="13" s="1"/>
  <c r="AD116" i="10" s="1"/>
  <c r="I116" i="13"/>
  <c r="E118" i="13"/>
  <c r="F118" i="13" s="1"/>
  <c r="J118" i="13"/>
  <c r="B119" i="13"/>
  <c r="C119" i="13"/>
  <c r="D119" i="13"/>
  <c r="E119" i="13"/>
  <c r="F119" i="13" s="1"/>
  <c r="I119" i="13"/>
  <c r="J119" i="13"/>
  <c r="B120" i="13"/>
  <c r="C120" i="13"/>
  <c r="D120" i="13"/>
  <c r="E120" i="13"/>
  <c r="F120" i="13" s="1"/>
  <c r="AD120" i="10" s="1"/>
  <c r="I120" i="13"/>
  <c r="E122" i="13"/>
  <c r="F122" i="13" s="1"/>
  <c r="J122" i="13"/>
  <c r="B124" i="13"/>
  <c r="E126" i="13"/>
  <c r="F126" i="13" s="1"/>
  <c r="J126" i="13"/>
  <c r="B128" i="13"/>
  <c r="D128" i="13"/>
  <c r="E128" i="13"/>
  <c r="F128" i="13" s="1"/>
  <c r="I128" i="13"/>
  <c r="B131" i="13"/>
  <c r="E131" i="13"/>
  <c r="F131" i="13" s="1"/>
  <c r="B135" i="13"/>
  <c r="C135" i="13"/>
  <c r="D135" i="13"/>
  <c r="E135" i="13"/>
  <c r="F135" i="13" s="1"/>
  <c r="I135" i="13"/>
  <c r="J135" i="13"/>
  <c r="B136" i="13"/>
  <c r="C136" i="13"/>
  <c r="D136" i="13"/>
  <c r="E136" i="13"/>
  <c r="F136" i="13" s="1"/>
  <c r="I136" i="13"/>
  <c r="E138" i="13"/>
  <c r="F138" i="13" s="1"/>
  <c r="J138" i="13"/>
  <c r="B139" i="13"/>
  <c r="C139" i="13"/>
  <c r="D139" i="13"/>
  <c r="E139" i="13"/>
  <c r="F139" i="13" s="1"/>
  <c r="I139" i="13"/>
  <c r="J139" i="13"/>
  <c r="B140" i="13"/>
  <c r="C140" i="13"/>
  <c r="D140" i="13"/>
  <c r="E140" i="13"/>
  <c r="F140" i="13" s="1"/>
  <c r="AD140" i="10" s="1"/>
  <c r="I140" i="13"/>
  <c r="AC3" i="13"/>
  <c r="D3" i="9"/>
  <c r="E3" i="13" s="1"/>
  <c r="F3" i="13" s="1"/>
  <c r="D4" i="9"/>
  <c r="I4" i="13" s="1"/>
  <c r="D5" i="9"/>
  <c r="D6" i="9"/>
  <c r="D7" i="9"/>
  <c r="D8" i="9"/>
  <c r="B8" i="13" s="1"/>
  <c r="D9" i="9"/>
  <c r="D10" i="9"/>
  <c r="D11" i="9"/>
  <c r="E11" i="13" s="1"/>
  <c r="F11" i="13" s="1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B27" i="13" s="1"/>
  <c r="D28" i="9"/>
  <c r="I28" i="13" s="1"/>
  <c r="D29" i="9"/>
  <c r="D30" i="9"/>
  <c r="D31" i="9"/>
  <c r="D32" i="9"/>
  <c r="B32" i="13" s="1"/>
  <c r="D33" i="9"/>
  <c r="D34" i="9"/>
  <c r="J34" i="13" s="1"/>
  <c r="D35" i="9"/>
  <c r="I35" i="13" s="1"/>
  <c r="D36" i="9"/>
  <c r="B36" i="13" s="1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I52" i="13" s="1"/>
  <c r="D53" i="9"/>
  <c r="D54" i="9"/>
  <c r="D55" i="9"/>
  <c r="D56" i="9"/>
  <c r="B56" i="13" s="1"/>
  <c r="D57" i="9"/>
  <c r="D58" i="9"/>
  <c r="D59" i="9"/>
  <c r="D59" i="13" s="1"/>
  <c r="D60" i="9"/>
  <c r="D61" i="9"/>
  <c r="D62" i="9"/>
  <c r="D63" i="9"/>
  <c r="D63" i="13" s="1"/>
  <c r="D64" i="9"/>
  <c r="D65" i="9"/>
  <c r="D66" i="9"/>
  <c r="D67" i="9"/>
  <c r="D67" i="13" s="1"/>
  <c r="D68" i="9"/>
  <c r="D69" i="9"/>
  <c r="D70" i="9"/>
  <c r="D71" i="9"/>
  <c r="D71" i="13" s="1"/>
  <c r="D72" i="9"/>
  <c r="D73" i="9"/>
  <c r="D74" i="9"/>
  <c r="D75" i="9"/>
  <c r="D75" i="13" s="1"/>
  <c r="D76" i="9"/>
  <c r="I76" i="13" s="1"/>
  <c r="D77" i="9"/>
  <c r="D78" i="9"/>
  <c r="D79" i="9"/>
  <c r="D80" i="9"/>
  <c r="B80" i="13" s="1"/>
  <c r="D81" i="9"/>
  <c r="D82" i="9"/>
  <c r="D83" i="9"/>
  <c r="D83" i="13" s="1"/>
  <c r="D84" i="9"/>
  <c r="D85" i="9"/>
  <c r="D86" i="9"/>
  <c r="D87" i="9"/>
  <c r="D88" i="9"/>
  <c r="D89" i="9"/>
  <c r="D90" i="9"/>
  <c r="D91" i="9"/>
  <c r="D91" i="13" s="1"/>
  <c r="D92" i="9"/>
  <c r="D93" i="9"/>
  <c r="D94" i="9"/>
  <c r="D95" i="9"/>
  <c r="D96" i="9"/>
  <c r="D97" i="9"/>
  <c r="D98" i="9"/>
  <c r="D99" i="9"/>
  <c r="D100" i="9"/>
  <c r="D100" i="13" s="1"/>
  <c r="D101" i="9"/>
  <c r="D102" i="9"/>
  <c r="D103" i="9"/>
  <c r="D104" i="9"/>
  <c r="B104" i="13" s="1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B123" i="13" s="1"/>
  <c r="D124" i="9"/>
  <c r="C124" i="13" s="1"/>
  <c r="D125" i="9"/>
  <c r="D126" i="9"/>
  <c r="D127" i="9"/>
  <c r="D128" i="9"/>
  <c r="C128" i="13" s="1"/>
  <c r="D129" i="9"/>
  <c r="D130" i="9"/>
  <c r="D131" i="9"/>
  <c r="D132" i="9"/>
  <c r="D133" i="9"/>
  <c r="D134" i="9"/>
  <c r="D135" i="9"/>
  <c r="D136" i="9"/>
  <c r="D137" i="9"/>
  <c r="D138" i="9"/>
  <c r="D139" i="9"/>
  <c r="D140" i="9"/>
  <c r="J140" i="13" s="1"/>
  <c r="AH140" i="10" s="1"/>
  <c r="D141" i="9"/>
  <c r="D2" i="9"/>
  <c r="M3" i="13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2" i="13"/>
  <c r="O2" i="13"/>
  <c r="O3" i="13"/>
  <c r="O141" i="13"/>
  <c r="O140" i="13"/>
  <c r="O139" i="13"/>
  <c r="O138" i="13"/>
  <c r="O137" i="13"/>
  <c r="O136" i="13"/>
  <c r="O135" i="13"/>
  <c r="O134" i="13"/>
  <c r="O133" i="13"/>
  <c r="O132" i="13"/>
  <c r="O131" i="13"/>
  <c r="O130" i="13"/>
  <c r="O129" i="13"/>
  <c r="O128" i="13"/>
  <c r="O127" i="13"/>
  <c r="O126" i="13"/>
  <c r="O125" i="13"/>
  <c r="O124" i="13"/>
  <c r="O123" i="13"/>
  <c r="O122" i="13"/>
  <c r="O121" i="13"/>
  <c r="O120" i="13"/>
  <c r="O119" i="13"/>
  <c r="O118" i="13"/>
  <c r="O117" i="13"/>
  <c r="O116" i="13"/>
  <c r="O115" i="13"/>
  <c r="O114" i="13"/>
  <c r="O113" i="13"/>
  <c r="O112" i="13"/>
  <c r="O111" i="13"/>
  <c r="O110" i="13"/>
  <c r="O109" i="13"/>
  <c r="O108" i="13"/>
  <c r="O107" i="13"/>
  <c r="O106" i="13"/>
  <c r="O105" i="13"/>
  <c r="O104" i="13"/>
  <c r="O103" i="13"/>
  <c r="O102" i="13"/>
  <c r="O101" i="13"/>
  <c r="O100" i="13"/>
  <c r="O99" i="13"/>
  <c r="O98" i="13"/>
  <c r="O97" i="13"/>
  <c r="O96" i="13"/>
  <c r="O95" i="13"/>
  <c r="O94" i="13"/>
  <c r="O93" i="13"/>
  <c r="O92" i="13"/>
  <c r="O91" i="13"/>
  <c r="O90" i="13"/>
  <c r="O89" i="13"/>
  <c r="O88" i="13"/>
  <c r="O87" i="13"/>
  <c r="O86" i="13"/>
  <c r="O85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O4" i="13"/>
  <c r="S3" i="13"/>
  <c r="L3" i="13" s="1"/>
  <c r="S4" i="13"/>
  <c r="L4" i="13" s="1"/>
  <c r="S5" i="13"/>
  <c r="L5" i="13" s="1"/>
  <c r="S6" i="13"/>
  <c r="L6" i="13" s="1"/>
  <c r="AJ6" i="10" s="1"/>
  <c r="S7" i="13"/>
  <c r="L7" i="13" s="1"/>
  <c r="S8" i="13"/>
  <c r="L8" i="13" s="1"/>
  <c r="S9" i="13"/>
  <c r="L9" i="13" s="1"/>
  <c r="S10" i="13"/>
  <c r="L10" i="13" s="1"/>
  <c r="AJ10" i="10" s="1"/>
  <c r="S11" i="13"/>
  <c r="L11" i="13" s="1"/>
  <c r="S12" i="13"/>
  <c r="L12" i="13" s="1"/>
  <c r="S13" i="13"/>
  <c r="L13" i="13" s="1"/>
  <c r="S14" i="13"/>
  <c r="L14" i="13" s="1"/>
  <c r="S15" i="13"/>
  <c r="L15" i="13" s="1"/>
  <c r="S16" i="13"/>
  <c r="L16" i="13" s="1"/>
  <c r="S17" i="13"/>
  <c r="L17" i="13" s="1"/>
  <c r="AJ17" i="10" s="1"/>
  <c r="S18" i="13"/>
  <c r="L18" i="13" s="1"/>
  <c r="S19" i="13"/>
  <c r="L19" i="13" s="1"/>
  <c r="S20" i="13"/>
  <c r="L20" i="13" s="1"/>
  <c r="S21" i="13"/>
  <c r="L21" i="13" s="1"/>
  <c r="S22" i="13"/>
  <c r="L22" i="13" s="1"/>
  <c r="S23" i="13"/>
  <c r="L23" i="13" s="1"/>
  <c r="S24" i="13"/>
  <c r="L24" i="13" s="1"/>
  <c r="S25" i="13"/>
  <c r="L25" i="13" s="1"/>
  <c r="S26" i="13"/>
  <c r="L26" i="13" s="1"/>
  <c r="S27" i="13"/>
  <c r="L27" i="13" s="1"/>
  <c r="S28" i="13"/>
  <c r="L28" i="13" s="1"/>
  <c r="S29" i="13"/>
  <c r="L29" i="13" s="1"/>
  <c r="S30" i="13"/>
  <c r="L30" i="13" s="1"/>
  <c r="S31" i="13"/>
  <c r="L31" i="13" s="1"/>
  <c r="S32" i="13"/>
  <c r="L32" i="13" s="1"/>
  <c r="S33" i="13"/>
  <c r="L33" i="13" s="1"/>
  <c r="S34" i="13"/>
  <c r="L34" i="13" s="1"/>
  <c r="AJ34" i="10" s="1"/>
  <c r="S35" i="13"/>
  <c r="L35" i="13" s="1"/>
  <c r="S36" i="13"/>
  <c r="L36" i="13" s="1"/>
  <c r="S37" i="13"/>
  <c r="L37" i="13" s="1"/>
  <c r="S38" i="13"/>
  <c r="L38" i="13" s="1"/>
  <c r="S39" i="13"/>
  <c r="L39" i="13" s="1"/>
  <c r="S40" i="13"/>
  <c r="L40" i="13" s="1"/>
  <c r="S41" i="13"/>
  <c r="L41" i="13" s="1"/>
  <c r="AJ41" i="10" s="1"/>
  <c r="S42" i="13"/>
  <c r="L42" i="13" s="1"/>
  <c r="S43" i="13"/>
  <c r="L43" i="13" s="1"/>
  <c r="S44" i="13"/>
  <c r="L44" i="13" s="1"/>
  <c r="S45" i="13"/>
  <c r="L45" i="13" s="1"/>
  <c r="S46" i="13"/>
  <c r="L46" i="13" s="1"/>
  <c r="S47" i="13"/>
  <c r="L47" i="13" s="1"/>
  <c r="S48" i="13"/>
  <c r="L48" i="13" s="1"/>
  <c r="S49" i="13"/>
  <c r="L49" i="13" s="1"/>
  <c r="S50" i="13"/>
  <c r="L50" i="13" s="1"/>
  <c r="S51" i="13"/>
  <c r="L51" i="13" s="1"/>
  <c r="S52" i="13"/>
  <c r="L52" i="13" s="1"/>
  <c r="S53" i="13"/>
  <c r="L53" i="13" s="1"/>
  <c r="S54" i="13"/>
  <c r="L54" i="13" s="1"/>
  <c r="AJ54" i="10" s="1"/>
  <c r="S55" i="13"/>
  <c r="L55" i="13" s="1"/>
  <c r="S56" i="13"/>
  <c r="L56" i="13" s="1"/>
  <c r="S57" i="13"/>
  <c r="L57" i="13" s="1"/>
  <c r="S58" i="13"/>
  <c r="L58" i="13" s="1"/>
  <c r="S59" i="13"/>
  <c r="L59" i="13" s="1"/>
  <c r="S60" i="13"/>
  <c r="L60" i="13" s="1"/>
  <c r="S61" i="13"/>
  <c r="L61" i="13" s="1"/>
  <c r="S62" i="13"/>
  <c r="L62" i="13" s="1"/>
  <c r="S63" i="13"/>
  <c r="L63" i="13" s="1"/>
  <c r="S64" i="13"/>
  <c r="L64" i="13" s="1"/>
  <c r="S65" i="13"/>
  <c r="L65" i="13" s="1"/>
  <c r="S66" i="13"/>
  <c r="L66" i="13" s="1"/>
  <c r="S67" i="13"/>
  <c r="L67" i="13" s="1"/>
  <c r="S68" i="13"/>
  <c r="L68" i="13" s="1"/>
  <c r="S69" i="13"/>
  <c r="L69" i="13" s="1"/>
  <c r="S70" i="13"/>
  <c r="L70" i="13" s="1"/>
  <c r="S71" i="13"/>
  <c r="L71" i="13" s="1"/>
  <c r="S72" i="13"/>
  <c r="L72" i="13" s="1"/>
  <c r="S73" i="13"/>
  <c r="L73" i="13" s="1"/>
  <c r="S74" i="13"/>
  <c r="L74" i="13" s="1"/>
  <c r="S75" i="13"/>
  <c r="L75" i="13" s="1"/>
  <c r="S76" i="13"/>
  <c r="L76" i="13" s="1"/>
  <c r="S77" i="13"/>
  <c r="L77" i="13" s="1"/>
  <c r="S78" i="13"/>
  <c r="L78" i="13" s="1"/>
  <c r="AJ78" i="10" s="1"/>
  <c r="S79" i="13"/>
  <c r="L79" i="13" s="1"/>
  <c r="S80" i="13"/>
  <c r="L80" i="13" s="1"/>
  <c r="S81" i="13"/>
  <c r="L81" i="13" s="1"/>
  <c r="S82" i="13"/>
  <c r="L82" i="13" s="1"/>
  <c r="S83" i="13"/>
  <c r="L83" i="13" s="1"/>
  <c r="S84" i="13"/>
  <c r="L84" i="13" s="1"/>
  <c r="S85" i="13"/>
  <c r="L85" i="13" s="1"/>
  <c r="S86" i="13"/>
  <c r="L86" i="13" s="1"/>
  <c r="S87" i="13"/>
  <c r="L87" i="13" s="1"/>
  <c r="S88" i="13"/>
  <c r="L88" i="13" s="1"/>
  <c r="S89" i="13"/>
  <c r="L89" i="13" s="1"/>
  <c r="AJ89" i="10" s="1"/>
  <c r="S90" i="13"/>
  <c r="L90" i="13" s="1"/>
  <c r="S91" i="13"/>
  <c r="L91" i="13" s="1"/>
  <c r="S92" i="13"/>
  <c r="L92" i="13" s="1"/>
  <c r="S93" i="13"/>
  <c r="L93" i="13" s="1"/>
  <c r="S94" i="13"/>
  <c r="L94" i="13" s="1"/>
  <c r="S95" i="13"/>
  <c r="L95" i="13" s="1"/>
  <c r="S96" i="13"/>
  <c r="L96" i="13" s="1"/>
  <c r="S97" i="13"/>
  <c r="L97" i="13" s="1"/>
  <c r="S98" i="13"/>
  <c r="L98" i="13" s="1"/>
  <c r="S99" i="13"/>
  <c r="L99" i="13" s="1"/>
  <c r="S100" i="13"/>
  <c r="L100" i="13" s="1"/>
  <c r="S101" i="13"/>
  <c r="L101" i="13" s="1"/>
  <c r="S102" i="13"/>
  <c r="L102" i="13" s="1"/>
  <c r="S103" i="13"/>
  <c r="L103" i="13" s="1"/>
  <c r="S104" i="13"/>
  <c r="L104" i="13" s="1"/>
  <c r="S105" i="13"/>
  <c r="L105" i="13" s="1"/>
  <c r="S106" i="13"/>
  <c r="L106" i="13" s="1"/>
  <c r="S107" i="13"/>
  <c r="L107" i="13" s="1"/>
  <c r="S108" i="13"/>
  <c r="L108" i="13" s="1"/>
  <c r="S109" i="13"/>
  <c r="L109" i="13" s="1"/>
  <c r="S110" i="13"/>
  <c r="L110" i="13" s="1"/>
  <c r="S111" i="13"/>
  <c r="L111" i="13" s="1"/>
  <c r="AJ111" i="10" s="1"/>
  <c r="S112" i="13"/>
  <c r="L112" i="13" s="1"/>
  <c r="S113" i="13"/>
  <c r="L113" i="13" s="1"/>
  <c r="S114" i="13"/>
  <c r="L114" i="13" s="1"/>
  <c r="S115" i="13"/>
  <c r="L115" i="13" s="1"/>
  <c r="S116" i="13"/>
  <c r="L116" i="13" s="1"/>
  <c r="S117" i="13"/>
  <c r="L117" i="13" s="1"/>
  <c r="S118" i="13"/>
  <c r="L118" i="13" s="1"/>
  <c r="S119" i="13"/>
  <c r="L119" i="13" s="1"/>
  <c r="S120" i="13"/>
  <c r="L120" i="13" s="1"/>
  <c r="S121" i="13"/>
  <c r="L121" i="13" s="1"/>
  <c r="S122" i="13"/>
  <c r="L122" i="13" s="1"/>
  <c r="S123" i="13"/>
  <c r="L123" i="13" s="1"/>
  <c r="S124" i="13"/>
  <c r="L124" i="13" s="1"/>
  <c r="S125" i="13"/>
  <c r="L125" i="13" s="1"/>
  <c r="S126" i="13"/>
  <c r="L126" i="13" s="1"/>
  <c r="S127" i="13"/>
  <c r="L127" i="13" s="1"/>
  <c r="S128" i="13"/>
  <c r="L128" i="13" s="1"/>
  <c r="S129" i="13"/>
  <c r="L129" i="13" s="1"/>
  <c r="S130" i="13"/>
  <c r="L130" i="13" s="1"/>
  <c r="S131" i="13"/>
  <c r="L131" i="13" s="1"/>
  <c r="S132" i="13"/>
  <c r="L132" i="13" s="1"/>
  <c r="S133" i="13"/>
  <c r="L133" i="13" s="1"/>
  <c r="S134" i="13"/>
  <c r="L134" i="13" s="1"/>
  <c r="S135" i="13"/>
  <c r="L135" i="13" s="1"/>
  <c r="S136" i="13"/>
  <c r="L136" i="13" s="1"/>
  <c r="S137" i="13"/>
  <c r="L137" i="13" s="1"/>
  <c r="AJ137" i="10" s="1"/>
  <c r="S138" i="13"/>
  <c r="L138" i="13" s="1"/>
  <c r="S139" i="13"/>
  <c r="L139" i="13" s="1"/>
  <c r="S140" i="13"/>
  <c r="L140" i="13" s="1"/>
  <c r="S141" i="13"/>
  <c r="L141" i="13" s="1"/>
  <c r="C2" i="8"/>
  <c r="E2" i="8"/>
  <c r="F2" i="8"/>
  <c r="G2" i="8"/>
  <c r="C3" i="8"/>
  <c r="D3" i="8"/>
  <c r="E3" i="8"/>
  <c r="F3" i="8"/>
  <c r="G3" i="8"/>
  <c r="C4" i="8"/>
  <c r="C4" i="10" s="1"/>
  <c r="D4" i="8"/>
  <c r="D4" i="10" s="1"/>
  <c r="E4" i="8"/>
  <c r="E4" i="10" s="1"/>
  <c r="F4" i="8"/>
  <c r="G4" i="8"/>
  <c r="C5" i="8"/>
  <c r="D5" i="8"/>
  <c r="E5" i="8"/>
  <c r="F5" i="8"/>
  <c r="G5" i="8"/>
  <c r="C6" i="8"/>
  <c r="D6" i="8"/>
  <c r="D6" i="10" s="1"/>
  <c r="E6" i="8"/>
  <c r="F6" i="8"/>
  <c r="G6" i="8"/>
  <c r="C7" i="8"/>
  <c r="D7" i="8"/>
  <c r="E7" i="8"/>
  <c r="F7" i="8"/>
  <c r="G7" i="8"/>
  <c r="C8" i="8"/>
  <c r="D8" i="8"/>
  <c r="E8" i="8"/>
  <c r="F8" i="8"/>
  <c r="G8" i="8"/>
  <c r="G8" i="10" s="1"/>
  <c r="C9" i="8"/>
  <c r="C9" i="10" s="1"/>
  <c r="D9" i="8"/>
  <c r="D9" i="10" s="1"/>
  <c r="E9" i="8"/>
  <c r="F9" i="8"/>
  <c r="G9" i="8"/>
  <c r="C10" i="8"/>
  <c r="D10" i="8"/>
  <c r="E10" i="8"/>
  <c r="F10" i="8"/>
  <c r="G10" i="8"/>
  <c r="C11" i="8"/>
  <c r="C11" i="10" s="1"/>
  <c r="D11" i="8"/>
  <c r="D11" i="10" s="1"/>
  <c r="E11" i="8"/>
  <c r="F11" i="8"/>
  <c r="G11" i="8"/>
  <c r="C12" i="8"/>
  <c r="D12" i="8"/>
  <c r="E12" i="8"/>
  <c r="F12" i="8"/>
  <c r="G12" i="8"/>
  <c r="C13" i="8"/>
  <c r="D13" i="8"/>
  <c r="D14" i="10" s="1"/>
  <c r="E13" i="8"/>
  <c r="F13" i="8"/>
  <c r="F13" i="10" s="1"/>
  <c r="G13" i="8"/>
  <c r="C14" i="8"/>
  <c r="D14" i="8"/>
  <c r="E14" i="8"/>
  <c r="E14" i="10" s="1"/>
  <c r="F14" i="8"/>
  <c r="G14" i="8"/>
  <c r="C15" i="8"/>
  <c r="D15" i="8"/>
  <c r="E15" i="8"/>
  <c r="F15" i="8"/>
  <c r="G15" i="8"/>
  <c r="C16" i="8"/>
  <c r="D16" i="8"/>
  <c r="E16" i="8"/>
  <c r="F16" i="8"/>
  <c r="G16" i="8"/>
  <c r="C17" i="8"/>
  <c r="D17" i="8"/>
  <c r="E17" i="8"/>
  <c r="E17" i="10" s="1"/>
  <c r="F17" i="8"/>
  <c r="G17" i="8"/>
  <c r="C18" i="8"/>
  <c r="C18" i="10" s="1"/>
  <c r="D18" i="8"/>
  <c r="E18" i="8"/>
  <c r="F18" i="8"/>
  <c r="G18" i="8"/>
  <c r="G18" i="10" s="1"/>
  <c r="C19" i="8"/>
  <c r="D19" i="8"/>
  <c r="D19" i="10" s="1"/>
  <c r="E19" i="8"/>
  <c r="E20" i="10" s="1"/>
  <c r="F19" i="8"/>
  <c r="G19" i="8"/>
  <c r="G20" i="10" s="1"/>
  <c r="C20" i="8"/>
  <c r="D20" i="8"/>
  <c r="E20" i="8"/>
  <c r="F20" i="8"/>
  <c r="G20" i="8"/>
  <c r="C21" i="8"/>
  <c r="D21" i="8"/>
  <c r="E21" i="8"/>
  <c r="F21" i="8"/>
  <c r="G21" i="8"/>
  <c r="C22" i="8"/>
  <c r="D22" i="8"/>
  <c r="E22" i="8"/>
  <c r="F22" i="8"/>
  <c r="G22" i="8"/>
  <c r="G22" i="10" s="1"/>
  <c r="C23" i="8"/>
  <c r="D23" i="8"/>
  <c r="D23" i="10" s="1"/>
  <c r="E23" i="8"/>
  <c r="E23" i="10" s="1"/>
  <c r="F23" i="8"/>
  <c r="F23" i="10" s="1"/>
  <c r="G23" i="8"/>
  <c r="G24" i="10" s="1"/>
  <c r="C24" i="8"/>
  <c r="C25" i="10" s="1"/>
  <c r="D24" i="8"/>
  <c r="D25" i="10" s="1"/>
  <c r="E24" i="8"/>
  <c r="E25" i="10" s="1"/>
  <c r="F24" i="8"/>
  <c r="G24" i="8"/>
  <c r="C25" i="8"/>
  <c r="D25" i="8"/>
  <c r="E25" i="8"/>
  <c r="F25" i="8"/>
  <c r="G25" i="8"/>
  <c r="C26" i="8"/>
  <c r="D26" i="8"/>
  <c r="E26" i="8"/>
  <c r="F26" i="8"/>
  <c r="G26" i="8"/>
  <c r="C27" i="8"/>
  <c r="D27" i="8"/>
  <c r="D27" i="10" s="1"/>
  <c r="E27" i="8"/>
  <c r="F27" i="8"/>
  <c r="F28" i="10" s="1"/>
  <c r="G27" i="8"/>
  <c r="C28" i="8"/>
  <c r="C28" i="10" s="1"/>
  <c r="D28" i="8"/>
  <c r="D28" i="10" s="1"/>
  <c r="E28" i="8"/>
  <c r="E28" i="10" s="1"/>
  <c r="F28" i="8"/>
  <c r="F29" i="10" s="1"/>
  <c r="G28" i="8"/>
  <c r="C29" i="8"/>
  <c r="C30" i="10" s="1"/>
  <c r="D29" i="8"/>
  <c r="E29" i="8"/>
  <c r="F29" i="8"/>
  <c r="G29" i="8"/>
  <c r="C30" i="8"/>
  <c r="D30" i="8"/>
  <c r="E30" i="8"/>
  <c r="F30" i="8"/>
  <c r="G30" i="8"/>
  <c r="C31" i="8"/>
  <c r="D31" i="8"/>
  <c r="E31" i="8"/>
  <c r="F31" i="8"/>
  <c r="G31" i="8"/>
  <c r="C32" i="8"/>
  <c r="C32" i="10" s="1"/>
  <c r="D32" i="8"/>
  <c r="E32" i="8"/>
  <c r="F32" i="8"/>
  <c r="G32" i="8"/>
  <c r="C33" i="8"/>
  <c r="D33" i="8"/>
  <c r="D33" i="10" s="1"/>
  <c r="E33" i="8"/>
  <c r="F33" i="8"/>
  <c r="G33" i="8"/>
  <c r="C34" i="8"/>
  <c r="D34" i="8"/>
  <c r="E34" i="8"/>
  <c r="F34" i="8"/>
  <c r="G34" i="8"/>
  <c r="C35" i="8"/>
  <c r="D35" i="8"/>
  <c r="E35" i="8"/>
  <c r="F35" i="8"/>
  <c r="G35" i="8"/>
  <c r="C36" i="8"/>
  <c r="D36" i="8"/>
  <c r="E36" i="8"/>
  <c r="E37" i="10" s="1"/>
  <c r="F36" i="8"/>
  <c r="G36" i="8"/>
  <c r="C37" i="8"/>
  <c r="D37" i="8"/>
  <c r="D38" i="10" s="1"/>
  <c r="E37" i="8"/>
  <c r="F37" i="8"/>
  <c r="F38" i="10" s="1"/>
  <c r="G37" i="8"/>
  <c r="G38" i="10" s="1"/>
  <c r="C38" i="8"/>
  <c r="D38" i="8"/>
  <c r="E38" i="8"/>
  <c r="F38" i="8"/>
  <c r="G38" i="8"/>
  <c r="C39" i="8"/>
  <c r="D39" i="8"/>
  <c r="E39" i="8"/>
  <c r="F39" i="8"/>
  <c r="G39" i="8"/>
  <c r="C40" i="8"/>
  <c r="D40" i="8"/>
  <c r="E40" i="8"/>
  <c r="F40" i="8"/>
  <c r="G40" i="8"/>
  <c r="C41" i="8"/>
  <c r="C41" i="10" s="1"/>
  <c r="D41" i="8"/>
  <c r="D42" i="10" s="1"/>
  <c r="E41" i="8"/>
  <c r="F41" i="8"/>
  <c r="G41" i="8"/>
  <c r="C42" i="8"/>
  <c r="C43" i="10" s="1"/>
  <c r="D42" i="8"/>
  <c r="E42" i="8"/>
  <c r="F42" i="8"/>
  <c r="G42" i="8"/>
  <c r="C43" i="8"/>
  <c r="D43" i="8"/>
  <c r="E43" i="8"/>
  <c r="F43" i="8"/>
  <c r="F44" i="10" s="1"/>
  <c r="G43" i="8"/>
  <c r="C44" i="8"/>
  <c r="D44" i="8"/>
  <c r="E44" i="8"/>
  <c r="F44" i="8"/>
  <c r="G44" i="8"/>
  <c r="C45" i="8"/>
  <c r="D45" i="8"/>
  <c r="E45" i="8"/>
  <c r="E45" i="10" s="1"/>
  <c r="F45" i="8"/>
  <c r="F45" i="10" s="1"/>
  <c r="G45" i="8"/>
  <c r="G45" i="10" s="1"/>
  <c r="C46" i="8"/>
  <c r="C47" i="10" s="1"/>
  <c r="D46" i="8"/>
  <c r="E46" i="8"/>
  <c r="F46" i="8"/>
  <c r="G46" i="8"/>
  <c r="G46" i="10" s="1"/>
  <c r="C47" i="8"/>
  <c r="D47" i="8"/>
  <c r="D48" i="10" s="1"/>
  <c r="E47" i="8"/>
  <c r="F47" i="8"/>
  <c r="G47" i="8"/>
  <c r="G48" i="10" s="1"/>
  <c r="C48" i="8"/>
  <c r="D48" i="8"/>
  <c r="E48" i="8"/>
  <c r="F48" i="8"/>
  <c r="G48" i="8"/>
  <c r="C49" i="8"/>
  <c r="D49" i="8"/>
  <c r="E49" i="8"/>
  <c r="F49" i="8"/>
  <c r="G49" i="8"/>
  <c r="C50" i="8"/>
  <c r="C50" i="10" s="1"/>
  <c r="D50" i="8"/>
  <c r="D50" i="10" s="1"/>
  <c r="E50" i="8"/>
  <c r="F50" i="8"/>
  <c r="F50" i="10" s="1"/>
  <c r="G50" i="8"/>
  <c r="C51" i="8"/>
  <c r="C51" i="10" s="1"/>
  <c r="D51" i="8"/>
  <c r="E51" i="8"/>
  <c r="F51" i="8"/>
  <c r="F51" i="10" s="1"/>
  <c r="G51" i="8"/>
  <c r="C52" i="8"/>
  <c r="C52" i="10" s="1"/>
  <c r="D52" i="8"/>
  <c r="D52" i="10" s="1"/>
  <c r="E52" i="8"/>
  <c r="E53" i="10" s="1"/>
  <c r="F52" i="8"/>
  <c r="F53" i="10" s="1"/>
  <c r="G52" i="8"/>
  <c r="C53" i="8"/>
  <c r="D53" i="8"/>
  <c r="E53" i="8"/>
  <c r="F53" i="8"/>
  <c r="G53" i="8"/>
  <c r="C54" i="8"/>
  <c r="D54" i="8"/>
  <c r="E54" i="8"/>
  <c r="F54" i="8"/>
  <c r="G54" i="8"/>
  <c r="C55" i="8"/>
  <c r="D55" i="8"/>
  <c r="D55" i="10" s="1"/>
  <c r="E55" i="8"/>
  <c r="F55" i="8"/>
  <c r="G55" i="8"/>
  <c r="C56" i="8"/>
  <c r="D56" i="8"/>
  <c r="E56" i="8"/>
  <c r="F56" i="8"/>
  <c r="G56" i="8"/>
  <c r="G56" i="10" s="1"/>
  <c r="C57" i="8"/>
  <c r="D57" i="8"/>
  <c r="E57" i="8"/>
  <c r="F57" i="8"/>
  <c r="G57" i="8"/>
  <c r="C58" i="8"/>
  <c r="D58" i="8"/>
  <c r="D59" i="10" s="1"/>
  <c r="E58" i="8"/>
  <c r="E59" i="10" s="1"/>
  <c r="F58" i="8"/>
  <c r="G58" i="8"/>
  <c r="C59" i="8"/>
  <c r="D59" i="8"/>
  <c r="E59" i="8"/>
  <c r="F59" i="8"/>
  <c r="G59" i="8"/>
  <c r="C60" i="8"/>
  <c r="D60" i="8"/>
  <c r="E60" i="8"/>
  <c r="E60" i="10" s="1"/>
  <c r="F60" i="8"/>
  <c r="G60" i="8"/>
  <c r="C61" i="8"/>
  <c r="D61" i="8"/>
  <c r="E61" i="8"/>
  <c r="F61" i="8"/>
  <c r="F61" i="10" s="1"/>
  <c r="G61" i="8"/>
  <c r="C62" i="8"/>
  <c r="D62" i="8"/>
  <c r="E62" i="8"/>
  <c r="F62" i="8"/>
  <c r="F63" i="10" s="1"/>
  <c r="G62" i="8"/>
  <c r="C63" i="8"/>
  <c r="D63" i="8"/>
  <c r="E63" i="8"/>
  <c r="F63" i="8"/>
  <c r="G63" i="8"/>
  <c r="C64" i="8"/>
  <c r="D64" i="8"/>
  <c r="E64" i="8"/>
  <c r="F64" i="8"/>
  <c r="G64" i="8"/>
  <c r="C65" i="8"/>
  <c r="D65" i="8"/>
  <c r="E65" i="8"/>
  <c r="F65" i="8"/>
  <c r="F65" i="10" s="1"/>
  <c r="G65" i="8"/>
  <c r="G65" i="10" s="1"/>
  <c r="C66" i="8"/>
  <c r="D66" i="8"/>
  <c r="E66" i="8"/>
  <c r="E66" i="10" s="1"/>
  <c r="F66" i="8"/>
  <c r="F66" i="10" s="1"/>
  <c r="G66" i="8"/>
  <c r="C67" i="8"/>
  <c r="D67" i="8"/>
  <c r="D67" i="10" s="1"/>
  <c r="E67" i="8"/>
  <c r="F67" i="8"/>
  <c r="G67" i="8"/>
  <c r="C68" i="8"/>
  <c r="D68" i="8"/>
  <c r="D69" i="10" s="1"/>
  <c r="E68" i="8"/>
  <c r="F68" i="8"/>
  <c r="G68" i="8"/>
  <c r="C69" i="8"/>
  <c r="D69" i="8"/>
  <c r="E69" i="8"/>
  <c r="F69" i="8"/>
  <c r="G69" i="8"/>
  <c r="C70" i="8"/>
  <c r="D70" i="8"/>
  <c r="E70" i="8"/>
  <c r="F70" i="8"/>
  <c r="F70" i="10" s="1"/>
  <c r="G70" i="8"/>
  <c r="C71" i="8"/>
  <c r="D71" i="8"/>
  <c r="D71" i="10" s="1"/>
  <c r="E71" i="8"/>
  <c r="E72" i="10" s="1"/>
  <c r="F71" i="8"/>
  <c r="F72" i="10" s="1"/>
  <c r="G71" i="8"/>
  <c r="G72" i="10" s="1"/>
  <c r="C72" i="8"/>
  <c r="C72" i="10" s="1"/>
  <c r="D72" i="8"/>
  <c r="E72" i="8"/>
  <c r="F72" i="8"/>
  <c r="G72" i="8"/>
  <c r="C73" i="8"/>
  <c r="C74" i="10" s="1"/>
  <c r="D73" i="8"/>
  <c r="E73" i="8"/>
  <c r="F73" i="8"/>
  <c r="G73" i="8"/>
  <c r="C74" i="8"/>
  <c r="D74" i="8"/>
  <c r="E74" i="8"/>
  <c r="F74" i="8"/>
  <c r="G74" i="8"/>
  <c r="C75" i="8"/>
  <c r="C75" i="10" s="1"/>
  <c r="D75" i="8"/>
  <c r="E75" i="8"/>
  <c r="E75" i="10" s="1"/>
  <c r="F75" i="8"/>
  <c r="F75" i="10" s="1"/>
  <c r="G75" i="8"/>
  <c r="C76" i="8"/>
  <c r="C77" i="10" s="1"/>
  <c r="D76" i="8"/>
  <c r="D76" i="10" s="1"/>
  <c r="E76" i="8"/>
  <c r="E77" i="10" s="1"/>
  <c r="F76" i="8"/>
  <c r="F77" i="10" s="1"/>
  <c r="G76" i="8"/>
  <c r="G76" i="10" s="1"/>
  <c r="C77" i="8"/>
  <c r="D77" i="8"/>
  <c r="E77" i="8"/>
  <c r="F77" i="8"/>
  <c r="G77" i="8"/>
  <c r="C78" i="8"/>
  <c r="D78" i="8"/>
  <c r="E78" i="8"/>
  <c r="F78" i="8"/>
  <c r="G78" i="8"/>
  <c r="C79" i="8"/>
  <c r="D79" i="8"/>
  <c r="E79" i="8"/>
  <c r="F79" i="8"/>
  <c r="G79" i="8"/>
  <c r="C80" i="8"/>
  <c r="D80" i="8"/>
  <c r="D80" i="10" s="1"/>
  <c r="E80" i="8"/>
  <c r="E80" i="10" s="1"/>
  <c r="F80" i="8"/>
  <c r="G80" i="8"/>
  <c r="G80" i="10" s="1"/>
  <c r="C81" i="8"/>
  <c r="C81" i="10" s="1"/>
  <c r="D81" i="8"/>
  <c r="E81" i="8"/>
  <c r="F81" i="8"/>
  <c r="G81" i="8"/>
  <c r="C82" i="8"/>
  <c r="D82" i="8"/>
  <c r="E82" i="8"/>
  <c r="F82" i="8"/>
  <c r="G82" i="8"/>
  <c r="C83" i="8"/>
  <c r="D83" i="8"/>
  <c r="E83" i="8"/>
  <c r="F83" i="8"/>
  <c r="G83" i="8"/>
  <c r="C84" i="8"/>
  <c r="D84" i="8"/>
  <c r="E84" i="8"/>
  <c r="F84" i="8"/>
  <c r="G84" i="8"/>
  <c r="G84" i="10" s="1"/>
  <c r="C85" i="8"/>
  <c r="C85" i="10" s="1"/>
  <c r="D85" i="8"/>
  <c r="D86" i="10" s="1"/>
  <c r="E85" i="8"/>
  <c r="F85" i="8"/>
  <c r="F86" i="10" s="1"/>
  <c r="G85" i="8"/>
  <c r="G86" i="10" s="1"/>
  <c r="C86" i="8"/>
  <c r="D86" i="8"/>
  <c r="D87" i="10" s="1"/>
  <c r="E86" i="8"/>
  <c r="E86" i="10" s="1"/>
  <c r="F86" i="8"/>
  <c r="G86" i="8"/>
  <c r="C87" i="8"/>
  <c r="D87" i="8"/>
  <c r="E87" i="8"/>
  <c r="F87" i="8"/>
  <c r="G87" i="8"/>
  <c r="C88" i="8"/>
  <c r="D88" i="8"/>
  <c r="E88" i="8"/>
  <c r="F88" i="8"/>
  <c r="G88" i="8"/>
  <c r="C89" i="8"/>
  <c r="D89" i="8"/>
  <c r="D89" i="10" s="1"/>
  <c r="E89" i="8"/>
  <c r="E89" i="10" s="1"/>
  <c r="F89" i="8"/>
  <c r="F89" i="10" s="1"/>
  <c r="G89" i="8"/>
  <c r="G90" i="10" s="1"/>
  <c r="C90" i="8"/>
  <c r="C91" i="10" s="1"/>
  <c r="D90" i="8"/>
  <c r="E90" i="8"/>
  <c r="E91" i="10" s="1"/>
  <c r="F90" i="8"/>
  <c r="G90" i="8"/>
  <c r="C91" i="8"/>
  <c r="C92" i="10" s="1"/>
  <c r="D91" i="8"/>
  <c r="E91" i="8"/>
  <c r="F91" i="8"/>
  <c r="G91" i="8"/>
  <c r="C92" i="8"/>
  <c r="D92" i="8"/>
  <c r="E92" i="8"/>
  <c r="F92" i="8"/>
  <c r="G92" i="8"/>
  <c r="C93" i="8"/>
  <c r="D93" i="8"/>
  <c r="E93" i="8"/>
  <c r="E93" i="10" s="1"/>
  <c r="F93" i="8"/>
  <c r="F93" i="10" s="1"/>
  <c r="G93" i="8"/>
  <c r="C94" i="8"/>
  <c r="C94" i="10" s="1"/>
  <c r="D94" i="8"/>
  <c r="D94" i="10" s="1"/>
  <c r="E94" i="8"/>
  <c r="F94" i="8"/>
  <c r="G94" i="8"/>
  <c r="C95" i="8"/>
  <c r="D95" i="8"/>
  <c r="E95" i="8"/>
  <c r="E96" i="10" s="1"/>
  <c r="F95" i="8"/>
  <c r="G95" i="8"/>
  <c r="C96" i="8"/>
  <c r="D96" i="8"/>
  <c r="E96" i="8"/>
  <c r="F96" i="8"/>
  <c r="G96" i="8"/>
  <c r="C97" i="8"/>
  <c r="D97" i="8"/>
  <c r="E97" i="8"/>
  <c r="F97" i="8"/>
  <c r="G97" i="8"/>
  <c r="C98" i="8"/>
  <c r="D98" i="8"/>
  <c r="D98" i="10" s="1"/>
  <c r="E98" i="8"/>
  <c r="F98" i="8"/>
  <c r="G98" i="8"/>
  <c r="G98" i="10" s="1"/>
  <c r="C99" i="8"/>
  <c r="D99" i="8"/>
  <c r="D99" i="10" s="1"/>
  <c r="E99" i="8"/>
  <c r="F99" i="8"/>
  <c r="G99" i="8"/>
  <c r="C100" i="8"/>
  <c r="D100" i="8"/>
  <c r="D101" i="10" s="1"/>
  <c r="E100" i="8"/>
  <c r="F100" i="8"/>
  <c r="G100" i="8"/>
  <c r="C101" i="8"/>
  <c r="C102" i="10" s="1"/>
  <c r="D101" i="8"/>
  <c r="E101" i="8"/>
  <c r="F101" i="8"/>
  <c r="G101" i="8"/>
  <c r="C102" i="8"/>
  <c r="D102" i="8"/>
  <c r="E102" i="8"/>
  <c r="E102" i="10" s="1"/>
  <c r="F102" i="8"/>
  <c r="G102" i="8"/>
  <c r="C103" i="8"/>
  <c r="C103" i="10" s="1"/>
  <c r="D103" i="8"/>
  <c r="E103" i="8"/>
  <c r="F103" i="8"/>
  <c r="G103" i="8"/>
  <c r="C104" i="8"/>
  <c r="C104" i="10" s="1"/>
  <c r="D104" i="8"/>
  <c r="E104" i="8"/>
  <c r="F104" i="8"/>
  <c r="G104" i="8"/>
  <c r="C105" i="8"/>
  <c r="C106" i="10" s="1"/>
  <c r="D105" i="8"/>
  <c r="E105" i="8"/>
  <c r="F105" i="8"/>
  <c r="F105" i="10" s="1"/>
  <c r="G105" i="8"/>
  <c r="C106" i="8"/>
  <c r="D106" i="8"/>
  <c r="E106" i="8"/>
  <c r="F106" i="8"/>
  <c r="F107" i="10" s="1"/>
  <c r="G106" i="8"/>
  <c r="C107" i="8"/>
  <c r="D107" i="8"/>
  <c r="D107" i="10" s="1"/>
  <c r="E107" i="8"/>
  <c r="F107" i="8"/>
  <c r="G107" i="8"/>
  <c r="C108" i="8"/>
  <c r="D108" i="8"/>
  <c r="E108" i="8"/>
  <c r="F108" i="8"/>
  <c r="G108" i="8"/>
  <c r="C109" i="8"/>
  <c r="D109" i="8"/>
  <c r="D109" i="10" s="1"/>
  <c r="E109" i="8"/>
  <c r="F109" i="8"/>
  <c r="G109" i="8"/>
  <c r="G109" i="10" s="1"/>
  <c r="C110" i="8"/>
  <c r="D110" i="8"/>
  <c r="E110" i="8"/>
  <c r="F110" i="8"/>
  <c r="G110" i="8"/>
  <c r="C111" i="8"/>
  <c r="D111" i="8"/>
  <c r="E111" i="8"/>
  <c r="F111" i="8"/>
  <c r="G111" i="8"/>
  <c r="C112" i="8"/>
  <c r="D112" i="8"/>
  <c r="E112" i="8"/>
  <c r="F112" i="8"/>
  <c r="G112" i="8"/>
  <c r="C113" i="8"/>
  <c r="D113" i="8"/>
  <c r="E113" i="8"/>
  <c r="F113" i="8"/>
  <c r="G113" i="8"/>
  <c r="G114" i="10" s="1"/>
  <c r="C114" i="8"/>
  <c r="C114" i="10" s="1"/>
  <c r="D114" i="8"/>
  <c r="E114" i="8"/>
  <c r="E114" i="10" s="1"/>
  <c r="F114" i="8"/>
  <c r="F114" i="10" s="1"/>
  <c r="G114" i="8"/>
  <c r="C115" i="8"/>
  <c r="D115" i="8"/>
  <c r="D115" i="10" s="1"/>
  <c r="E115" i="8"/>
  <c r="F115" i="8"/>
  <c r="G115" i="8"/>
  <c r="C116" i="8"/>
  <c r="D116" i="8"/>
  <c r="E116" i="8"/>
  <c r="F116" i="8"/>
  <c r="G116" i="8"/>
  <c r="C117" i="8"/>
  <c r="D117" i="8"/>
  <c r="E117" i="8"/>
  <c r="F117" i="8"/>
  <c r="G117" i="8"/>
  <c r="C118" i="8"/>
  <c r="C118" i="10" s="1"/>
  <c r="D118" i="8"/>
  <c r="D118" i="10" s="1"/>
  <c r="E118" i="8"/>
  <c r="E118" i="10" s="1"/>
  <c r="F118" i="8"/>
  <c r="F118" i="10" s="1"/>
  <c r="G118" i="8"/>
  <c r="G118" i="10" s="1"/>
  <c r="C119" i="8"/>
  <c r="D119" i="8"/>
  <c r="E119" i="8"/>
  <c r="F119" i="8"/>
  <c r="G119" i="8"/>
  <c r="C120" i="8"/>
  <c r="D120" i="8"/>
  <c r="E120" i="8"/>
  <c r="F120" i="8"/>
  <c r="G120" i="8"/>
  <c r="C121" i="8"/>
  <c r="D121" i="8"/>
  <c r="E121" i="8"/>
  <c r="F121" i="8"/>
  <c r="G121" i="8"/>
  <c r="C122" i="8"/>
  <c r="D122" i="8"/>
  <c r="D122" i="10" s="1"/>
  <c r="E122" i="8"/>
  <c r="F122" i="8"/>
  <c r="G122" i="8"/>
  <c r="G122" i="10" s="1"/>
  <c r="C123" i="8"/>
  <c r="C123" i="10" s="1"/>
  <c r="D123" i="8"/>
  <c r="E123" i="8"/>
  <c r="F123" i="8"/>
  <c r="G123" i="8"/>
  <c r="C124" i="8"/>
  <c r="D124" i="8"/>
  <c r="D124" i="10" s="1"/>
  <c r="E124" i="8"/>
  <c r="F124" i="8"/>
  <c r="G124" i="8"/>
  <c r="G124" i="10" s="1"/>
  <c r="C125" i="8"/>
  <c r="D125" i="8"/>
  <c r="E125" i="8"/>
  <c r="F125" i="8"/>
  <c r="F126" i="10" s="1"/>
  <c r="G125" i="8"/>
  <c r="C126" i="8"/>
  <c r="D126" i="8"/>
  <c r="E126" i="8"/>
  <c r="F126" i="8"/>
  <c r="G126" i="8"/>
  <c r="C127" i="8"/>
  <c r="D127" i="8"/>
  <c r="E127" i="8"/>
  <c r="F127" i="8"/>
  <c r="F127" i="10" s="1"/>
  <c r="G127" i="8"/>
  <c r="C128" i="8"/>
  <c r="D128" i="8"/>
  <c r="D128" i="10" s="1"/>
  <c r="E128" i="8"/>
  <c r="E128" i="10" s="1"/>
  <c r="F128" i="8"/>
  <c r="G128" i="8"/>
  <c r="G128" i="10" s="1"/>
  <c r="C129" i="8"/>
  <c r="D129" i="8"/>
  <c r="E129" i="8"/>
  <c r="F129" i="8"/>
  <c r="F130" i="10" s="1"/>
  <c r="G129" i="8"/>
  <c r="C130" i="8"/>
  <c r="D130" i="8"/>
  <c r="E130" i="8"/>
  <c r="F130" i="8"/>
  <c r="G130" i="8"/>
  <c r="C131" i="8"/>
  <c r="D131" i="8"/>
  <c r="E131" i="8"/>
  <c r="F131" i="8"/>
  <c r="G131" i="8"/>
  <c r="C132" i="8"/>
  <c r="D132" i="8"/>
  <c r="E132" i="8"/>
  <c r="E132" i="10" s="1"/>
  <c r="F132" i="8"/>
  <c r="G132" i="8"/>
  <c r="C133" i="8"/>
  <c r="C133" i="10" s="1"/>
  <c r="D133" i="8"/>
  <c r="D133" i="10" s="1"/>
  <c r="E133" i="8"/>
  <c r="F133" i="8"/>
  <c r="F133" i="10" s="1"/>
  <c r="G133" i="8"/>
  <c r="G134" i="10" s="1"/>
  <c r="C134" i="8"/>
  <c r="C135" i="10" s="1"/>
  <c r="D134" i="8"/>
  <c r="E134" i="8"/>
  <c r="F134" i="8"/>
  <c r="G134" i="8"/>
  <c r="C135" i="8"/>
  <c r="D135" i="8"/>
  <c r="E135" i="8"/>
  <c r="F135" i="8"/>
  <c r="G135" i="8"/>
  <c r="G135" i="10" s="1"/>
  <c r="C136" i="8"/>
  <c r="D136" i="8"/>
  <c r="E136" i="8"/>
  <c r="F136" i="8"/>
  <c r="G136" i="8"/>
  <c r="C137" i="8"/>
  <c r="D137" i="8"/>
  <c r="D137" i="10" s="1"/>
  <c r="E137" i="8"/>
  <c r="F137" i="8"/>
  <c r="G137" i="8"/>
  <c r="C138" i="8"/>
  <c r="C138" i="10" s="1"/>
  <c r="D138" i="8"/>
  <c r="E138" i="8"/>
  <c r="E139" i="10" s="1"/>
  <c r="F138" i="8"/>
  <c r="F139" i="10" s="1"/>
  <c r="G138" i="8"/>
  <c r="G139" i="10" s="1"/>
  <c r="C139" i="8"/>
  <c r="D139" i="8"/>
  <c r="E139" i="8"/>
  <c r="F139" i="8"/>
  <c r="G139" i="8"/>
  <c r="C140" i="8"/>
  <c r="D140" i="8"/>
  <c r="D141" i="10" s="1"/>
  <c r="E140" i="8"/>
  <c r="F140" i="8"/>
  <c r="F140" i="10" s="1"/>
  <c r="G140" i="8"/>
  <c r="C141" i="8"/>
  <c r="D141" i="8"/>
  <c r="E141" i="8"/>
  <c r="F141" i="8"/>
  <c r="F141" i="10" s="1"/>
  <c r="G141" i="8"/>
  <c r="B3" i="8"/>
  <c r="B4" i="8"/>
  <c r="B5" i="8"/>
  <c r="B5" i="10" s="1"/>
  <c r="B6" i="8"/>
  <c r="B7" i="8"/>
  <c r="B8" i="10" s="1"/>
  <c r="B8" i="8"/>
  <c r="B9" i="8"/>
  <c r="B9" i="10" s="1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4" i="10" s="1"/>
  <c r="B25" i="8"/>
  <c r="B25" i="10" s="1"/>
  <c r="B26" i="8"/>
  <c r="B27" i="8"/>
  <c r="B27" i="10" s="1"/>
  <c r="B28" i="8"/>
  <c r="B29" i="8"/>
  <c r="B29" i="10" s="1"/>
  <c r="B30" i="8"/>
  <c r="B30" i="10" s="1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1" i="10" s="1"/>
  <c r="B52" i="8"/>
  <c r="B53" i="8"/>
  <c r="B53" i="10" s="1"/>
  <c r="B54" i="8"/>
  <c r="B55" i="8"/>
  <c r="B56" i="8"/>
  <c r="B57" i="8"/>
  <c r="B58" i="8"/>
  <c r="B59" i="10" s="1"/>
  <c r="B59" i="8"/>
  <c r="B60" i="8"/>
  <c r="B61" i="8"/>
  <c r="B62" i="10" s="1"/>
  <c r="B62" i="8"/>
  <c r="B63" i="10" s="1"/>
  <c r="B63" i="8"/>
  <c r="B64" i="8"/>
  <c r="B65" i="8"/>
  <c r="B66" i="8"/>
  <c r="B67" i="8"/>
  <c r="B68" i="8"/>
  <c r="B69" i="8"/>
  <c r="B70" i="8"/>
  <c r="B71" i="8"/>
  <c r="B72" i="8"/>
  <c r="B72" i="10" s="1"/>
  <c r="B73" i="8"/>
  <c r="B74" i="8"/>
  <c r="B75" i="8"/>
  <c r="B75" i="10" s="1"/>
  <c r="B76" i="8"/>
  <c r="B77" i="8"/>
  <c r="B77" i="10" s="1"/>
  <c r="B78" i="8"/>
  <c r="B79" i="8"/>
  <c r="B80" i="8"/>
  <c r="B81" i="8"/>
  <c r="B82" i="8"/>
  <c r="B83" i="8"/>
  <c r="B84" i="10" s="1"/>
  <c r="B84" i="8"/>
  <c r="B85" i="8"/>
  <c r="B85" i="10" s="1"/>
  <c r="B86" i="8"/>
  <c r="B87" i="8"/>
  <c r="B88" i="8"/>
  <c r="B89" i="8"/>
  <c r="B90" i="8"/>
  <c r="B91" i="8"/>
  <c r="B92" i="8"/>
  <c r="B93" i="8"/>
  <c r="B94" i="8"/>
  <c r="B94" i="10" s="1"/>
  <c r="B95" i="8"/>
  <c r="B95" i="10" s="1"/>
  <c r="B96" i="8"/>
  <c r="B96" i="10" s="1"/>
  <c r="B97" i="8"/>
  <c r="B98" i="8"/>
  <c r="B99" i="8"/>
  <c r="B100" i="8"/>
  <c r="B101" i="8"/>
  <c r="B101" i="10" s="1"/>
  <c r="B102" i="8"/>
  <c r="B103" i="8"/>
  <c r="B104" i="10" s="1"/>
  <c r="B104" i="8"/>
  <c r="B105" i="8"/>
  <c r="B106" i="8"/>
  <c r="B106" i="10" s="1"/>
  <c r="B107" i="8"/>
  <c r="B108" i="8"/>
  <c r="B109" i="8"/>
  <c r="B110" i="8"/>
  <c r="B111" i="8"/>
  <c r="B112" i="8"/>
  <c r="B113" i="8"/>
  <c r="B114" i="8"/>
  <c r="B115" i="8"/>
  <c r="B116" i="8"/>
  <c r="B117" i="8"/>
  <c r="B118" i="8"/>
  <c r="B118" i="10" s="1"/>
  <c r="B119" i="8"/>
  <c r="B120" i="8"/>
  <c r="B121" i="8"/>
  <c r="B122" i="8"/>
  <c r="B123" i="8"/>
  <c r="B124" i="8"/>
  <c r="B125" i="8"/>
  <c r="B126" i="8"/>
  <c r="B126" i="10" s="1"/>
  <c r="B127" i="8"/>
  <c r="B128" i="8"/>
  <c r="B129" i="8"/>
  <c r="B130" i="8"/>
  <c r="B130" i="10" s="1"/>
  <c r="B131" i="8"/>
  <c r="B132" i="8"/>
  <c r="B133" i="8"/>
  <c r="B134" i="8"/>
  <c r="B135" i="8"/>
  <c r="B136" i="8"/>
  <c r="B137" i="8"/>
  <c r="B138" i="8"/>
  <c r="B138" i="10" s="1"/>
  <c r="B139" i="8"/>
  <c r="B139" i="10" s="1"/>
  <c r="B140" i="8"/>
  <c r="B141" i="8"/>
  <c r="U4" i="10"/>
  <c r="V4" i="10" s="1"/>
  <c r="U5" i="10"/>
  <c r="V5" i="10" s="1"/>
  <c r="U6" i="10"/>
  <c r="V6" i="10" s="1"/>
  <c r="U7" i="10"/>
  <c r="V7" i="10" s="1"/>
  <c r="U8" i="10"/>
  <c r="V8" i="10" s="1"/>
  <c r="U9" i="10"/>
  <c r="V9" i="10" s="1"/>
  <c r="U10" i="10"/>
  <c r="V10" i="10" s="1"/>
  <c r="U11" i="10"/>
  <c r="V11" i="10" s="1"/>
  <c r="U12" i="10"/>
  <c r="V12" i="10" s="1"/>
  <c r="U13" i="10"/>
  <c r="V13" i="10" s="1"/>
  <c r="U14" i="10"/>
  <c r="V14" i="10" s="1"/>
  <c r="U15" i="10"/>
  <c r="V15" i="10" s="1"/>
  <c r="U16" i="10"/>
  <c r="V16" i="10" s="1"/>
  <c r="U17" i="10"/>
  <c r="V17" i="10" s="1"/>
  <c r="U18" i="10"/>
  <c r="V18" i="10" s="1"/>
  <c r="U19" i="10"/>
  <c r="V19" i="10" s="1"/>
  <c r="U20" i="10"/>
  <c r="V20" i="10" s="1"/>
  <c r="U21" i="10"/>
  <c r="V21" i="10" s="1"/>
  <c r="U22" i="10"/>
  <c r="V22" i="10" s="1"/>
  <c r="U23" i="10"/>
  <c r="V23" i="10" s="1"/>
  <c r="U24" i="10"/>
  <c r="V24" i="10" s="1"/>
  <c r="U25" i="10"/>
  <c r="V25" i="10" s="1"/>
  <c r="U26" i="10"/>
  <c r="V26" i="10" s="1"/>
  <c r="U27" i="10"/>
  <c r="V27" i="10" s="1"/>
  <c r="U28" i="10"/>
  <c r="V28" i="10" s="1"/>
  <c r="U29" i="10"/>
  <c r="V29" i="10" s="1"/>
  <c r="U30" i="10"/>
  <c r="V30" i="10" s="1"/>
  <c r="U31" i="10"/>
  <c r="V31" i="10" s="1"/>
  <c r="U32" i="10"/>
  <c r="V32" i="10" s="1"/>
  <c r="U33" i="10"/>
  <c r="V33" i="10" s="1"/>
  <c r="U34" i="10"/>
  <c r="V34" i="10" s="1"/>
  <c r="U35" i="10"/>
  <c r="V35" i="10" s="1"/>
  <c r="U36" i="10"/>
  <c r="V36" i="10" s="1"/>
  <c r="U37" i="10"/>
  <c r="V37" i="10" s="1"/>
  <c r="U38" i="10"/>
  <c r="V38" i="10" s="1"/>
  <c r="U39" i="10"/>
  <c r="V39" i="10" s="1"/>
  <c r="U40" i="10"/>
  <c r="V40" i="10" s="1"/>
  <c r="U41" i="10"/>
  <c r="V41" i="10" s="1"/>
  <c r="U42" i="10"/>
  <c r="V42" i="10" s="1"/>
  <c r="U43" i="10"/>
  <c r="V43" i="10" s="1"/>
  <c r="U44" i="10"/>
  <c r="V44" i="10" s="1"/>
  <c r="U45" i="10"/>
  <c r="V45" i="10" s="1"/>
  <c r="U46" i="10"/>
  <c r="V46" i="10" s="1"/>
  <c r="U47" i="10"/>
  <c r="V47" i="10" s="1"/>
  <c r="U48" i="10"/>
  <c r="V48" i="10" s="1"/>
  <c r="U49" i="10"/>
  <c r="V49" i="10" s="1"/>
  <c r="U50" i="10"/>
  <c r="V50" i="10" s="1"/>
  <c r="U51" i="10"/>
  <c r="V51" i="10" s="1"/>
  <c r="U52" i="10"/>
  <c r="V52" i="10" s="1"/>
  <c r="U53" i="10"/>
  <c r="V53" i="10" s="1"/>
  <c r="U54" i="10"/>
  <c r="V54" i="10" s="1"/>
  <c r="U55" i="10"/>
  <c r="V55" i="10" s="1"/>
  <c r="U56" i="10"/>
  <c r="V56" i="10" s="1"/>
  <c r="U57" i="10"/>
  <c r="V57" i="10" s="1"/>
  <c r="U58" i="10"/>
  <c r="V58" i="10" s="1"/>
  <c r="U59" i="10"/>
  <c r="V59" i="10" s="1"/>
  <c r="U60" i="10"/>
  <c r="V60" i="10" s="1"/>
  <c r="U61" i="10"/>
  <c r="V61" i="10" s="1"/>
  <c r="U62" i="10"/>
  <c r="V62" i="10" s="1"/>
  <c r="U63" i="10"/>
  <c r="V63" i="10" s="1"/>
  <c r="U64" i="10"/>
  <c r="V64" i="10" s="1"/>
  <c r="U65" i="10"/>
  <c r="V65" i="10" s="1"/>
  <c r="U66" i="10"/>
  <c r="V66" i="10" s="1"/>
  <c r="U67" i="10"/>
  <c r="V67" i="10" s="1"/>
  <c r="U68" i="10"/>
  <c r="V68" i="10" s="1"/>
  <c r="U69" i="10"/>
  <c r="V69" i="10" s="1"/>
  <c r="U70" i="10"/>
  <c r="V70" i="10" s="1"/>
  <c r="U71" i="10"/>
  <c r="V71" i="10" s="1"/>
  <c r="U72" i="10"/>
  <c r="V72" i="10" s="1"/>
  <c r="U73" i="10"/>
  <c r="V73" i="10" s="1"/>
  <c r="U74" i="10"/>
  <c r="V74" i="10" s="1"/>
  <c r="U75" i="10"/>
  <c r="V75" i="10" s="1"/>
  <c r="U76" i="10"/>
  <c r="V76" i="10" s="1"/>
  <c r="U77" i="10"/>
  <c r="V77" i="10" s="1"/>
  <c r="U78" i="10"/>
  <c r="V78" i="10" s="1"/>
  <c r="U79" i="10"/>
  <c r="V79" i="10" s="1"/>
  <c r="U80" i="10"/>
  <c r="V80" i="10" s="1"/>
  <c r="U81" i="10"/>
  <c r="V81" i="10" s="1"/>
  <c r="U82" i="10"/>
  <c r="V82" i="10" s="1"/>
  <c r="U83" i="10"/>
  <c r="V83" i="10" s="1"/>
  <c r="U84" i="10"/>
  <c r="V84" i="10" s="1"/>
  <c r="U85" i="10"/>
  <c r="V85" i="10" s="1"/>
  <c r="U86" i="10"/>
  <c r="V86" i="10" s="1"/>
  <c r="U87" i="10"/>
  <c r="V87" i="10" s="1"/>
  <c r="U88" i="10"/>
  <c r="V88" i="10" s="1"/>
  <c r="U89" i="10"/>
  <c r="V89" i="10" s="1"/>
  <c r="U90" i="10"/>
  <c r="V90" i="10" s="1"/>
  <c r="U91" i="10"/>
  <c r="V91" i="10" s="1"/>
  <c r="U92" i="10"/>
  <c r="V92" i="10" s="1"/>
  <c r="U93" i="10"/>
  <c r="V93" i="10" s="1"/>
  <c r="U94" i="10"/>
  <c r="V94" i="10" s="1"/>
  <c r="U95" i="10"/>
  <c r="V95" i="10" s="1"/>
  <c r="U96" i="10"/>
  <c r="V96" i="10" s="1"/>
  <c r="U97" i="10"/>
  <c r="V97" i="10" s="1"/>
  <c r="U98" i="10"/>
  <c r="V98" i="10" s="1"/>
  <c r="U99" i="10"/>
  <c r="V99" i="10" s="1"/>
  <c r="U100" i="10"/>
  <c r="V100" i="10" s="1"/>
  <c r="U101" i="10"/>
  <c r="V101" i="10" s="1"/>
  <c r="U102" i="10"/>
  <c r="V102" i="10" s="1"/>
  <c r="U103" i="10"/>
  <c r="V103" i="10" s="1"/>
  <c r="U104" i="10"/>
  <c r="V104" i="10" s="1"/>
  <c r="U105" i="10"/>
  <c r="V105" i="10" s="1"/>
  <c r="U106" i="10"/>
  <c r="V106" i="10" s="1"/>
  <c r="U107" i="10"/>
  <c r="V107" i="10" s="1"/>
  <c r="U108" i="10"/>
  <c r="V108" i="10" s="1"/>
  <c r="U109" i="10"/>
  <c r="V109" i="10" s="1"/>
  <c r="U110" i="10"/>
  <c r="V110" i="10" s="1"/>
  <c r="U111" i="10"/>
  <c r="V111" i="10" s="1"/>
  <c r="U112" i="10"/>
  <c r="V112" i="10" s="1"/>
  <c r="U113" i="10"/>
  <c r="V113" i="10" s="1"/>
  <c r="U114" i="10"/>
  <c r="V114" i="10" s="1"/>
  <c r="U115" i="10"/>
  <c r="V115" i="10" s="1"/>
  <c r="U116" i="10"/>
  <c r="V116" i="10" s="1"/>
  <c r="U117" i="10"/>
  <c r="V117" i="10" s="1"/>
  <c r="U118" i="10"/>
  <c r="V118" i="10" s="1"/>
  <c r="U119" i="10"/>
  <c r="V119" i="10" s="1"/>
  <c r="U120" i="10"/>
  <c r="V120" i="10" s="1"/>
  <c r="U121" i="10"/>
  <c r="V121" i="10" s="1"/>
  <c r="U122" i="10"/>
  <c r="V122" i="10" s="1"/>
  <c r="U123" i="10"/>
  <c r="V123" i="10" s="1"/>
  <c r="U124" i="10"/>
  <c r="V124" i="10" s="1"/>
  <c r="U125" i="10"/>
  <c r="V125" i="10" s="1"/>
  <c r="U126" i="10"/>
  <c r="V126" i="10" s="1"/>
  <c r="U127" i="10"/>
  <c r="V127" i="10" s="1"/>
  <c r="U128" i="10"/>
  <c r="V128" i="10" s="1"/>
  <c r="U129" i="10"/>
  <c r="V129" i="10" s="1"/>
  <c r="U130" i="10"/>
  <c r="V130" i="10" s="1"/>
  <c r="U131" i="10"/>
  <c r="V131" i="10" s="1"/>
  <c r="U132" i="10"/>
  <c r="V132" i="10" s="1"/>
  <c r="U133" i="10"/>
  <c r="V133" i="10" s="1"/>
  <c r="U134" i="10"/>
  <c r="V134" i="10" s="1"/>
  <c r="U135" i="10"/>
  <c r="V135" i="10" s="1"/>
  <c r="U136" i="10"/>
  <c r="V136" i="10" s="1"/>
  <c r="U137" i="10"/>
  <c r="V137" i="10" s="1"/>
  <c r="U138" i="10"/>
  <c r="V138" i="10" s="1"/>
  <c r="U139" i="10"/>
  <c r="V139" i="10" s="1"/>
  <c r="U140" i="10"/>
  <c r="V140" i="10" s="1"/>
  <c r="U141" i="10"/>
  <c r="V141" i="10" s="1"/>
  <c r="U3" i="10"/>
  <c r="V3" i="10" s="1"/>
  <c r="M4" i="12"/>
  <c r="L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2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3" i="12"/>
  <c r="K4" i="12"/>
  <c r="K5" i="12"/>
  <c r="K2" i="12"/>
  <c r="J3" i="12"/>
  <c r="J4" i="12"/>
  <c r="J5" i="12"/>
  <c r="J6" i="12"/>
  <c r="J7" i="12"/>
  <c r="J8" i="12"/>
  <c r="J9" i="12"/>
  <c r="J10" i="12"/>
  <c r="J11" i="12"/>
  <c r="J12" i="12"/>
  <c r="T12" i="10" s="1"/>
  <c r="J13" i="12"/>
  <c r="J14" i="12"/>
  <c r="J15" i="12"/>
  <c r="J16" i="12"/>
  <c r="J17" i="12"/>
  <c r="J18" i="12"/>
  <c r="T18" i="10" s="1"/>
  <c r="J19" i="12"/>
  <c r="J20" i="12"/>
  <c r="J21" i="12"/>
  <c r="J22" i="12"/>
  <c r="T22" i="10" s="1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T36" i="10" s="1"/>
  <c r="J37" i="12"/>
  <c r="J38" i="12"/>
  <c r="J39" i="12"/>
  <c r="J40" i="12"/>
  <c r="J41" i="12"/>
  <c r="J42" i="12"/>
  <c r="T42" i="10" s="1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T60" i="10" s="1"/>
  <c r="J61" i="12"/>
  <c r="J62" i="12"/>
  <c r="J63" i="12"/>
  <c r="J64" i="12"/>
  <c r="J65" i="12"/>
  <c r="J66" i="12"/>
  <c r="T66" i="10" s="1"/>
  <c r="J67" i="12"/>
  <c r="J68" i="12"/>
  <c r="J69" i="12"/>
  <c r="J70" i="12"/>
  <c r="T70" i="10" s="1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T84" i="10" s="1"/>
  <c r="J85" i="12"/>
  <c r="J86" i="12"/>
  <c r="J87" i="12"/>
  <c r="T87" i="10" s="1"/>
  <c r="J88" i="12"/>
  <c r="J89" i="12"/>
  <c r="J90" i="12"/>
  <c r="J91" i="12"/>
  <c r="J92" i="12"/>
  <c r="J93" i="12"/>
  <c r="J94" i="12"/>
  <c r="T94" i="10" s="1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T108" i="10" s="1"/>
  <c r="J109" i="12"/>
  <c r="J110" i="12"/>
  <c r="J111" i="12"/>
  <c r="J112" i="12"/>
  <c r="J113" i="12"/>
  <c r="J114" i="12"/>
  <c r="T114" i="10" s="1"/>
  <c r="J115" i="12"/>
  <c r="J116" i="12"/>
  <c r="J117" i="12"/>
  <c r="J118" i="12"/>
  <c r="T118" i="10" s="1"/>
  <c r="J119" i="12"/>
  <c r="J120" i="12"/>
  <c r="J121" i="12"/>
  <c r="J122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7" i="12"/>
  <c r="J138" i="12"/>
  <c r="T138" i="10" s="1"/>
  <c r="J139" i="12"/>
  <c r="J140" i="12"/>
  <c r="J141" i="12"/>
  <c r="J2" i="12"/>
  <c r="B3" i="12"/>
  <c r="R3" i="12" s="1"/>
  <c r="C3" i="12"/>
  <c r="D3" i="12"/>
  <c r="E3" i="12"/>
  <c r="H3" i="12"/>
  <c r="I3" i="12"/>
  <c r="B4" i="12"/>
  <c r="R4" i="12" s="1"/>
  <c r="C4" i="12"/>
  <c r="D4" i="12"/>
  <c r="E4" i="12"/>
  <c r="F4" i="12" s="1"/>
  <c r="H4" i="12"/>
  <c r="I4" i="12"/>
  <c r="B5" i="12"/>
  <c r="R5" i="12" s="1"/>
  <c r="C5" i="12"/>
  <c r="D5" i="12"/>
  <c r="E5" i="12"/>
  <c r="H5" i="12"/>
  <c r="I5" i="12"/>
  <c r="B6" i="12"/>
  <c r="R6" i="12" s="1"/>
  <c r="C6" i="12"/>
  <c r="D6" i="12"/>
  <c r="E6" i="12"/>
  <c r="F6" i="12" s="1"/>
  <c r="H6" i="12"/>
  <c r="I6" i="12"/>
  <c r="B7" i="12"/>
  <c r="R7" i="12" s="1"/>
  <c r="C7" i="12"/>
  <c r="D7" i="12"/>
  <c r="E7" i="12"/>
  <c r="F7" i="12" s="1"/>
  <c r="H7" i="12"/>
  <c r="I7" i="12"/>
  <c r="B8" i="12"/>
  <c r="R8" i="12" s="1"/>
  <c r="C8" i="12"/>
  <c r="D8" i="12"/>
  <c r="E8" i="12"/>
  <c r="F8" i="12" s="1"/>
  <c r="P8" i="10" s="1"/>
  <c r="H8" i="12"/>
  <c r="I8" i="12"/>
  <c r="B9" i="12"/>
  <c r="R9" i="12" s="1"/>
  <c r="C9" i="12"/>
  <c r="D9" i="12"/>
  <c r="E9" i="12"/>
  <c r="H9" i="12"/>
  <c r="I9" i="12"/>
  <c r="B10" i="12"/>
  <c r="C10" i="12"/>
  <c r="D10" i="12"/>
  <c r="O10" i="12" s="1"/>
  <c r="E10" i="12"/>
  <c r="F10" i="12" s="1"/>
  <c r="H10" i="12"/>
  <c r="I10" i="12"/>
  <c r="B11" i="12"/>
  <c r="R11" i="12" s="1"/>
  <c r="C11" i="12"/>
  <c r="D11" i="12"/>
  <c r="E11" i="12"/>
  <c r="F11" i="12" s="1"/>
  <c r="H11" i="12"/>
  <c r="I11" i="12"/>
  <c r="B12" i="12"/>
  <c r="R12" i="12" s="1"/>
  <c r="C12" i="12"/>
  <c r="D12" i="12"/>
  <c r="E12" i="12"/>
  <c r="F12" i="12" s="1"/>
  <c r="P12" i="10" s="1"/>
  <c r="H12" i="12"/>
  <c r="I12" i="12"/>
  <c r="B13" i="12"/>
  <c r="R13" i="12" s="1"/>
  <c r="C13" i="12"/>
  <c r="D13" i="12"/>
  <c r="E13" i="12"/>
  <c r="H13" i="12"/>
  <c r="I13" i="12"/>
  <c r="B14" i="12"/>
  <c r="R14" i="12" s="1"/>
  <c r="C14" i="12"/>
  <c r="D14" i="12"/>
  <c r="O14" i="12" s="1"/>
  <c r="E14" i="12"/>
  <c r="F14" i="12" s="1"/>
  <c r="H14" i="12"/>
  <c r="I14" i="12"/>
  <c r="B15" i="12"/>
  <c r="R15" i="12" s="1"/>
  <c r="C15" i="12"/>
  <c r="D15" i="12"/>
  <c r="E15" i="12"/>
  <c r="H15" i="12"/>
  <c r="I15" i="12"/>
  <c r="B16" i="12"/>
  <c r="R16" i="12" s="1"/>
  <c r="C16" i="12"/>
  <c r="D16" i="12"/>
  <c r="E16" i="12"/>
  <c r="F16" i="12" s="1"/>
  <c r="H16" i="12"/>
  <c r="I16" i="12"/>
  <c r="B17" i="12"/>
  <c r="R17" i="12" s="1"/>
  <c r="C17" i="12"/>
  <c r="D17" i="12"/>
  <c r="E17" i="12"/>
  <c r="H17" i="12"/>
  <c r="I17" i="12"/>
  <c r="B18" i="12"/>
  <c r="R18" i="12" s="1"/>
  <c r="C18" i="12"/>
  <c r="D18" i="12"/>
  <c r="E18" i="12"/>
  <c r="F18" i="12" s="1"/>
  <c r="H18" i="12"/>
  <c r="I18" i="12"/>
  <c r="B19" i="12"/>
  <c r="R19" i="12" s="1"/>
  <c r="C19" i="12"/>
  <c r="D19" i="12"/>
  <c r="E19" i="12"/>
  <c r="F19" i="12" s="1"/>
  <c r="H19" i="12"/>
  <c r="I19" i="12"/>
  <c r="B20" i="12"/>
  <c r="R20" i="12" s="1"/>
  <c r="C20" i="12"/>
  <c r="D20" i="12"/>
  <c r="E20" i="12"/>
  <c r="F20" i="12" s="1"/>
  <c r="P20" i="10" s="1"/>
  <c r="H20" i="12"/>
  <c r="I20" i="12"/>
  <c r="B21" i="12"/>
  <c r="R21" i="12" s="1"/>
  <c r="C21" i="12"/>
  <c r="D21" i="12"/>
  <c r="E21" i="12"/>
  <c r="H21" i="12"/>
  <c r="I21" i="12"/>
  <c r="B22" i="12"/>
  <c r="R22" i="12" s="1"/>
  <c r="C22" i="12"/>
  <c r="D22" i="12"/>
  <c r="E22" i="12"/>
  <c r="F22" i="12" s="1"/>
  <c r="H22" i="12"/>
  <c r="I22" i="12"/>
  <c r="B23" i="12"/>
  <c r="R23" i="12" s="1"/>
  <c r="C23" i="12"/>
  <c r="D23" i="12"/>
  <c r="E23" i="12"/>
  <c r="F23" i="12" s="1"/>
  <c r="H23" i="12"/>
  <c r="I23" i="12"/>
  <c r="B24" i="12"/>
  <c r="R24" i="12" s="1"/>
  <c r="C24" i="12"/>
  <c r="D24" i="12"/>
  <c r="E24" i="12"/>
  <c r="F24" i="12" s="1"/>
  <c r="P24" i="10" s="1"/>
  <c r="H24" i="12"/>
  <c r="I24" i="12"/>
  <c r="B25" i="12"/>
  <c r="R25" i="12" s="1"/>
  <c r="C25" i="12"/>
  <c r="D25" i="12"/>
  <c r="E25" i="12"/>
  <c r="H25" i="12"/>
  <c r="I25" i="12"/>
  <c r="B26" i="12"/>
  <c r="R26" i="12" s="1"/>
  <c r="C26" i="12"/>
  <c r="D26" i="12"/>
  <c r="E26" i="12"/>
  <c r="F26" i="12" s="1"/>
  <c r="H26" i="12"/>
  <c r="I26" i="12"/>
  <c r="B27" i="12"/>
  <c r="C27" i="12"/>
  <c r="D27" i="12"/>
  <c r="E27" i="12"/>
  <c r="F27" i="12" s="1"/>
  <c r="H27" i="12"/>
  <c r="I27" i="12"/>
  <c r="B28" i="12"/>
  <c r="R28" i="12" s="1"/>
  <c r="C28" i="12"/>
  <c r="D28" i="12"/>
  <c r="E28" i="12"/>
  <c r="F28" i="12" s="1"/>
  <c r="P28" i="10" s="1"/>
  <c r="H28" i="12"/>
  <c r="I28" i="12"/>
  <c r="B29" i="12"/>
  <c r="R29" i="12" s="1"/>
  <c r="C29" i="12"/>
  <c r="D29" i="12"/>
  <c r="E29" i="12"/>
  <c r="H29" i="12"/>
  <c r="I29" i="12"/>
  <c r="B30" i="12"/>
  <c r="R30" i="12" s="1"/>
  <c r="C30" i="12"/>
  <c r="D30" i="12"/>
  <c r="E30" i="12"/>
  <c r="F30" i="12" s="1"/>
  <c r="H30" i="12"/>
  <c r="I30" i="12"/>
  <c r="B31" i="12"/>
  <c r="R31" i="12" s="1"/>
  <c r="C31" i="12"/>
  <c r="D31" i="12"/>
  <c r="E31" i="12"/>
  <c r="F31" i="12" s="1"/>
  <c r="H31" i="12"/>
  <c r="I31" i="12"/>
  <c r="B32" i="12"/>
  <c r="R32" i="12" s="1"/>
  <c r="C32" i="12"/>
  <c r="D32" i="12"/>
  <c r="E32" i="12"/>
  <c r="F32" i="12" s="1"/>
  <c r="P32" i="10" s="1"/>
  <c r="H32" i="12"/>
  <c r="I32" i="12"/>
  <c r="B33" i="12"/>
  <c r="R33" i="12" s="1"/>
  <c r="C33" i="12"/>
  <c r="D33" i="12"/>
  <c r="E33" i="12"/>
  <c r="H33" i="12"/>
  <c r="I33" i="12"/>
  <c r="B34" i="12"/>
  <c r="R34" i="12" s="1"/>
  <c r="C34" i="12"/>
  <c r="D34" i="12"/>
  <c r="E34" i="12"/>
  <c r="F34" i="12" s="1"/>
  <c r="H34" i="12"/>
  <c r="I34" i="12"/>
  <c r="B35" i="12"/>
  <c r="R35" i="12" s="1"/>
  <c r="C35" i="12"/>
  <c r="D35" i="12"/>
  <c r="E35" i="12"/>
  <c r="F35" i="12" s="1"/>
  <c r="H35" i="12"/>
  <c r="I35" i="12"/>
  <c r="B36" i="12"/>
  <c r="R36" i="12" s="1"/>
  <c r="C36" i="12"/>
  <c r="D36" i="12"/>
  <c r="E36" i="12"/>
  <c r="F36" i="12" s="1"/>
  <c r="P36" i="10" s="1"/>
  <c r="H36" i="12"/>
  <c r="I36" i="12"/>
  <c r="B37" i="12"/>
  <c r="R37" i="12" s="1"/>
  <c r="C37" i="12"/>
  <c r="D37" i="12"/>
  <c r="E37" i="12"/>
  <c r="H37" i="12"/>
  <c r="I37" i="12"/>
  <c r="B38" i="12"/>
  <c r="R38" i="12" s="1"/>
  <c r="C38" i="12"/>
  <c r="D38" i="12"/>
  <c r="E38" i="12"/>
  <c r="F38" i="12" s="1"/>
  <c r="H38" i="12"/>
  <c r="I38" i="12"/>
  <c r="B39" i="12"/>
  <c r="R39" i="12" s="1"/>
  <c r="C39" i="12"/>
  <c r="D39" i="12"/>
  <c r="E39" i="12"/>
  <c r="F39" i="12" s="1"/>
  <c r="H39" i="12"/>
  <c r="I39" i="12"/>
  <c r="B40" i="12"/>
  <c r="R40" i="12" s="1"/>
  <c r="C40" i="12"/>
  <c r="D40" i="12"/>
  <c r="E40" i="12"/>
  <c r="F40" i="12" s="1"/>
  <c r="P40" i="10" s="1"/>
  <c r="H40" i="12"/>
  <c r="I40" i="12"/>
  <c r="B41" i="12"/>
  <c r="R41" i="12" s="1"/>
  <c r="C41" i="12"/>
  <c r="M41" i="10" s="1"/>
  <c r="D41" i="12"/>
  <c r="E41" i="12"/>
  <c r="H41" i="12"/>
  <c r="I41" i="12"/>
  <c r="B42" i="12"/>
  <c r="R42" i="12" s="1"/>
  <c r="C42" i="12"/>
  <c r="D42" i="12"/>
  <c r="E42" i="12"/>
  <c r="F42" i="12" s="1"/>
  <c r="H42" i="12"/>
  <c r="I42" i="12"/>
  <c r="B43" i="12"/>
  <c r="C43" i="12"/>
  <c r="D43" i="12"/>
  <c r="E43" i="12"/>
  <c r="F43" i="12" s="1"/>
  <c r="H43" i="12"/>
  <c r="I43" i="12"/>
  <c r="B44" i="12"/>
  <c r="R44" i="12" s="1"/>
  <c r="C44" i="12"/>
  <c r="D44" i="12"/>
  <c r="E44" i="12"/>
  <c r="F44" i="12" s="1"/>
  <c r="P44" i="10" s="1"/>
  <c r="H44" i="12"/>
  <c r="I44" i="12"/>
  <c r="B45" i="12"/>
  <c r="R45" i="12" s="1"/>
  <c r="C45" i="12"/>
  <c r="M45" i="10" s="1"/>
  <c r="D45" i="12"/>
  <c r="E45" i="12"/>
  <c r="H45" i="12"/>
  <c r="I45" i="12"/>
  <c r="B46" i="12"/>
  <c r="R46" i="12" s="1"/>
  <c r="C46" i="12"/>
  <c r="D46" i="12"/>
  <c r="O46" i="12" s="1"/>
  <c r="E46" i="12"/>
  <c r="F46" i="12" s="1"/>
  <c r="H46" i="12"/>
  <c r="I46" i="12"/>
  <c r="B47" i="12"/>
  <c r="R47" i="12" s="1"/>
  <c r="C47" i="12"/>
  <c r="D47" i="12"/>
  <c r="E47" i="12"/>
  <c r="F47" i="12" s="1"/>
  <c r="H47" i="12"/>
  <c r="I47" i="12"/>
  <c r="B48" i="12"/>
  <c r="R48" i="12" s="1"/>
  <c r="C48" i="12"/>
  <c r="D48" i="12"/>
  <c r="E48" i="12"/>
  <c r="F48" i="12" s="1"/>
  <c r="P48" i="10" s="1"/>
  <c r="H48" i="12"/>
  <c r="I48" i="12"/>
  <c r="B49" i="12"/>
  <c r="R49" i="12" s="1"/>
  <c r="C49" i="12"/>
  <c r="M49" i="10" s="1"/>
  <c r="D49" i="12"/>
  <c r="E49" i="12"/>
  <c r="H49" i="12"/>
  <c r="I49" i="12"/>
  <c r="B50" i="12"/>
  <c r="R50" i="12" s="1"/>
  <c r="C50" i="12"/>
  <c r="D50" i="12"/>
  <c r="E50" i="12"/>
  <c r="F50" i="12" s="1"/>
  <c r="H50" i="12"/>
  <c r="I50" i="12"/>
  <c r="B51" i="12"/>
  <c r="R51" i="12" s="1"/>
  <c r="C51" i="12"/>
  <c r="D51" i="12"/>
  <c r="E51" i="12"/>
  <c r="F51" i="12" s="1"/>
  <c r="H51" i="12"/>
  <c r="I51" i="12"/>
  <c r="B52" i="12"/>
  <c r="R52" i="12" s="1"/>
  <c r="C52" i="12"/>
  <c r="D52" i="12"/>
  <c r="E52" i="12"/>
  <c r="F52" i="12" s="1"/>
  <c r="P52" i="10" s="1"/>
  <c r="H52" i="12"/>
  <c r="I52" i="12"/>
  <c r="B53" i="12"/>
  <c r="R53" i="12" s="1"/>
  <c r="C53" i="12"/>
  <c r="M53" i="10" s="1"/>
  <c r="D53" i="12"/>
  <c r="E53" i="12"/>
  <c r="H53" i="12"/>
  <c r="I53" i="12"/>
  <c r="B54" i="12"/>
  <c r="R54" i="12" s="1"/>
  <c r="C54" i="12"/>
  <c r="D54" i="12"/>
  <c r="E54" i="12"/>
  <c r="F54" i="12" s="1"/>
  <c r="H54" i="12"/>
  <c r="I54" i="12"/>
  <c r="B55" i="12"/>
  <c r="R55" i="12" s="1"/>
  <c r="C55" i="12"/>
  <c r="D55" i="12"/>
  <c r="E55" i="12"/>
  <c r="F55" i="12" s="1"/>
  <c r="H55" i="12"/>
  <c r="I55" i="12"/>
  <c r="B56" i="12"/>
  <c r="R56" i="12" s="1"/>
  <c r="C56" i="12"/>
  <c r="D56" i="12"/>
  <c r="E56" i="12"/>
  <c r="F56" i="12" s="1"/>
  <c r="P56" i="10" s="1"/>
  <c r="H56" i="12"/>
  <c r="I56" i="12"/>
  <c r="B57" i="12"/>
  <c r="R57" i="12" s="1"/>
  <c r="C57" i="12"/>
  <c r="M57" i="10" s="1"/>
  <c r="D57" i="12"/>
  <c r="E57" i="12"/>
  <c r="H57" i="12"/>
  <c r="I57" i="12"/>
  <c r="B58" i="12"/>
  <c r="R58" i="12" s="1"/>
  <c r="C58" i="12"/>
  <c r="D58" i="12"/>
  <c r="E58" i="12"/>
  <c r="F58" i="12" s="1"/>
  <c r="H58" i="12"/>
  <c r="I58" i="12"/>
  <c r="B59" i="12"/>
  <c r="R59" i="12" s="1"/>
  <c r="C59" i="12"/>
  <c r="D59" i="12"/>
  <c r="E59" i="12"/>
  <c r="F59" i="12" s="1"/>
  <c r="H59" i="12"/>
  <c r="I59" i="12"/>
  <c r="B60" i="12"/>
  <c r="R60" i="12" s="1"/>
  <c r="C60" i="12"/>
  <c r="D60" i="12"/>
  <c r="E60" i="12"/>
  <c r="F60" i="12" s="1"/>
  <c r="P60" i="10" s="1"/>
  <c r="H60" i="12"/>
  <c r="I60" i="12"/>
  <c r="B61" i="12"/>
  <c r="R61" i="12" s="1"/>
  <c r="C61" i="12"/>
  <c r="M61" i="10" s="1"/>
  <c r="D61" i="12"/>
  <c r="E61" i="12"/>
  <c r="H61" i="12"/>
  <c r="I61" i="12"/>
  <c r="B62" i="12"/>
  <c r="R62" i="12" s="1"/>
  <c r="C62" i="12"/>
  <c r="D62" i="12"/>
  <c r="E62" i="12"/>
  <c r="F62" i="12" s="1"/>
  <c r="H62" i="12"/>
  <c r="I62" i="12"/>
  <c r="B63" i="12"/>
  <c r="R63" i="12" s="1"/>
  <c r="C63" i="12"/>
  <c r="D63" i="12"/>
  <c r="E63" i="12"/>
  <c r="H63" i="12"/>
  <c r="I63" i="12"/>
  <c r="B64" i="12"/>
  <c r="R64" i="12" s="1"/>
  <c r="C64" i="12"/>
  <c r="D64" i="12"/>
  <c r="E64" i="12"/>
  <c r="F64" i="12" s="1"/>
  <c r="H64" i="12"/>
  <c r="I64" i="12"/>
  <c r="B65" i="12"/>
  <c r="R65" i="12" s="1"/>
  <c r="C65" i="12"/>
  <c r="M65" i="10" s="1"/>
  <c r="D65" i="12"/>
  <c r="E65" i="12"/>
  <c r="H65" i="12"/>
  <c r="I65" i="12"/>
  <c r="B66" i="12"/>
  <c r="R66" i="12" s="1"/>
  <c r="C66" i="12"/>
  <c r="D66" i="12"/>
  <c r="E66" i="12"/>
  <c r="F66" i="12" s="1"/>
  <c r="H66" i="12"/>
  <c r="I66" i="12"/>
  <c r="B67" i="12"/>
  <c r="C67" i="12"/>
  <c r="D67" i="12"/>
  <c r="E67" i="12"/>
  <c r="F67" i="12" s="1"/>
  <c r="H67" i="12"/>
  <c r="I67" i="12"/>
  <c r="B68" i="12"/>
  <c r="R68" i="12" s="1"/>
  <c r="C68" i="12"/>
  <c r="D68" i="12"/>
  <c r="E68" i="12"/>
  <c r="F68" i="12" s="1"/>
  <c r="P68" i="10" s="1"/>
  <c r="H68" i="12"/>
  <c r="I68" i="12"/>
  <c r="B69" i="12"/>
  <c r="R69" i="12" s="1"/>
  <c r="C69" i="12"/>
  <c r="M69" i="10" s="1"/>
  <c r="D69" i="12"/>
  <c r="E69" i="12"/>
  <c r="H69" i="12"/>
  <c r="I69" i="12"/>
  <c r="B70" i="12"/>
  <c r="R70" i="12" s="1"/>
  <c r="C70" i="12"/>
  <c r="D70" i="12"/>
  <c r="E70" i="12"/>
  <c r="F70" i="12" s="1"/>
  <c r="H70" i="12"/>
  <c r="I70" i="12"/>
  <c r="B71" i="12"/>
  <c r="R71" i="12" s="1"/>
  <c r="C71" i="12"/>
  <c r="D71" i="12"/>
  <c r="E71" i="12"/>
  <c r="F71" i="12" s="1"/>
  <c r="H71" i="12"/>
  <c r="I71" i="12"/>
  <c r="B72" i="12"/>
  <c r="R72" i="12" s="1"/>
  <c r="C72" i="12"/>
  <c r="D72" i="12"/>
  <c r="E72" i="12"/>
  <c r="F72" i="12" s="1"/>
  <c r="P72" i="10" s="1"/>
  <c r="H72" i="12"/>
  <c r="I72" i="12"/>
  <c r="B73" i="12"/>
  <c r="R73" i="12" s="1"/>
  <c r="C73" i="12"/>
  <c r="M73" i="10" s="1"/>
  <c r="D73" i="12"/>
  <c r="E73" i="12"/>
  <c r="H73" i="12"/>
  <c r="I73" i="12"/>
  <c r="B74" i="12"/>
  <c r="R74" i="12" s="1"/>
  <c r="C74" i="12"/>
  <c r="D74" i="12"/>
  <c r="E74" i="12"/>
  <c r="F74" i="12" s="1"/>
  <c r="H74" i="12"/>
  <c r="I74" i="12"/>
  <c r="B75" i="12"/>
  <c r="R75" i="12" s="1"/>
  <c r="C75" i="12"/>
  <c r="D75" i="12"/>
  <c r="E75" i="12"/>
  <c r="F75" i="12" s="1"/>
  <c r="H75" i="12"/>
  <c r="I75" i="12"/>
  <c r="B76" i="12"/>
  <c r="R76" i="12" s="1"/>
  <c r="C76" i="12"/>
  <c r="D76" i="12"/>
  <c r="E76" i="12"/>
  <c r="F76" i="12" s="1"/>
  <c r="P76" i="10" s="1"/>
  <c r="H76" i="12"/>
  <c r="I76" i="12"/>
  <c r="B77" i="12"/>
  <c r="R77" i="12" s="1"/>
  <c r="C77" i="12"/>
  <c r="M77" i="10" s="1"/>
  <c r="D77" i="12"/>
  <c r="E77" i="12"/>
  <c r="H77" i="12"/>
  <c r="I77" i="12"/>
  <c r="B78" i="12"/>
  <c r="R78" i="12" s="1"/>
  <c r="C78" i="12"/>
  <c r="D78" i="12"/>
  <c r="E78" i="12"/>
  <c r="F78" i="12" s="1"/>
  <c r="H78" i="12"/>
  <c r="I78" i="12"/>
  <c r="B79" i="12"/>
  <c r="R79" i="12" s="1"/>
  <c r="C79" i="12"/>
  <c r="D79" i="12"/>
  <c r="E79" i="12"/>
  <c r="F79" i="12" s="1"/>
  <c r="H79" i="12"/>
  <c r="I79" i="12"/>
  <c r="B80" i="12"/>
  <c r="R80" i="12" s="1"/>
  <c r="C80" i="12"/>
  <c r="D80" i="12"/>
  <c r="E80" i="12"/>
  <c r="F80" i="12" s="1"/>
  <c r="P80" i="10" s="1"/>
  <c r="H80" i="12"/>
  <c r="I80" i="12"/>
  <c r="B81" i="12"/>
  <c r="R81" i="12" s="1"/>
  <c r="C81" i="12"/>
  <c r="M81" i="10" s="1"/>
  <c r="D81" i="12"/>
  <c r="E81" i="12"/>
  <c r="H81" i="12"/>
  <c r="I81" i="12"/>
  <c r="B82" i="12"/>
  <c r="R82" i="12" s="1"/>
  <c r="C82" i="12"/>
  <c r="D82" i="12"/>
  <c r="E82" i="12"/>
  <c r="F82" i="12" s="1"/>
  <c r="H82" i="12"/>
  <c r="I82" i="12"/>
  <c r="B83" i="12"/>
  <c r="R83" i="12" s="1"/>
  <c r="C83" i="12"/>
  <c r="D83" i="12"/>
  <c r="E83" i="12"/>
  <c r="F83" i="12" s="1"/>
  <c r="H83" i="12"/>
  <c r="I83" i="12"/>
  <c r="B84" i="12"/>
  <c r="R84" i="12" s="1"/>
  <c r="C84" i="12"/>
  <c r="D84" i="12"/>
  <c r="E84" i="12"/>
  <c r="F84" i="12" s="1"/>
  <c r="P84" i="10" s="1"/>
  <c r="H84" i="12"/>
  <c r="I84" i="12"/>
  <c r="B85" i="12"/>
  <c r="R85" i="12" s="1"/>
  <c r="C85" i="12"/>
  <c r="M85" i="10" s="1"/>
  <c r="D85" i="12"/>
  <c r="E85" i="12"/>
  <c r="H85" i="12"/>
  <c r="I85" i="12"/>
  <c r="B86" i="12"/>
  <c r="R86" i="12" s="1"/>
  <c r="C86" i="12"/>
  <c r="D86" i="12"/>
  <c r="E86" i="12"/>
  <c r="F86" i="12" s="1"/>
  <c r="H86" i="12"/>
  <c r="I86" i="12"/>
  <c r="B87" i="12"/>
  <c r="R87" i="12" s="1"/>
  <c r="C87" i="12"/>
  <c r="D87" i="12"/>
  <c r="E87" i="12"/>
  <c r="F87" i="12" s="1"/>
  <c r="H87" i="12"/>
  <c r="I87" i="12"/>
  <c r="B88" i="12"/>
  <c r="R88" i="12" s="1"/>
  <c r="C88" i="12"/>
  <c r="D88" i="12"/>
  <c r="E88" i="12"/>
  <c r="F88" i="12" s="1"/>
  <c r="P88" i="10" s="1"/>
  <c r="H88" i="12"/>
  <c r="I88" i="12"/>
  <c r="B89" i="12"/>
  <c r="R89" i="12" s="1"/>
  <c r="C89" i="12"/>
  <c r="M89" i="10" s="1"/>
  <c r="D89" i="12"/>
  <c r="E89" i="12"/>
  <c r="H89" i="12"/>
  <c r="I89" i="12"/>
  <c r="B90" i="12"/>
  <c r="R90" i="12" s="1"/>
  <c r="C90" i="12"/>
  <c r="D90" i="12"/>
  <c r="E90" i="12"/>
  <c r="F90" i="12" s="1"/>
  <c r="H90" i="12"/>
  <c r="I90" i="12"/>
  <c r="B91" i="12"/>
  <c r="R91" i="12" s="1"/>
  <c r="C91" i="12"/>
  <c r="D91" i="12"/>
  <c r="E91" i="12"/>
  <c r="F91" i="12" s="1"/>
  <c r="H91" i="12"/>
  <c r="I91" i="12"/>
  <c r="B92" i="12"/>
  <c r="R92" i="12" s="1"/>
  <c r="C92" i="12"/>
  <c r="D92" i="12"/>
  <c r="E92" i="12"/>
  <c r="F92" i="12" s="1"/>
  <c r="P92" i="10" s="1"/>
  <c r="H92" i="12"/>
  <c r="I92" i="12"/>
  <c r="B93" i="12"/>
  <c r="R93" i="12" s="1"/>
  <c r="C93" i="12"/>
  <c r="M93" i="10" s="1"/>
  <c r="D93" i="12"/>
  <c r="E93" i="12"/>
  <c r="H93" i="12"/>
  <c r="I93" i="12"/>
  <c r="B94" i="12"/>
  <c r="R94" i="12" s="1"/>
  <c r="C94" i="12"/>
  <c r="D94" i="12"/>
  <c r="E94" i="12"/>
  <c r="F94" i="12" s="1"/>
  <c r="H94" i="12"/>
  <c r="I94" i="12"/>
  <c r="B95" i="12"/>
  <c r="R95" i="12" s="1"/>
  <c r="C95" i="12"/>
  <c r="D95" i="12"/>
  <c r="E95" i="12"/>
  <c r="F95" i="12" s="1"/>
  <c r="H95" i="12"/>
  <c r="I95" i="12"/>
  <c r="B96" i="12"/>
  <c r="R96" i="12" s="1"/>
  <c r="C96" i="12"/>
  <c r="D96" i="12"/>
  <c r="E96" i="12"/>
  <c r="F96" i="12" s="1"/>
  <c r="P96" i="10" s="1"/>
  <c r="H96" i="12"/>
  <c r="I96" i="12"/>
  <c r="B97" i="12"/>
  <c r="R97" i="12" s="1"/>
  <c r="C97" i="12"/>
  <c r="M97" i="10" s="1"/>
  <c r="D97" i="12"/>
  <c r="E97" i="12"/>
  <c r="H97" i="12"/>
  <c r="I97" i="12"/>
  <c r="B98" i="12"/>
  <c r="R98" i="12" s="1"/>
  <c r="C98" i="12"/>
  <c r="D98" i="12"/>
  <c r="E98" i="12"/>
  <c r="F98" i="12" s="1"/>
  <c r="H98" i="12"/>
  <c r="I98" i="12"/>
  <c r="B99" i="12"/>
  <c r="R99" i="12" s="1"/>
  <c r="C99" i="12"/>
  <c r="D99" i="12"/>
  <c r="E99" i="12"/>
  <c r="F99" i="12" s="1"/>
  <c r="H99" i="12"/>
  <c r="I99" i="12"/>
  <c r="B100" i="12"/>
  <c r="R100" i="12" s="1"/>
  <c r="C100" i="12"/>
  <c r="D100" i="12"/>
  <c r="E100" i="12"/>
  <c r="F100" i="12" s="1"/>
  <c r="P100" i="10" s="1"/>
  <c r="H100" i="12"/>
  <c r="I100" i="12"/>
  <c r="B101" i="12"/>
  <c r="R101" i="12" s="1"/>
  <c r="C101" i="12"/>
  <c r="M101" i="10" s="1"/>
  <c r="D101" i="12"/>
  <c r="E101" i="12"/>
  <c r="H101" i="12"/>
  <c r="I101" i="12"/>
  <c r="B102" i="12"/>
  <c r="R102" i="12" s="1"/>
  <c r="C102" i="12"/>
  <c r="D102" i="12"/>
  <c r="E102" i="12"/>
  <c r="F102" i="12" s="1"/>
  <c r="H102" i="12"/>
  <c r="I102" i="12"/>
  <c r="B103" i="12"/>
  <c r="R103" i="12" s="1"/>
  <c r="C103" i="12"/>
  <c r="D103" i="12"/>
  <c r="E103" i="12"/>
  <c r="F103" i="12" s="1"/>
  <c r="H103" i="12"/>
  <c r="I103" i="12"/>
  <c r="B104" i="12"/>
  <c r="R104" i="12" s="1"/>
  <c r="C104" i="12"/>
  <c r="D104" i="12"/>
  <c r="E104" i="12"/>
  <c r="F104" i="12" s="1"/>
  <c r="P104" i="10" s="1"/>
  <c r="H104" i="12"/>
  <c r="I104" i="12"/>
  <c r="B105" i="12"/>
  <c r="R105" i="12" s="1"/>
  <c r="C105" i="12"/>
  <c r="M105" i="10" s="1"/>
  <c r="D105" i="12"/>
  <c r="E105" i="12"/>
  <c r="H105" i="12"/>
  <c r="I105" i="12"/>
  <c r="B106" i="12"/>
  <c r="R106" i="12" s="1"/>
  <c r="C106" i="12"/>
  <c r="D106" i="12"/>
  <c r="E106" i="12"/>
  <c r="F106" i="12" s="1"/>
  <c r="H106" i="12"/>
  <c r="I106" i="12"/>
  <c r="B107" i="12"/>
  <c r="R107" i="12" s="1"/>
  <c r="C107" i="12"/>
  <c r="D107" i="12"/>
  <c r="E107" i="12"/>
  <c r="F107" i="12" s="1"/>
  <c r="H107" i="12"/>
  <c r="I107" i="12"/>
  <c r="B108" i="12"/>
  <c r="R108" i="12" s="1"/>
  <c r="C108" i="12"/>
  <c r="D108" i="12"/>
  <c r="E108" i="12"/>
  <c r="F108" i="12" s="1"/>
  <c r="P108" i="10" s="1"/>
  <c r="H108" i="12"/>
  <c r="I108" i="12"/>
  <c r="B109" i="12"/>
  <c r="R109" i="12" s="1"/>
  <c r="C109" i="12"/>
  <c r="M109" i="10" s="1"/>
  <c r="D109" i="12"/>
  <c r="E109" i="12"/>
  <c r="H109" i="12"/>
  <c r="I109" i="12"/>
  <c r="B110" i="12"/>
  <c r="R110" i="12" s="1"/>
  <c r="C110" i="12"/>
  <c r="D110" i="12"/>
  <c r="E110" i="12"/>
  <c r="F110" i="12" s="1"/>
  <c r="H110" i="12"/>
  <c r="I110" i="12"/>
  <c r="B111" i="12"/>
  <c r="R111" i="12" s="1"/>
  <c r="C111" i="12"/>
  <c r="D111" i="12"/>
  <c r="E111" i="12"/>
  <c r="F111" i="12" s="1"/>
  <c r="H111" i="12"/>
  <c r="I111" i="12"/>
  <c r="B112" i="12"/>
  <c r="R112" i="12" s="1"/>
  <c r="C112" i="12"/>
  <c r="D112" i="12"/>
  <c r="E112" i="12"/>
  <c r="F112" i="12" s="1"/>
  <c r="P112" i="10" s="1"/>
  <c r="H112" i="12"/>
  <c r="I112" i="12"/>
  <c r="B113" i="12"/>
  <c r="R113" i="12" s="1"/>
  <c r="C113" i="12"/>
  <c r="M113" i="10" s="1"/>
  <c r="D113" i="12"/>
  <c r="E113" i="12"/>
  <c r="H113" i="12"/>
  <c r="I113" i="12"/>
  <c r="B114" i="12"/>
  <c r="R114" i="12" s="1"/>
  <c r="C114" i="12"/>
  <c r="D114" i="12"/>
  <c r="E114" i="12"/>
  <c r="F114" i="12" s="1"/>
  <c r="H114" i="12"/>
  <c r="I114" i="12"/>
  <c r="B115" i="12"/>
  <c r="R115" i="12" s="1"/>
  <c r="C115" i="12"/>
  <c r="D115" i="12"/>
  <c r="E115" i="12"/>
  <c r="F115" i="12" s="1"/>
  <c r="H115" i="12"/>
  <c r="I115" i="12"/>
  <c r="B116" i="12"/>
  <c r="R116" i="12" s="1"/>
  <c r="C116" i="12"/>
  <c r="D116" i="12"/>
  <c r="E116" i="12"/>
  <c r="F116" i="12" s="1"/>
  <c r="P116" i="10" s="1"/>
  <c r="H116" i="12"/>
  <c r="I116" i="12"/>
  <c r="B117" i="12"/>
  <c r="R117" i="12" s="1"/>
  <c r="C117" i="12"/>
  <c r="M117" i="10" s="1"/>
  <c r="D117" i="12"/>
  <c r="E117" i="12"/>
  <c r="H117" i="12"/>
  <c r="I117" i="12"/>
  <c r="B118" i="12"/>
  <c r="R118" i="12" s="1"/>
  <c r="C118" i="12"/>
  <c r="D118" i="12"/>
  <c r="E118" i="12"/>
  <c r="F118" i="12" s="1"/>
  <c r="H118" i="12"/>
  <c r="I118" i="12"/>
  <c r="B119" i="12"/>
  <c r="C119" i="12"/>
  <c r="D119" i="12"/>
  <c r="E119" i="12"/>
  <c r="F119" i="12" s="1"/>
  <c r="H119" i="12"/>
  <c r="I119" i="12"/>
  <c r="B120" i="12"/>
  <c r="R120" i="12" s="1"/>
  <c r="C120" i="12"/>
  <c r="D120" i="12"/>
  <c r="E120" i="12"/>
  <c r="F120" i="12" s="1"/>
  <c r="P120" i="10" s="1"/>
  <c r="H120" i="12"/>
  <c r="I120" i="12"/>
  <c r="B121" i="12"/>
  <c r="R121" i="12" s="1"/>
  <c r="C121" i="12"/>
  <c r="M121" i="10" s="1"/>
  <c r="D121" i="12"/>
  <c r="E121" i="12"/>
  <c r="H121" i="12"/>
  <c r="I121" i="12"/>
  <c r="B122" i="12"/>
  <c r="R122" i="12" s="1"/>
  <c r="C122" i="12"/>
  <c r="D122" i="12"/>
  <c r="E122" i="12"/>
  <c r="F122" i="12" s="1"/>
  <c r="H122" i="12"/>
  <c r="I122" i="12"/>
  <c r="B123" i="12"/>
  <c r="R123" i="12" s="1"/>
  <c r="C123" i="12"/>
  <c r="D123" i="12"/>
  <c r="E123" i="12"/>
  <c r="F123" i="12" s="1"/>
  <c r="H123" i="12"/>
  <c r="I123" i="12"/>
  <c r="B124" i="12"/>
  <c r="R124" i="12" s="1"/>
  <c r="C124" i="12"/>
  <c r="D124" i="12"/>
  <c r="E124" i="12"/>
  <c r="F124" i="12" s="1"/>
  <c r="P124" i="10" s="1"/>
  <c r="H124" i="12"/>
  <c r="I124" i="12"/>
  <c r="B125" i="12"/>
  <c r="R125" i="12" s="1"/>
  <c r="C125" i="12"/>
  <c r="M125" i="10" s="1"/>
  <c r="D125" i="12"/>
  <c r="E125" i="12"/>
  <c r="H125" i="12"/>
  <c r="I125" i="12"/>
  <c r="B126" i="12"/>
  <c r="R126" i="12" s="1"/>
  <c r="C126" i="12"/>
  <c r="D126" i="12"/>
  <c r="E126" i="12"/>
  <c r="F126" i="12" s="1"/>
  <c r="H126" i="12"/>
  <c r="I126" i="12"/>
  <c r="B127" i="12"/>
  <c r="R127" i="12" s="1"/>
  <c r="C127" i="12"/>
  <c r="D127" i="12"/>
  <c r="E127" i="12"/>
  <c r="F127" i="12" s="1"/>
  <c r="H127" i="12"/>
  <c r="I127" i="12"/>
  <c r="B128" i="12"/>
  <c r="R128" i="12" s="1"/>
  <c r="C128" i="12"/>
  <c r="D128" i="12"/>
  <c r="E128" i="12"/>
  <c r="F128" i="12" s="1"/>
  <c r="P128" i="10" s="1"/>
  <c r="H128" i="12"/>
  <c r="I128" i="12"/>
  <c r="B129" i="12"/>
  <c r="R129" i="12" s="1"/>
  <c r="C129" i="12"/>
  <c r="M129" i="10" s="1"/>
  <c r="D129" i="12"/>
  <c r="E129" i="12"/>
  <c r="H129" i="12"/>
  <c r="I129" i="12"/>
  <c r="B130" i="12"/>
  <c r="R130" i="12" s="1"/>
  <c r="C130" i="12"/>
  <c r="D130" i="12"/>
  <c r="E130" i="12"/>
  <c r="F130" i="12" s="1"/>
  <c r="H130" i="12"/>
  <c r="I130" i="12"/>
  <c r="B131" i="12"/>
  <c r="R131" i="12" s="1"/>
  <c r="C131" i="12"/>
  <c r="D131" i="12"/>
  <c r="E131" i="12"/>
  <c r="F131" i="12" s="1"/>
  <c r="H131" i="12"/>
  <c r="I131" i="12"/>
  <c r="B132" i="12"/>
  <c r="R132" i="12" s="1"/>
  <c r="C132" i="12"/>
  <c r="D132" i="12"/>
  <c r="E132" i="12"/>
  <c r="F132" i="12" s="1"/>
  <c r="P132" i="10" s="1"/>
  <c r="H132" i="12"/>
  <c r="I132" i="12"/>
  <c r="B133" i="12"/>
  <c r="R133" i="12" s="1"/>
  <c r="C133" i="12"/>
  <c r="M133" i="10" s="1"/>
  <c r="D133" i="12"/>
  <c r="E133" i="12"/>
  <c r="H133" i="12"/>
  <c r="I133" i="12"/>
  <c r="B134" i="12"/>
  <c r="R134" i="12" s="1"/>
  <c r="C134" i="12"/>
  <c r="D134" i="12"/>
  <c r="E134" i="12"/>
  <c r="F134" i="12" s="1"/>
  <c r="H134" i="12"/>
  <c r="I134" i="12"/>
  <c r="B135" i="12"/>
  <c r="R135" i="12" s="1"/>
  <c r="C135" i="12"/>
  <c r="D135" i="12"/>
  <c r="E135" i="12"/>
  <c r="F135" i="12" s="1"/>
  <c r="H135" i="12"/>
  <c r="I135" i="12"/>
  <c r="B136" i="12"/>
  <c r="R136" i="12" s="1"/>
  <c r="C136" i="12"/>
  <c r="D136" i="12"/>
  <c r="E136" i="12"/>
  <c r="F136" i="12" s="1"/>
  <c r="P136" i="10" s="1"/>
  <c r="H136" i="12"/>
  <c r="I136" i="12"/>
  <c r="B137" i="12"/>
  <c r="R137" i="12" s="1"/>
  <c r="C137" i="12"/>
  <c r="M137" i="10" s="1"/>
  <c r="D137" i="12"/>
  <c r="E137" i="12"/>
  <c r="H137" i="12"/>
  <c r="I137" i="12"/>
  <c r="B138" i="12"/>
  <c r="R138" i="12" s="1"/>
  <c r="C138" i="12"/>
  <c r="D138" i="12"/>
  <c r="E138" i="12"/>
  <c r="F138" i="12" s="1"/>
  <c r="H138" i="12"/>
  <c r="I138" i="12"/>
  <c r="B139" i="12"/>
  <c r="R139" i="12" s="1"/>
  <c r="C139" i="12"/>
  <c r="D139" i="12"/>
  <c r="E139" i="12"/>
  <c r="F139" i="12" s="1"/>
  <c r="H139" i="12"/>
  <c r="I139" i="12"/>
  <c r="B140" i="12"/>
  <c r="R140" i="12" s="1"/>
  <c r="C140" i="12"/>
  <c r="D140" i="12"/>
  <c r="E140" i="12"/>
  <c r="F140" i="12" s="1"/>
  <c r="P140" i="10" s="1"/>
  <c r="H140" i="12"/>
  <c r="I140" i="12"/>
  <c r="B141" i="12"/>
  <c r="R141" i="12" s="1"/>
  <c r="C141" i="12"/>
  <c r="M141" i="10" s="1"/>
  <c r="D141" i="12"/>
  <c r="E141" i="12"/>
  <c r="H141" i="12"/>
  <c r="I141" i="12"/>
  <c r="C2" i="12"/>
  <c r="D2" i="12"/>
  <c r="H2" i="12"/>
  <c r="B2" i="12"/>
  <c r="R2" i="12" s="1"/>
  <c r="C1" i="12"/>
  <c r="D1" i="12"/>
  <c r="E1" i="12"/>
  <c r="H1" i="12"/>
  <c r="I1" i="12"/>
  <c r="B1" i="12"/>
  <c r="H35" i="8"/>
  <c r="P3" i="11"/>
  <c r="R3" i="13" s="1"/>
  <c r="P3" i="13" s="1"/>
  <c r="P4" i="11"/>
  <c r="R4" i="13" s="1"/>
  <c r="P4" i="13" s="1"/>
  <c r="P5" i="11"/>
  <c r="P6" i="11"/>
  <c r="R6" i="13" s="1"/>
  <c r="P6" i="13" s="1"/>
  <c r="P7" i="11"/>
  <c r="R7" i="13" s="1"/>
  <c r="P7" i="13" s="1"/>
  <c r="P8" i="11"/>
  <c r="R8" i="13" s="1"/>
  <c r="P8" i="13" s="1"/>
  <c r="P9" i="11"/>
  <c r="R9" i="13" s="1"/>
  <c r="P9" i="13" s="1"/>
  <c r="P10" i="11"/>
  <c r="M10" i="12" s="1"/>
  <c r="P11" i="11"/>
  <c r="M11" i="12" s="1"/>
  <c r="P12" i="11"/>
  <c r="P13" i="11"/>
  <c r="M13" i="12" s="1"/>
  <c r="P14" i="11"/>
  <c r="M14" i="12" s="1"/>
  <c r="P15" i="11"/>
  <c r="M15" i="12" s="1"/>
  <c r="P16" i="11"/>
  <c r="R16" i="13" s="1"/>
  <c r="P16" i="13" s="1"/>
  <c r="P17" i="11"/>
  <c r="P18" i="11"/>
  <c r="P19" i="11"/>
  <c r="P20" i="11"/>
  <c r="R20" i="13" s="1"/>
  <c r="P20" i="13" s="1"/>
  <c r="P21" i="11"/>
  <c r="R21" i="13" s="1"/>
  <c r="P21" i="13" s="1"/>
  <c r="P22" i="11"/>
  <c r="R22" i="13" s="1"/>
  <c r="P22" i="13" s="1"/>
  <c r="P23" i="11"/>
  <c r="P24" i="11"/>
  <c r="P25" i="11"/>
  <c r="P26" i="11"/>
  <c r="R26" i="13" s="1"/>
  <c r="P26" i="13" s="1"/>
  <c r="P27" i="11"/>
  <c r="R27" i="13" s="1"/>
  <c r="P27" i="13" s="1"/>
  <c r="P28" i="11"/>
  <c r="R28" i="13" s="1"/>
  <c r="P28" i="13" s="1"/>
  <c r="P29" i="11"/>
  <c r="P30" i="11"/>
  <c r="R30" i="13" s="1"/>
  <c r="P30" i="13" s="1"/>
  <c r="P31" i="11"/>
  <c r="R31" i="13" s="1"/>
  <c r="P31" i="13" s="1"/>
  <c r="P32" i="11"/>
  <c r="R32" i="13" s="1"/>
  <c r="P33" i="11"/>
  <c r="R33" i="13" s="1"/>
  <c r="P33" i="13" s="1"/>
  <c r="P34" i="11"/>
  <c r="R34" i="13" s="1"/>
  <c r="P34" i="13" s="1"/>
  <c r="P35" i="11"/>
  <c r="M35" i="12" s="1"/>
  <c r="P36" i="11"/>
  <c r="P37" i="11"/>
  <c r="M37" i="12" s="1"/>
  <c r="P38" i="11"/>
  <c r="R38" i="13" s="1"/>
  <c r="P38" i="13" s="1"/>
  <c r="P39" i="11"/>
  <c r="R39" i="13" s="1"/>
  <c r="P39" i="13" s="1"/>
  <c r="P40" i="11"/>
  <c r="R40" i="13" s="1"/>
  <c r="P40" i="13" s="1"/>
  <c r="P41" i="11"/>
  <c r="P42" i="11"/>
  <c r="P43" i="11"/>
  <c r="P44" i="11"/>
  <c r="R44" i="13" s="1"/>
  <c r="P44" i="13" s="1"/>
  <c r="P45" i="11"/>
  <c r="R45" i="13" s="1"/>
  <c r="P45" i="13" s="1"/>
  <c r="P46" i="11"/>
  <c r="R46" i="13" s="1"/>
  <c r="P46" i="13" s="1"/>
  <c r="P47" i="11"/>
  <c r="P48" i="11"/>
  <c r="P49" i="11"/>
  <c r="P50" i="11"/>
  <c r="R50" i="13" s="1"/>
  <c r="P50" i="13" s="1"/>
  <c r="P51" i="11"/>
  <c r="R51" i="13" s="1"/>
  <c r="P51" i="13" s="1"/>
  <c r="P52" i="11"/>
  <c r="R52" i="13" s="1"/>
  <c r="P52" i="13" s="1"/>
  <c r="P53" i="11"/>
  <c r="P54" i="11"/>
  <c r="R54" i="13" s="1"/>
  <c r="P54" i="13" s="1"/>
  <c r="P55" i="11"/>
  <c r="R55" i="13" s="1"/>
  <c r="P56" i="11"/>
  <c r="R56" i="13" s="1"/>
  <c r="P56" i="13" s="1"/>
  <c r="P57" i="11"/>
  <c r="R57" i="13" s="1"/>
  <c r="P58" i="11"/>
  <c r="R58" i="13" s="1"/>
  <c r="P58" i="13" s="1"/>
  <c r="P59" i="11"/>
  <c r="R59" i="13" s="1"/>
  <c r="P59" i="13" s="1"/>
  <c r="P60" i="11"/>
  <c r="P61" i="11"/>
  <c r="M61" i="12" s="1"/>
  <c r="P62" i="11"/>
  <c r="R62" i="13" s="1"/>
  <c r="P62" i="13" s="1"/>
  <c r="P63" i="11"/>
  <c r="R63" i="13" s="1"/>
  <c r="P63" i="13" s="1"/>
  <c r="P64" i="11"/>
  <c r="R64" i="13" s="1"/>
  <c r="P64" i="13" s="1"/>
  <c r="P65" i="11"/>
  <c r="P66" i="11"/>
  <c r="P67" i="11"/>
  <c r="P68" i="11"/>
  <c r="R68" i="13" s="1"/>
  <c r="P68" i="13" s="1"/>
  <c r="P69" i="11"/>
  <c r="R69" i="13" s="1"/>
  <c r="P69" i="13" s="1"/>
  <c r="P70" i="11"/>
  <c r="R70" i="13" s="1"/>
  <c r="P70" i="13" s="1"/>
  <c r="P71" i="11"/>
  <c r="P72" i="11"/>
  <c r="P73" i="11"/>
  <c r="P74" i="11"/>
  <c r="R74" i="13" s="1"/>
  <c r="P74" i="13" s="1"/>
  <c r="P75" i="11"/>
  <c r="R75" i="13" s="1"/>
  <c r="P75" i="13" s="1"/>
  <c r="P76" i="11"/>
  <c r="R76" i="13" s="1"/>
  <c r="P76" i="13" s="1"/>
  <c r="P77" i="11"/>
  <c r="P78" i="11"/>
  <c r="R78" i="13" s="1"/>
  <c r="P79" i="11"/>
  <c r="R79" i="13" s="1"/>
  <c r="P79" i="13" s="1"/>
  <c r="P80" i="11"/>
  <c r="R80" i="13" s="1"/>
  <c r="P80" i="13" s="1"/>
  <c r="P81" i="11"/>
  <c r="R81" i="13" s="1"/>
  <c r="P82" i="11"/>
  <c r="R82" i="13" s="1"/>
  <c r="P82" i="13" s="1"/>
  <c r="P83" i="11"/>
  <c r="M83" i="12" s="1"/>
  <c r="P84" i="11"/>
  <c r="P85" i="11"/>
  <c r="M85" i="12" s="1"/>
  <c r="P86" i="11"/>
  <c r="M86" i="12" s="1"/>
  <c r="P87" i="11"/>
  <c r="M87" i="12" s="1"/>
  <c r="P88" i="11"/>
  <c r="R88" i="13" s="1"/>
  <c r="P88" i="13" s="1"/>
  <c r="P89" i="11"/>
  <c r="P90" i="11"/>
  <c r="P91" i="11"/>
  <c r="P92" i="11"/>
  <c r="R92" i="13" s="1"/>
  <c r="P92" i="13" s="1"/>
  <c r="P93" i="11"/>
  <c r="R93" i="13" s="1"/>
  <c r="P93" i="13" s="1"/>
  <c r="P94" i="11"/>
  <c r="R94" i="13" s="1"/>
  <c r="P94" i="13" s="1"/>
  <c r="P95" i="11"/>
  <c r="P96" i="11"/>
  <c r="P97" i="11"/>
  <c r="P98" i="11"/>
  <c r="R98" i="13" s="1"/>
  <c r="P98" i="13" s="1"/>
  <c r="P99" i="11"/>
  <c r="R99" i="13" s="1"/>
  <c r="P99" i="13" s="1"/>
  <c r="P100" i="11"/>
  <c r="R100" i="13" s="1"/>
  <c r="P100" i="13" s="1"/>
  <c r="P101" i="11"/>
  <c r="P102" i="11"/>
  <c r="R102" i="13" s="1"/>
  <c r="P102" i="13" s="1"/>
  <c r="P103" i="11"/>
  <c r="R103" i="13" s="1"/>
  <c r="P103" i="13" s="1"/>
  <c r="P104" i="11"/>
  <c r="R104" i="13" s="1"/>
  <c r="P104" i="13" s="1"/>
  <c r="P105" i="11"/>
  <c r="R105" i="13" s="1"/>
  <c r="P106" i="11"/>
  <c r="R106" i="13" s="1"/>
  <c r="P106" i="13" s="1"/>
  <c r="P107" i="11"/>
  <c r="R107" i="13" s="1"/>
  <c r="P107" i="13" s="1"/>
  <c r="P108" i="11"/>
  <c r="P109" i="11"/>
  <c r="M109" i="12" s="1"/>
  <c r="P110" i="11"/>
  <c r="R110" i="13" s="1"/>
  <c r="P110" i="13" s="1"/>
  <c r="P111" i="11"/>
  <c r="R111" i="13" s="1"/>
  <c r="P111" i="13" s="1"/>
  <c r="P112" i="11"/>
  <c r="R112" i="13" s="1"/>
  <c r="P112" i="13" s="1"/>
  <c r="P113" i="11"/>
  <c r="P114" i="11"/>
  <c r="P115" i="11"/>
  <c r="P116" i="11"/>
  <c r="R116" i="13" s="1"/>
  <c r="P116" i="13" s="1"/>
  <c r="P117" i="11"/>
  <c r="R117" i="13" s="1"/>
  <c r="P117" i="13" s="1"/>
  <c r="P118" i="11"/>
  <c r="R118" i="13" s="1"/>
  <c r="P118" i="13" s="1"/>
  <c r="P119" i="11"/>
  <c r="P120" i="11"/>
  <c r="P121" i="11"/>
  <c r="P122" i="11"/>
  <c r="R122" i="13" s="1"/>
  <c r="P122" i="13" s="1"/>
  <c r="P123" i="11"/>
  <c r="R123" i="13" s="1"/>
  <c r="P123" i="13" s="1"/>
  <c r="P124" i="11"/>
  <c r="R124" i="13" s="1"/>
  <c r="P124" i="13" s="1"/>
  <c r="P125" i="11"/>
  <c r="P126" i="11"/>
  <c r="R126" i="13" s="1"/>
  <c r="P126" i="13" s="1"/>
  <c r="P127" i="11"/>
  <c r="R127" i="13" s="1"/>
  <c r="P127" i="13" s="1"/>
  <c r="P128" i="11"/>
  <c r="R128" i="13" s="1"/>
  <c r="P128" i="13" s="1"/>
  <c r="P129" i="11"/>
  <c r="R129" i="13" s="1"/>
  <c r="P129" i="13" s="1"/>
  <c r="P130" i="11"/>
  <c r="M130" i="12" s="1"/>
  <c r="P131" i="11"/>
  <c r="M131" i="12" s="1"/>
  <c r="P132" i="11"/>
  <c r="P133" i="11"/>
  <c r="M133" i="12" s="1"/>
  <c r="P134" i="11"/>
  <c r="M134" i="12" s="1"/>
  <c r="P135" i="11"/>
  <c r="M135" i="12" s="1"/>
  <c r="P136" i="11"/>
  <c r="R136" i="13" s="1"/>
  <c r="P136" i="13" s="1"/>
  <c r="P137" i="11"/>
  <c r="P138" i="11"/>
  <c r="P139" i="11"/>
  <c r="P140" i="11"/>
  <c r="R140" i="13" s="1"/>
  <c r="P140" i="13" s="1"/>
  <c r="P141" i="11"/>
  <c r="R141" i="13" s="1"/>
  <c r="P141" i="13" s="1"/>
  <c r="P2" i="11"/>
  <c r="R2" i="13" s="1"/>
  <c r="P2" i="13" s="1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3" i="10"/>
  <c r="AQ2" i="10"/>
  <c r="AQ3" i="10" s="1"/>
  <c r="B1" i="10"/>
  <c r="H6" i="10"/>
  <c r="C7" i="10"/>
  <c r="H8" i="10"/>
  <c r="H9" i="10"/>
  <c r="H10" i="10"/>
  <c r="H11" i="10"/>
  <c r="H12" i="10"/>
  <c r="H13" i="10"/>
  <c r="C14" i="10"/>
  <c r="H14" i="10"/>
  <c r="D16" i="10"/>
  <c r="G17" i="10"/>
  <c r="B18" i="10"/>
  <c r="H19" i="10"/>
  <c r="B20" i="10"/>
  <c r="H20" i="10"/>
  <c r="E21" i="10"/>
  <c r="H22" i="10"/>
  <c r="H23" i="10"/>
  <c r="H26" i="10"/>
  <c r="C27" i="10"/>
  <c r="H28" i="10"/>
  <c r="D32" i="10"/>
  <c r="F32" i="10"/>
  <c r="H33" i="10"/>
  <c r="H34" i="10"/>
  <c r="H35" i="10"/>
  <c r="C36" i="10"/>
  <c r="D36" i="10"/>
  <c r="H36" i="10"/>
  <c r="G39" i="10"/>
  <c r="B40" i="10"/>
  <c r="C40" i="10"/>
  <c r="D41" i="10"/>
  <c r="E41" i="10"/>
  <c r="H41" i="10"/>
  <c r="H44" i="10"/>
  <c r="H45" i="10"/>
  <c r="H47" i="10"/>
  <c r="G54" i="10"/>
  <c r="H54" i="10"/>
  <c r="H55" i="10"/>
  <c r="H56" i="10"/>
  <c r="H57" i="10"/>
  <c r="H58" i="10"/>
  <c r="D60" i="10"/>
  <c r="H63" i="10"/>
  <c r="B64" i="10"/>
  <c r="E65" i="10"/>
  <c r="H66" i="10"/>
  <c r="B67" i="10"/>
  <c r="H67" i="10"/>
  <c r="B68" i="10"/>
  <c r="H70" i="10"/>
  <c r="H74" i="10"/>
  <c r="H75" i="10"/>
  <c r="H77" i="10"/>
  <c r="H78" i="10"/>
  <c r="H79" i="10"/>
  <c r="H80" i="10"/>
  <c r="F83" i="10"/>
  <c r="G83" i="10"/>
  <c r="C84" i="10"/>
  <c r="H85" i="10"/>
  <c r="B86" i="10"/>
  <c r="H86" i="10"/>
  <c r="F88" i="10"/>
  <c r="G88" i="10"/>
  <c r="H88" i="10"/>
  <c r="B89" i="10"/>
  <c r="C89" i="10"/>
  <c r="H89" i="10"/>
  <c r="H92" i="10"/>
  <c r="H94" i="10"/>
  <c r="H99" i="10"/>
  <c r="H100" i="10"/>
  <c r="H101" i="10"/>
  <c r="D102" i="10"/>
  <c r="H102" i="10"/>
  <c r="H108" i="10"/>
  <c r="H110" i="10"/>
  <c r="H113" i="10"/>
  <c r="B114" i="10"/>
  <c r="H114" i="10"/>
  <c r="B115" i="10"/>
  <c r="G117" i="10"/>
  <c r="D121" i="10"/>
  <c r="E121" i="10"/>
  <c r="H121" i="10"/>
  <c r="H122" i="10"/>
  <c r="D123" i="10"/>
  <c r="H123" i="10"/>
  <c r="H124" i="10"/>
  <c r="B125" i="10"/>
  <c r="C127" i="10"/>
  <c r="D127" i="10"/>
  <c r="H130" i="10"/>
  <c r="D131" i="10"/>
  <c r="H132" i="10"/>
  <c r="H135" i="10"/>
  <c r="B136" i="10"/>
  <c r="C136" i="10"/>
  <c r="F136" i="10"/>
  <c r="H136" i="10"/>
  <c r="B137" i="10"/>
  <c r="C137" i="10"/>
  <c r="H139" i="10"/>
  <c r="C3" i="10"/>
  <c r="D3" i="10"/>
  <c r="C1" i="10"/>
  <c r="D1" i="10"/>
  <c r="E1" i="10"/>
  <c r="F1" i="10"/>
  <c r="G1" i="10"/>
  <c r="H1" i="10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2" i="8"/>
  <c r="I2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3" i="8"/>
  <c r="K4" i="8"/>
  <c r="K5" i="8"/>
  <c r="K6" i="8"/>
  <c r="K7" i="8"/>
  <c r="K2" i="8"/>
  <c r="AE225" i="5"/>
  <c r="AE3" i="5"/>
  <c r="AE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AE59" i="5"/>
  <c r="AE60" i="5"/>
  <c r="AE61" i="5"/>
  <c r="AE62" i="5"/>
  <c r="AE63" i="5"/>
  <c r="AE64" i="5"/>
  <c r="AE65" i="5"/>
  <c r="AE66" i="5"/>
  <c r="AE67" i="5"/>
  <c r="AE68" i="5"/>
  <c r="AE69" i="5"/>
  <c r="AE70" i="5"/>
  <c r="AE71" i="5"/>
  <c r="AE72" i="5"/>
  <c r="AE73" i="5"/>
  <c r="AE74" i="5"/>
  <c r="AE75" i="5"/>
  <c r="AE76" i="5"/>
  <c r="AE77" i="5"/>
  <c r="AE78" i="5"/>
  <c r="AE79" i="5"/>
  <c r="AE80" i="5"/>
  <c r="AE81" i="5"/>
  <c r="AE82" i="5"/>
  <c r="AE83" i="5"/>
  <c r="AE84" i="5"/>
  <c r="AE85" i="5"/>
  <c r="AE86" i="5"/>
  <c r="AE87" i="5"/>
  <c r="AE88" i="5"/>
  <c r="AE89" i="5"/>
  <c r="AE90" i="5"/>
  <c r="AE91" i="5"/>
  <c r="AE92" i="5"/>
  <c r="AE93" i="5"/>
  <c r="AE94" i="5"/>
  <c r="AE95" i="5"/>
  <c r="AE96" i="5"/>
  <c r="AE97" i="5"/>
  <c r="AE98" i="5"/>
  <c r="AE99" i="5"/>
  <c r="AE100" i="5"/>
  <c r="AE101" i="5"/>
  <c r="AE102" i="5"/>
  <c r="AE103" i="5"/>
  <c r="AE104" i="5"/>
  <c r="AE105" i="5"/>
  <c r="AE106" i="5"/>
  <c r="AE107" i="5"/>
  <c r="AE108" i="5"/>
  <c r="AE109" i="5"/>
  <c r="AE110" i="5"/>
  <c r="AE111" i="5"/>
  <c r="AE112" i="5"/>
  <c r="AE113" i="5"/>
  <c r="AE114" i="5"/>
  <c r="AE115" i="5"/>
  <c r="AE116" i="5"/>
  <c r="AE117" i="5"/>
  <c r="AE118" i="5"/>
  <c r="AE119" i="5"/>
  <c r="AE120" i="5"/>
  <c r="AE121" i="5"/>
  <c r="AE122" i="5"/>
  <c r="AE123" i="5"/>
  <c r="AE124" i="5"/>
  <c r="AE125" i="5"/>
  <c r="AE126" i="5"/>
  <c r="AE127" i="5"/>
  <c r="AE128" i="5"/>
  <c r="AE129" i="5"/>
  <c r="AE130" i="5"/>
  <c r="AE131" i="5"/>
  <c r="AE132" i="5"/>
  <c r="AE133" i="5"/>
  <c r="AE134" i="5"/>
  <c r="AE135" i="5"/>
  <c r="AE136" i="5"/>
  <c r="AE137" i="5"/>
  <c r="AE138" i="5"/>
  <c r="AE139" i="5"/>
  <c r="AE140" i="5"/>
  <c r="AE141" i="5"/>
  <c r="AE142" i="5"/>
  <c r="AE143" i="5"/>
  <c r="AE144" i="5"/>
  <c r="AE145" i="5"/>
  <c r="AE146" i="5"/>
  <c r="AE147" i="5"/>
  <c r="AE148" i="5"/>
  <c r="AE149" i="5"/>
  <c r="AE150" i="5"/>
  <c r="AE151" i="5"/>
  <c r="AE152" i="5"/>
  <c r="AE153" i="5"/>
  <c r="AE154" i="5"/>
  <c r="AE155" i="5"/>
  <c r="AE156" i="5"/>
  <c r="AE157" i="5"/>
  <c r="AE158" i="5"/>
  <c r="AE159" i="5"/>
  <c r="AE160" i="5"/>
  <c r="AE161" i="5"/>
  <c r="AE162" i="5"/>
  <c r="AE163" i="5"/>
  <c r="AE164" i="5"/>
  <c r="AE165" i="5"/>
  <c r="AE166" i="5"/>
  <c r="AE167" i="5"/>
  <c r="AE168" i="5"/>
  <c r="AE169" i="5"/>
  <c r="AE170" i="5"/>
  <c r="AE171" i="5"/>
  <c r="AE172" i="5"/>
  <c r="AE173" i="5"/>
  <c r="AE174" i="5"/>
  <c r="AE175" i="5"/>
  <c r="AE176" i="5"/>
  <c r="AE177" i="5"/>
  <c r="AE178" i="5"/>
  <c r="AE179" i="5"/>
  <c r="AE180" i="5"/>
  <c r="AE181" i="5"/>
  <c r="AE182" i="5"/>
  <c r="AE183" i="5"/>
  <c r="AE184" i="5"/>
  <c r="AE185" i="5"/>
  <c r="AE186" i="5"/>
  <c r="AE187" i="5"/>
  <c r="AE188" i="5"/>
  <c r="AE189" i="5"/>
  <c r="AE190" i="5"/>
  <c r="AE191" i="5"/>
  <c r="AE192" i="5"/>
  <c r="AE193" i="5"/>
  <c r="AE194" i="5"/>
  <c r="AE195" i="5"/>
  <c r="AE196" i="5"/>
  <c r="AE197" i="5"/>
  <c r="AE198" i="5"/>
  <c r="AE199" i="5"/>
  <c r="AE200" i="5"/>
  <c r="AE201" i="5"/>
  <c r="AE202" i="5"/>
  <c r="AE203" i="5"/>
  <c r="AE204" i="5"/>
  <c r="AE205" i="5"/>
  <c r="AE206" i="5"/>
  <c r="AE207" i="5"/>
  <c r="AE208" i="5"/>
  <c r="AE209" i="5"/>
  <c r="AE210" i="5"/>
  <c r="AE211" i="5"/>
  <c r="AE212" i="5"/>
  <c r="AE213" i="5"/>
  <c r="AE214" i="5"/>
  <c r="AE215" i="5"/>
  <c r="AE216" i="5"/>
  <c r="AE217" i="5"/>
  <c r="AE218" i="5"/>
  <c r="AE219" i="5"/>
  <c r="AE220" i="5"/>
  <c r="AE221" i="5"/>
  <c r="AE222" i="5"/>
  <c r="AE223" i="5"/>
  <c r="AE224" i="5"/>
  <c r="AE2" i="5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H14" i="8"/>
  <c r="H15" i="8"/>
  <c r="H15" i="10" s="1"/>
  <c r="H16" i="8"/>
  <c r="H16" i="10" s="1"/>
  <c r="H17" i="8"/>
  <c r="H17" i="10" s="1"/>
  <c r="H18" i="8"/>
  <c r="H19" i="8"/>
  <c r="H20" i="8"/>
  <c r="H21" i="8"/>
  <c r="H21" i="10" s="1"/>
  <c r="H22" i="8"/>
  <c r="H23" i="8"/>
  <c r="H24" i="8"/>
  <c r="H24" i="10" s="1"/>
  <c r="H25" i="8"/>
  <c r="H25" i="10" s="1"/>
  <c r="H26" i="8"/>
  <c r="H27" i="8"/>
  <c r="H27" i="10" s="1"/>
  <c r="H28" i="8"/>
  <c r="H29" i="8"/>
  <c r="H29" i="10" s="1"/>
  <c r="H30" i="8"/>
  <c r="H30" i="10" s="1"/>
  <c r="H31" i="8"/>
  <c r="H31" i="10" s="1"/>
  <c r="H32" i="8"/>
  <c r="H33" i="8"/>
  <c r="H34" i="8"/>
  <c r="H36" i="8"/>
  <c r="H37" i="8"/>
  <c r="H37" i="10" s="1"/>
  <c r="H38" i="8"/>
  <c r="H38" i="10" s="1"/>
  <c r="H39" i="8"/>
  <c r="H39" i="10" s="1"/>
  <c r="H40" i="8"/>
  <c r="H41" i="8"/>
  <c r="H42" i="8"/>
  <c r="H42" i="10" s="1"/>
  <c r="H43" i="8"/>
  <c r="H43" i="10" s="1"/>
  <c r="H44" i="8"/>
  <c r="H45" i="8"/>
  <c r="H46" i="8"/>
  <c r="H46" i="10" s="1"/>
  <c r="H47" i="8"/>
  <c r="H48" i="8"/>
  <c r="H48" i="10" s="1"/>
  <c r="H49" i="8"/>
  <c r="H49" i="10" s="1"/>
  <c r="H50" i="8"/>
  <c r="H50" i="10" s="1"/>
  <c r="H51" i="8"/>
  <c r="H51" i="10" s="1"/>
  <c r="H52" i="8"/>
  <c r="H52" i="10" s="1"/>
  <c r="H53" i="8"/>
  <c r="H53" i="10" s="1"/>
  <c r="H54" i="8"/>
  <c r="H55" i="8"/>
  <c r="H56" i="8"/>
  <c r="H57" i="8"/>
  <c r="H58" i="8"/>
  <c r="H59" i="8"/>
  <c r="H59" i="10" s="1"/>
  <c r="H60" i="8"/>
  <c r="H60" i="10" s="1"/>
  <c r="H61" i="8"/>
  <c r="H61" i="10" s="1"/>
  <c r="H62" i="8"/>
  <c r="H63" i="8"/>
  <c r="H64" i="8"/>
  <c r="H64" i="10" s="1"/>
  <c r="H65" i="8"/>
  <c r="H65" i="10" s="1"/>
  <c r="H66" i="8"/>
  <c r="H67" i="8"/>
  <c r="H68" i="8"/>
  <c r="H68" i="10" s="1"/>
  <c r="H69" i="8"/>
  <c r="H69" i="10" s="1"/>
  <c r="H70" i="8"/>
  <c r="H71" i="8"/>
  <c r="H71" i="10" s="1"/>
  <c r="H72" i="8"/>
  <c r="H72" i="10" s="1"/>
  <c r="H73" i="8"/>
  <c r="H73" i="10" s="1"/>
  <c r="H74" i="8"/>
  <c r="H75" i="8"/>
  <c r="H76" i="10" s="1"/>
  <c r="H76" i="8"/>
  <c r="H77" i="8"/>
  <c r="H78" i="8"/>
  <c r="H79" i="8"/>
  <c r="H80" i="8"/>
  <c r="H81" i="8"/>
  <c r="H81" i="10" s="1"/>
  <c r="H82" i="8"/>
  <c r="H82" i="10" s="1"/>
  <c r="H83" i="8"/>
  <c r="H83" i="10" s="1"/>
  <c r="H84" i="8"/>
  <c r="H85" i="8"/>
  <c r="H86" i="8"/>
  <c r="H87" i="8"/>
  <c r="H87" i="10" s="1"/>
  <c r="H88" i="8"/>
  <c r="H89" i="8"/>
  <c r="H90" i="8"/>
  <c r="H90" i="10" s="1"/>
  <c r="H91" i="8"/>
  <c r="H91" i="10" s="1"/>
  <c r="H92" i="8"/>
  <c r="H93" i="8"/>
  <c r="H93" i="10" s="1"/>
  <c r="H94" i="8"/>
  <c r="H95" i="8"/>
  <c r="H95" i="10" s="1"/>
  <c r="H96" i="8"/>
  <c r="H96" i="10" s="1"/>
  <c r="H97" i="8"/>
  <c r="H97" i="10" s="1"/>
  <c r="H98" i="8"/>
  <c r="H99" i="8"/>
  <c r="H100" i="8"/>
  <c r="H101" i="8"/>
  <c r="H102" i="8"/>
  <c r="H103" i="8"/>
  <c r="H103" i="10" s="1"/>
  <c r="H104" i="8"/>
  <c r="H104" i="10" s="1"/>
  <c r="H105" i="8"/>
  <c r="H105" i="10" s="1"/>
  <c r="H106" i="8"/>
  <c r="H107" i="8"/>
  <c r="H108" i="8"/>
  <c r="H109" i="8"/>
  <c r="H109" i="10" s="1"/>
  <c r="H110" i="8"/>
  <c r="H111" i="8"/>
  <c r="H111" i="10" s="1"/>
  <c r="H112" i="8"/>
  <c r="H112" i="10" s="1"/>
  <c r="H113" i="8"/>
  <c r="H114" i="8"/>
  <c r="H115" i="8"/>
  <c r="H115" i="10" s="1"/>
  <c r="H116" i="8"/>
  <c r="H116" i="10" s="1"/>
  <c r="H117" i="8"/>
  <c r="H117" i="10" s="1"/>
  <c r="H118" i="8"/>
  <c r="H118" i="10" s="1"/>
  <c r="H119" i="8"/>
  <c r="H120" i="10" s="1"/>
  <c r="H120" i="8"/>
  <c r="H121" i="8"/>
  <c r="H122" i="8"/>
  <c r="H123" i="8"/>
  <c r="H124" i="8"/>
  <c r="H125" i="8"/>
  <c r="H125" i="10" s="1"/>
  <c r="H126" i="8"/>
  <c r="H126" i="10" s="1"/>
  <c r="H127" i="8"/>
  <c r="H127" i="10" s="1"/>
  <c r="H128" i="8"/>
  <c r="H129" i="8"/>
  <c r="H130" i="8"/>
  <c r="H131" i="8"/>
  <c r="H131" i="10" s="1"/>
  <c r="H132" i="8"/>
  <c r="H133" i="8"/>
  <c r="H133" i="10" s="1"/>
  <c r="H134" i="8"/>
  <c r="H134" i="10" s="1"/>
  <c r="H135" i="8"/>
  <c r="H136" i="8"/>
  <c r="H137" i="8"/>
  <c r="H137" i="10" s="1"/>
  <c r="H138" i="8"/>
  <c r="H138" i="10" s="1"/>
  <c r="H139" i="8"/>
  <c r="H140" i="8"/>
  <c r="H140" i="10" s="1"/>
  <c r="H141" i="8"/>
  <c r="H141" i="10" s="1"/>
  <c r="H8" i="8"/>
  <c r="H9" i="8"/>
  <c r="H10" i="8"/>
  <c r="H11" i="8"/>
  <c r="H12" i="8"/>
  <c r="H13" i="8"/>
  <c r="H3" i="8"/>
  <c r="H3" i="10" s="1"/>
  <c r="H4" i="8"/>
  <c r="H4" i="10" s="1"/>
  <c r="H5" i="8"/>
  <c r="H6" i="8"/>
  <c r="H7" i="8"/>
  <c r="H7" i="10" s="1"/>
  <c r="H2" i="8"/>
  <c r="C119" i="10"/>
  <c r="D119" i="10"/>
  <c r="E119" i="10"/>
  <c r="F121" i="10"/>
  <c r="B121" i="10"/>
  <c r="C122" i="10"/>
  <c r="E122" i="10"/>
  <c r="F122" i="10"/>
  <c r="D126" i="10"/>
  <c r="E126" i="10"/>
  <c r="G127" i="10"/>
  <c r="C128" i="10"/>
  <c r="F131" i="10"/>
  <c r="G131" i="10"/>
  <c r="C132" i="10"/>
  <c r="D132" i="10"/>
  <c r="C134" i="10"/>
  <c r="D135" i="10"/>
  <c r="E135" i="10"/>
  <c r="E141" i="10"/>
  <c r="E3" i="10"/>
  <c r="E6" i="10"/>
  <c r="F6" i="10"/>
  <c r="G6" i="10"/>
  <c r="C8" i="10"/>
  <c r="D8" i="10"/>
  <c r="F9" i="10"/>
  <c r="F12" i="10"/>
  <c r="D15" i="10"/>
  <c r="D17" i="10"/>
  <c r="F17" i="10"/>
  <c r="F20" i="10"/>
  <c r="B21" i="10"/>
  <c r="D21" i="10"/>
  <c r="F21" i="10"/>
  <c r="G21" i="10"/>
  <c r="F22" i="10"/>
  <c r="B26" i="10"/>
  <c r="C26" i="10"/>
  <c r="D26" i="10"/>
  <c r="E26" i="10"/>
  <c r="E30" i="10"/>
  <c r="F30" i="10"/>
  <c r="G30" i="10"/>
  <c r="C31" i="10"/>
  <c r="D31" i="10"/>
  <c r="E31" i="10"/>
  <c r="F31" i="10"/>
  <c r="G34" i="10"/>
  <c r="F34" i="10"/>
  <c r="D39" i="10"/>
  <c r="F39" i="10"/>
  <c r="B41" i="10"/>
  <c r="B43" i="10"/>
  <c r="B45" i="10"/>
  <c r="B47" i="10"/>
  <c r="D47" i="10"/>
  <c r="B48" i="10"/>
  <c r="C48" i="10"/>
  <c r="E48" i="10"/>
  <c r="F48" i="10"/>
  <c r="B49" i="10"/>
  <c r="C49" i="10"/>
  <c r="E52" i="10"/>
  <c r="F52" i="10"/>
  <c r="G52" i="10"/>
  <c r="F56" i="10"/>
  <c r="F57" i="10"/>
  <c r="G64" i="10"/>
  <c r="B65" i="10"/>
  <c r="B69" i="10"/>
  <c r="C69" i="10"/>
  <c r="B70" i="10"/>
  <c r="C70" i="10"/>
  <c r="D70" i="10"/>
  <c r="E70" i="10"/>
  <c r="B71" i="10"/>
  <c r="C71" i="10"/>
  <c r="F73" i="10"/>
  <c r="G73" i="10"/>
  <c r="B74" i="10"/>
  <c r="E74" i="10"/>
  <c r="F74" i="10"/>
  <c r="F79" i="10"/>
  <c r="C83" i="10"/>
  <c r="D83" i="10"/>
  <c r="B87" i="10"/>
  <c r="F87" i="10"/>
  <c r="B90" i="10"/>
  <c r="D91" i="10"/>
  <c r="E92" i="10"/>
  <c r="F92" i="10"/>
  <c r="G92" i="10"/>
  <c r="C93" i="10"/>
  <c r="E97" i="10"/>
  <c r="F97" i="10"/>
  <c r="G97" i="10"/>
  <c r="B99" i="10"/>
  <c r="B100" i="10"/>
  <c r="D105" i="10"/>
  <c r="F108" i="10"/>
  <c r="G108" i="10"/>
  <c r="B109" i="10"/>
  <c r="B113" i="10"/>
  <c r="C113" i="10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" i="1"/>
  <c r="V146" i="10" l="1"/>
  <c r="AD72" i="10"/>
  <c r="AD64" i="10"/>
  <c r="T124" i="10"/>
  <c r="T100" i="10"/>
  <c r="T76" i="10"/>
  <c r="T52" i="10"/>
  <c r="T28" i="10"/>
  <c r="T4" i="10"/>
  <c r="AI135" i="10"/>
  <c r="AI111" i="10"/>
  <c r="AI87" i="10"/>
  <c r="AI63" i="10"/>
  <c r="AI39" i="10"/>
  <c r="AI15" i="10"/>
  <c r="T115" i="10"/>
  <c r="T67" i="10"/>
  <c r="T43" i="10"/>
  <c r="T19" i="10"/>
  <c r="S141" i="10"/>
  <c r="S137" i="10"/>
  <c r="S129" i="10"/>
  <c r="S121" i="10"/>
  <c r="S117" i="10"/>
  <c r="S113" i="10"/>
  <c r="S109" i="10"/>
  <c r="S105" i="10"/>
  <c r="S101" i="10"/>
  <c r="R137" i="10"/>
  <c r="R125" i="10"/>
  <c r="R113" i="10"/>
  <c r="R101" i="10"/>
  <c r="R77" i="10"/>
  <c r="R73" i="10"/>
  <c r="R65" i="10"/>
  <c r="R9" i="10"/>
  <c r="T63" i="10"/>
  <c r="T39" i="10"/>
  <c r="T110" i="10"/>
  <c r="T86" i="10"/>
  <c r="T62" i="10"/>
  <c r="T38" i="10"/>
  <c r="T14" i="10"/>
  <c r="H112" i="13"/>
  <c r="K112" i="13"/>
  <c r="AI112" i="10" s="1"/>
  <c r="H88" i="13"/>
  <c r="K88" i="13"/>
  <c r="AI88" i="10" s="1"/>
  <c r="H64" i="13"/>
  <c r="K64" i="13"/>
  <c r="AI64" i="10" s="1"/>
  <c r="H16" i="13"/>
  <c r="K16" i="13"/>
  <c r="AI16" i="10" s="1"/>
  <c r="R11" i="13"/>
  <c r="P11" i="13" s="1"/>
  <c r="H90" i="13"/>
  <c r="K90" i="13"/>
  <c r="R131" i="13"/>
  <c r="P131" i="13" s="1"/>
  <c r="H40" i="13"/>
  <c r="K40" i="13"/>
  <c r="AI40" i="10" s="1"/>
  <c r="AJ125" i="10"/>
  <c r="AJ101" i="10"/>
  <c r="R10" i="13"/>
  <c r="P10" i="13" s="1"/>
  <c r="AI86" i="10"/>
  <c r="AI62" i="10"/>
  <c r="AI38" i="10"/>
  <c r="H119" i="13"/>
  <c r="K119" i="13"/>
  <c r="H70" i="13"/>
  <c r="K70" i="13"/>
  <c r="H21" i="13"/>
  <c r="K21" i="13"/>
  <c r="H92" i="13"/>
  <c r="K92" i="13"/>
  <c r="AI92" i="10" s="1"/>
  <c r="H114" i="13"/>
  <c r="K114" i="13"/>
  <c r="AI115" i="10" s="1"/>
  <c r="H89" i="13"/>
  <c r="K89" i="13"/>
  <c r="H133" i="13"/>
  <c r="K133" i="13"/>
  <c r="AI133" i="10" s="1"/>
  <c r="H109" i="13"/>
  <c r="K109" i="13"/>
  <c r="AI109" i="10" s="1"/>
  <c r="H85" i="13"/>
  <c r="K85" i="13"/>
  <c r="AI85" i="10" s="1"/>
  <c r="H61" i="13"/>
  <c r="K61" i="13"/>
  <c r="AI61" i="10" s="1"/>
  <c r="H37" i="13"/>
  <c r="K37" i="13"/>
  <c r="AI37" i="10" s="1"/>
  <c r="H13" i="13"/>
  <c r="K13" i="13"/>
  <c r="AI13" i="10" s="1"/>
  <c r="AI84" i="10"/>
  <c r="AI60" i="10"/>
  <c r="AI36" i="10"/>
  <c r="T130" i="10"/>
  <c r="T106" i="10"/>
  <c r="T82" i="10"/>
  <c r="T58" i="10"/>
  <c r="T34" i="10"/>
  <c r="T10" i="10"/>
  <c r="M111" i="12"/>
  <c r="H131" i="13"/>
  <c r="K131" i="13"/>
  <c r="H107" i="13"/>
  <c r="K107" i="13"/>
  <c r="AI108" i="10" s="1"/>
  <c r="H83" i="13"/>
  <c r="K83" i="13"/>
  <c r="H59" i="13"/>
  <c r="K59" i="13"/>
  <c r="H35" i="13"/>
  <c r="K35" i="13"/>
  <c r="AI35" i="10" s="1"/>
  <c r="H11" i="13"/>
  <c r="K11" i="13"/>
  <c r="AI11" i="10" s="1"/>
  <c r="P90" i="10"/>
  <c r="H82" i="13"/>
  <c r="K82" i="13"/>
  <c r="H105" i="13"/>
  <c r="K105" i="13"/>
  <c r="AI105" i="10" s="1"/>
  <c r="M106" i="12"/>
  <c r="AI128" i="10"/>
  <c r="AI104" i="10"/>
  <c r="AI80" i="10"/>
  <c r="AI56" i="10"/>
  <c r="AI32" i="10"/>
  <c r="H9" i="13"/>
  <c r="K9" i="13"/>
  <c r="AI9" i="10" s="1"/>
  <c r="M105" i="12"/>
  <c r="H127" i="13"/>
  <c r="K127" i="13"/>
  <c r="AI127" i="10" s="1"/>
  <c r="H103" i="13"/>
  <c r="AF103" i="10" s="1"/>
  <c r="K103" i="13"/>
  <c r="H79" i="13"/>
  <c r="K79" i="13"/>
  <c r="H55" i="13"/>
  <c r="K55" i="13"/>
  <c r="AI55" i="10" s="1"/>
  <c r="H31" i="13"/>
  <c r="AF31" i="10" s="1"/>
  <c r="K31" i="13"/>
  <c r="AI31" i="10" s="1"/>
  <c r="H7" i="13"/>
  <c r="AF7" i="10" s="1"/>
  <c r="K7" i="13"/>
  <c r="AI7" i="10" s="1"/>
  <c r="H140" i="13"/>
  <c r="AF140" i="10" s="1"/>
  <c r="K140" i="13"/>
  <c r="AI140" i="10" s="1"/>
  <c r="H113" i="13"/>
  <c r="AF113" i="10" s="1"/>
  <c r="K113" i="13"/>
  <c r="AI113" i="10" s="1"/>
  <c r="H106" i="13"/>
  <c r="AF106" i="10" s="1"/>
  <c r="K106" i="13"/>
  <c r="H129" i="13"/>
  <c r="K129" i="13"/>
  <c r="AI129" i="10" s="1"/>
  <c r="M103" i="12"/>
  <c r="H126" i="13"/>
  <c r="K126" i="13"/>
  <c r="AI126" i="10" s="1"/>
  <c r="H102" i="13"/>
  <c r="K102" i="13"/>
  <c r="AI102" i="10" s="1"/>
  <c r="H78" i="13"/>
  <c r="K78" i="13"/>
  <c r="AI78" i="10" s="1"/>
  <c r="H138" i="13"/>
  <c r="K138" i="13"/>
  <c r="AI139" i="10" s="1"/>
  <c r="H130" i="13"/>
  <c r="K130" i="13"/>
  <c r="H81" i="13"/>
  <c r="K81" i="13"/>
  <c r="AI81" i="10" s="1"/>
  <c r="M100" i="12"/>
  <c r="AI77" i="10"/>
  <c r="AI53" i="10"/>
  <c r="AI29" i="10"/>
  <c r="AI5" i="10"/>
  <c r="L119" i="10"/>
  <c r="R119" i="12"/>
  <c r="L27" i="10"/>
  <c r="R27" i="12"/>
  <c r="H23" i="13"/>
  <c r="K23" i="13"/>
  <c r="H118" i="13"/>
  <c r="K118" i="13"/>
  <c r="H117" i="13"/>
  <c r="K117" i="13"/>
  <c r="AI117" i="10" s="1"/>
  <c r="H68" i="13"/>
  <c r="K68" i="13"/>
  <c r="AI68" i="10" s="1"/>
  <c r="L10" i="10"/>
  <c r="R10" i="12"/>
  <c r="H42" i="13"/>
  <c r="AF42" i="10" s="1"/>
  <c r="K42" i="13"/>
  <c r="AI42" i="10" s="1"/>
  <c r="H17" i="13"/>
  <c r="AF17" i="10" s="1"/>
  <c r="K17" i="13"/>
  <c r="AI17" i="10" s="1"/>
  <c r="H33" i="13"/>
  <c r="AF33" i="10" s="1"/>
  <c r="K33" i="13"/>
  <c r="AI33" i="10" s="1"/>
  <c r="M76" i="12"/>
  <c r="AI124" i="10"/>
  <c r="AI100" i="10"/>
  <c r="H76" i="13"/>
  <c r="K76" i="13"/>
  <c r="H52" i="13"/>
  <c r="K52" i="13"/>
  <c r="H28" i="13"/>
  <c r="K28" i="13"/>
  <c r="H4" i="13"/>
  <c r="K4" i="13"/>
  <c r="AI4" i="10" s="1"/>
  <c r="L43" i="10"/>
  <c r="R43" i="12"/>
  <c r="AI24" i="10"/>
  <c r="H71" i="13"/>
  <c r="K71" i="13"/>
  <c r="H94" i="13"/>
  <c r="K94" i="13"/>
  <c r="H69" i="13"/>
  <c r="AF69" i="10" s="1"/>
  <c r="K69" i="13"/>
  <c r="AI69" i="10" s="1"/>
  <c r="H20" i="13"/>
  <c r="AF20" i="10" s="1"/>
  <c r="K20" i="13"/>
  <c r="AI20" i="10" s="1"/>
  <c r="H66" i="13"/>
  <c r="K66" i="13"/>
  <c r="AI66" i="10" s="1"/>
  <c r="H65" i="13"/>
  <c r="K65" i="13"/>
  <c r="M110" i="12"/>
  <c r="H58" i="13"/>
  <c r="K58" i="13"/>
  <c r="P131" i="10"/>
  <c r="P123" i="10"/>
  <c r="P111" i="10"/>
  <c r="P99" i="10"/>
  <c r="P87" i="10"/>
  <c r="P83" i="10"/>
  <c r="P79" i="10"/>
  <c r="P75" i="10"/>
  <c r="P71" i="10"/>
  <c r="P67" i="10"/>
  <c r="P51" i="10"/>
  <c r="P47" i="10"/>
  <c r="P43" i="10"/>
  <c r="P39" i="10"/>
  <c r="P35" i="10"/>
  <c r="P31" i="10"/>
  <c r="P27" i="10"/>
  <c r="P23" i="10"/>
  <c r="P19" i="10"/>
  <c r="P11" i="10"/>
  <c r="P7" i="10"/>
  <c r="M58" i="12"/>
  <c r="H123" i="13"/>
  <c r="K123" i="13"/>
  <c r="AI123" i="10" s="1"/>
  <c r="H99" i="13"/>
  <c r="K99" i="13"/>
  <c r="H75" i="13"/>
  <c r="K75" i="13"/>
  <c r="H51" i="13"/>
  <c r="AF51" i="10" s="1"/>
  <c r="K51" i="13"/>
  <c r="H27" i="13"/>
  <c r="K27" i="13"/>
  <c r="L67" i="10"/>
  <c r="R67" i="12"/>
  <c r="AI120" i="10"/>
  <c r="H47" i="13"/>
  <c r="K47" i="13"/>
  <c r="AI47" i="10" s="1"/>
  <c r="H22" i="13"/>
  <c r="K22" i="13"/>
  <c r="H45" i="13"/>
  <c r="K45" i="13"/>
  <c r="H44" i="13"/>
  <c r="K44" i="13"/>
  <c r="AI44" i="10" s="1"/>
  <c r="H18" i="13"/>
  <c r="K18" i="13"/>
  <c r="AI19" i="10" s="1"/>
  <c r="H137" i="13"/>
  <c r="K137" i="13"/>
  <c r="AI137" i="10" s="1"/>
  <c r="P107" i="10"/>
  <c r="P95" i="10"/>
  <c r="P59" i="10"/>
  <c r="M57" i="12"/>
  <c r="H122" i="13"/>
  <c r="AF122" i="10" s="1"/>
  <c r="K122" i="13"/>
  <c r="H98" i="13"/>
  <c r="K98" i="13"/>
  <c r="H74" i="13"/>
  <c r="AF74" i="10" s="1"/>
  <c r="K74" i="13"/>
  <c r="AI74" i="10" s="1"/>
  <c r="H50" i="13"/>
  <c r="K50" i="13"/>
  <c r="AI50" i="10" s="1"/>
  <c r="H26" i="13"/>
  <c r="AF26" i="10" s="1"/>
  <c r="K26" i="13"/>
  <c r="AI26" i="10" s="1"/>
  <c r="H96" i="13"/>
  <c r="K96" i="13"/>
  <c r="H95" i="13"/>
  <c r="AF95" i="10" s="1"/>
  <c r="K95" i="13"/>
  <c r="AI95" i="10" s="1"/>
  <c r="H46" i="13"/>
  <c r="K46" i="13"/>
  <c r="H93" i="13"/>
  <c r="K93" i="13"/>
  <c r="AI93" i="10" s="1"/>
  <c r="H116" i="13"/>
  <c r="K116" i="13"/>
  <c r="AI116" i="10" s="1"/>
  <c r="H41" i="13"/>
  <c r="K41" i="13"/>
  <c r="AI10" i="10"/>
  <c r="M107" i="12"/>
  <c r="H57" i="13"/>
  <c r="K57" i="13"/>
  <c r="AI57" i="10" s="1"/>
  <c r="P139" i="10"/>
  <c r="P135" i="10"/>
  <c r="P127" i="10"/>
  <c r="P119" i="10"/>
  <c r="P115" i="10"/>
  <c r="P103" i="10"/>
  <c r="P91" i="10"/>
  <c r="P55" i="10"/>
  <c r="H121" i="13"/>
  <c r="K121" i="13"/>
  <c r="AI121" i="10" s="1"/>
  <c r="H97" i="13"/>
  <c r="K97" i="13"/>
  <c r="AI73" i="10"/>
  <c r="AI49" i="10"/>
  <c r="AI25" i="10"/>
  <c r="AJ127" i="10"/>
  <c r="AJ79" i="10"/>
  <c r="AK136" i="10"/>
  <c r="H136" i="13"/>
  <c r="AK120" i="10"/>
  <c r="H120" i="13"/>
  <c r="AF120" i="10" s="1"/>
  <c r="AK24" i="10"/>
  <c r="H24" i="13"/>
  <c r="AK43" i="10"/>
  <c r="H43" i="13"/>
  <c r="AF43" i="10" s="1"/>
  <c r="AK111" i="10"/>
  <c r="H111" i="13"/>
  <c r="AF112" i="10" s="1"/>
  <c r="AK63" i="10"/>
  <c r="H63" i="13"/>
  <c r="AK39" i="10"/>
  <c r="H39" i="13"/>
  <c r="AK134" i="10"/>
  <c r="H134" i="13"/>
  <c r="AF134" i="10" s="1"/>
  <c r="AK86" i="10"/>
  <c r="H86" i="13"/>
  <c r="AK62" i="10"/>
  <c r="H62" i="13"/>
  <c r="AF62" i="10" s="1"/>
  <c r="AK38" i="10"/>
  <c r="H38" i="13"/>
  <c r="AF38" i="10" s="1"/>
  <c r="AF85" i="10"/>
  <c r="AK48" i="10"/>
  <c r="H48" i="13"/>
  <c r="AK19" i="10"/>
  <c r="H19" i="13"/>
  <c r="AF19" i="10" s="1"/>
  <c r="AK135" i="10"/>
  <c r="H135" i="13"/>
  <c r="AK87" i="10"/>
  <c r="H87" i="13"/>
  <c r="AK15" i="10"/>
  <c r="H15" i="13"/>
  <c r="AK110" i="10"/>
  <c r="H110" i="13"/>
  <c r="AK14" i="10"/>
  <c r="H14" i="13"/>
  <c r="AF14" i="10" s="1"/>
  <c r="AD139" i="10"/>
  <c r="AD115" i="10"/>
  <c r="AD68" i="10"/>
  <c r="AK132" i="10"/>
  <c r="H132" i="13"/>
  <c r="AK108" i="10"/>
  <c r="H108" i="13"/>
  <c r="AK84" i="10"/>
  <c r="H84" i="13"/>
  <c r="AF84" i="10" s="1"/>
  <c r="AK60" i="10"/>
  <c r="H60" i="13"/>
  <c r="AF60" i="10" s="1"/>
  <c r="AK36" i="10"/>
  <c r="H36" i="13"/>
  <c r="AF36" i="10" s="1"/>
  <c r="AK12" i="10"/>
  <c r="H12" i="13"/>
  <c r="AF12" i="10" s="1"/>
  <c r="AK128" i="10"/>
  <c r="H128" i="13"/>
  <c r="AF128" i="10" s="1"/>
  <c r="AK104" i="10"/>
  <c r="H104" i="13"/>
  <c r="AK80" i="10"/>
  <c r="H80" i="13"/>
  <c r="AF80" i="10" s="1"/>
  <c r="AK56" i="10"/>
  <c r="H56" i="13"/>
  <c r="AF57" i="10" s="1"/>
  <c r="AK32" i="10"/>
  <c r="H32" i="13"/>
  <c r="AK8" i="10"/>
  <c r="H8" i="13"/>
  <c r="AK34" i="10"/>
  <c r="H34" i="13"/>
  <c r="AF127" i="10"/>
  <c r="AF79" i="10"/>
  <c r="AF126" i="10"/>
  <c r="AF102" i="10"/>
  <c r="AK54" i="10"/>
  <c r="H54" i="13"/>
  <c r="AF55" i="10" s="1"/>
  <c r="AK30" i="10"/>
  <c r="H30" i="13"/>
  <c r="AK6" i="10"/>
  <c r="H6" i="13"/>
  <c r="AK115" i="10"/>
  <c r="H115" i="13"/>
  <c r="AD136" i="10"/>
  <c r="AD112" i="10"/>
  <c r="AK125" i="10"/>
  <c r="H125" i="13"/>
  <c r="AK101" i="10"/>
  <c r="H101" i="13"/>
  <c r="AK77" i="10"/>
  <c r="H77" i="13"/>
  <c r="AF78" i="10" s="1"/>
  <c r="AK53" i="10"/>
  <c r="H53" i="13"/>
  <c r="AF53" i="10" s="1"/>
  <c r="AK29" i="10"/>
  <c r="H29" i="13"/>
  <c r="AF29" i="10" s="1"/>
  <c r="AK5" i="10"/>
  <c r="H5" i="13"/>
  <c r="AF5" i="10" s="1"/>
  <c r="AK91" i="10"/>
  <c r="H91" i="13"/>
  <c r="AF91" i="10" s="1"/>
  <c r="AD96" i="10"/>
  <c r="AK124" i="10"/>
  <c r="H124" i="13"/>
  <c r="AK100" i="10"/>
  <c r="H100" i="13"/>
  <c r="AF100" i="10" s="1"/>
  <c r="AK139" i="10"/>
  <c r="H139" i="13"/>
  <c r="AF139" i="10" s="1"/>
  <c r="AD88" i="10"/>
  <c r="AD51" i="10"/>
  <c r="AD43" i="10"/>
  <c r="AD19" i="10"/>
  <c r="AK3" i="10"/>
  <c r="H3" i="13"/>
  <c r="AF3" i="10" s="1"/>
  <c r="AK72" i="10"/>
  <c r="H72" i="13"/>
  <c r="AK10" i="10"/>
  <c r="H10" i="13"/>
  <c r="AD4" i="10"/>
  <c r="AK67" i="10"/>
  <c r="H67" i="13"/>
  <c r="AD119" i="10"/>
  <c r="AK73" i="10"/>
  <c r="H73" i="13"/>
  <c r="AK49" i="10"/>
  <c r="H49" i="13"/>
  <c r="AF50" i="10" s="1"/>
  <c r="AK25" i="10"/>
  <c r="H25" i="13"/>
  <c r="J146" i="10"/>
  <c r="J150" i="10" s="1"/>
  <c r="AQ4" i="10"/>
  <c r="AQ5" i="10" s="1"/>
  <c r="AQ6" i="10" s="1"/>
  <c r="AQ7" i="10" s="1"/>
  <c r="AQ8" i="10" s="1"/>
  <c r="AQ9" i="10" s="1"/>
  <c r="AQ10" i="10" s="1"/>
  <c r="AQ11" i="10" s="1"/>
  <c r="AQ12" i="10" s="1"/>
  <c r="AQ13" i="10" s="1"/>
  <c r="AQ14" i="10" s="1"/>
  <c r="AQ15" i="10" s="1"/>
  <c r="AQ16" i="10" s="1"/>
  <c r="AQ17" i="10" s="1"/>
  <c r="AQ18" i="10" s="1"/>
  <c r="AQ19" i="10" s="1"/>
  <c r="AQ20" i="10" s="1"/>
  <c r="AQ21" i="10" s="1"/>
  <c r="AQ22" i="10" s="1"/>
  <c r="AQ23" i="10" s="1"/>
  <c r="AQ24" i="10" s="1"/>
  <c r="AQ25" i="10" s="1"/>
  <c r="AQ26" i="10" s="1"/>
  <c r="AQ27" i="10" s="1"/>
  <c r="AQ28" i="10" s="1"/>
  <c r="AQ29" i="10" s="1"/>
  <c r="AQ30" i="10" s="1"/>
  <c r="AQ31" i="10" s="1"/>
  <c r="AQ32" i="10" s="1"/>
  <c r="AQ33" i="10" s="1"/>
  <c r="AQ34" i="10" s="1"/>
  <c r="AQ35" i="10" s="1"/>
  <c r="AQ36" i="10" s="1"/>
  <c r="AQ37" i="10" s="1"/>
  <c r="AQ38" i="10" s="1"/>
  <c r="AQ39" i="10" s="1"/>
  <c r="AQ40" i="10" s="1"/>
  <c r="AQ41" i="10" s="1"/>
  <c r="AQ42" i="10" s="1"/>
  <c r="AQ43" i="10" s="1"/>
  <c r="AQ44" i="10" s="1"/>
  <c r="AQ45" i="10" s="1"/>
  <c r="AQ46" i="10" s="1"/>
  <c r="AQ47" i="10" s="1"/>
  <c r="AQ48" i="10" s="1"/>
  <c r="AQ49" i="10" s="1"/>
  <c r="AQ50" i="10" s="1"/>
  <c r="AQ51" i="10" s="1"/>
  <c r="AQ52" i="10" s="1"/>
  <c r="AQ53" i="10" s="1"/>
  <c r="AQ54" i="10" s="1"/>
  <c r="AQ55" i="10" s="1"/>
  <c r="AQ56" i="10" s="1"/>
  <c r="AQ57" i="10" s="1"/>
  <c r="AQ58" i="10" s="1"/>
  <c r="AQ59" i="10" s="1"/>
  <c r="AQ60" i="10" s="1"/>
  <c r="AQ61" i="10" s="1"/>
  <c r="AQ62" i="10" s="1"/>
  <c r="AQ63" i="10" s="1"/>
  <c r="AQ64" i="10" s="1"/>
  <c r="AQ65" i="10" s="1"/>
  <c r="AQ66" i="10" s="1"/>
  <c r="AQ67" i="10" s="1"/>
  <c r="AQ68" i="10" s="1"/>
  <c r="AQ69" i="10" s="1"/>
  <c r="AQ70" i="10" s="1"/>
  <c r="AQ71" i="10" s="1"/>
  <c r="AQ72" i="10" s="1"/>
  <c r="AQ73" i="10" s="1"/>
  <c r="AQ74" i="10" s="1"/>
  <c r="AQ75" i="10" s="1"/>
  <c r="AQ76" i="10" s="1"/>
  <c r="AQ77" i="10" s="1"/>
  <c r="AQ78" i="10" s="1"/>
  <c r="AQ79" i="10" s="1"/>
  <c r="AQ80" i="10" s="1"/>
  <c r="AQ81" i="10" s="1"/>
  <c r="AQ82" i="10" s="1"/>
  <c r="AQ83" i="10" s="1"/>
  <c r="AQ84" i="10" s="1"/>
  <c r="AQ85" i="10" s="1"/>
  <c r="AQ86" i="10" s="1"/>
  <c r="AQ87" i="10" s="1"/>
  <c r="AQ88" i="10" s="1"/>
  <c r="AQ89" i="10" s="1"/>
  <c r="AQ90" i="10" s="1"/>
  <c r="AQ91" i="10" s="1"/>
  <c r="AQ92" i="10" s="1"/>
  <c r="AQ93" i="10" s="1"/>
  <c r="AQ94" i="10" s="1"/>
  <c r="AQ95" i="10" s="1"/>
  <c r="AQ96" i="10" s="1"/>
  <c r="AQ97" i="10" s="1"/>
  <c r="AQ98" i="10" s="1"/>
  <c r="AQ99" i="10" s="1"/>
  <c r="AQ100" i="10" s="1"/>
  <c r="AQ101" i="10" s="1"/>
  <c r="AQ102" i="10" s="1"/>
  <c r="AQ103" i="10" s="1"/>
  <c r="AQ104" i="10" s="1"/>
  <c r="AQ105" i="10" s="1"/>
  <c r="AQ106" i="10" s="1"/>
  <c r="AQ107" i="10" s="1"/>
  <c r="AQ108" i="10" s="1"/>
  <c r="AQ109" i="10" s="1"/>
  <c r="AQ110" i="10" s="1"/>
  <c r="AQ111" i="10" s="1"/>
  <c r="AQ112" i="10" s="1"/>
  <c r="AQ113" i="10" s="1"/>
  <c r="AQ114" i="10" s="1"/>
  <c r="AQ115" i="10" s="1"/>
  <c r="AQ116" i="10" s="1"/>
  <c r="AQ117" i="10" s="1"/>
  <c r="AQ118" i="10" s="1"/>
  <c r="AQ119" i="10" s="1"/>
  <c r="AQ120" i="10" s="1"/>
  <c r="AQ121" i="10" s="1"/>
  <c r="AQ122" i="10" s="1"/>
  <c r="AQ123" i="10" s="1"/>
  <c r="AQ124" i="10" s="1"/>
  <c r="AQ125" i="10" s="1"/>
  <c r="AQ126" i="10" s="1"/>
  <c r="AQ127" i="10" s="1"/>
  <c r="AQ128" i="10" s="1"/>
  <c r="AQ129" i="10" s="1"/>
  <c r="AQ130" i="10" s="1"/>
  <c r="AQ131" i="10" s="1"/>
  <c r="AQ132" i="10" s="1"/>
  <c r="AQ133" i="10" s="1"/>
  <c r="AQ134" i="10" s="1"/>
  <c r="AQ135" i="10" s="1"/>
  <c r="AQ136" i="10" s="1"/>
  <c r="AQ137" i="10" s="1"/>
  <c r="AQ138" i="10" s="1"/>
  <c r="AQ139" i="10" s="1"/>
  <c r="AQ140" i="10" s="1"/>
  <c r="AQ141" i="10" s="1"/>
  <c r="AC47" i="10"/>
  <c r="F47" i="13"/>
  <c r="AD47" i="10" s="1"/>
  <c r="AC23" i="10"/>
  <c r="F23" i="13"/>
  <c r="AD23" i="10" s="1"/>
  <c r="AK76" i="10"/>
  <c r="AK122" i="10"/>
  <c r="AC92" i="10"/>
  <c r="F92" i="13"/>
  <c r="AD92" i="10" s="1"/>
  <c r="AH139" i="10"/>
  <c r="AA68" i="10"/>
  <c r="AJ120" i="10"/>
  <c r="AJ96" i="10"/>
  <c r="AJ72" i="10"/>
  <c r="AJ48" i="10"/>
  <c r="AK129" i="10"/>
  <c r="AK105" i="10"/>
  <c r="AK81" i="10"/>
  <c r="AK57" i="10"/>
  <c r="AK33" i="10"/>
  <c r="AK9" i="10"/>
  <c r="AK126" i="10"/>
  <c r="AK102" i="10"/>
  <c r="AK78" i="10"/>
  <c r="AK99" i="10"/>
  <c r="AJ133" i="10"/>
  <c r="AJ85" i="10"/>
  <c r="AJ37" i="10"/>
  <c r="AK118" i="10"/>
  <c r="AK94" i="10"/>
  <c r="AK70" i="10"/>
  <c r="AK22" i="10"/>
  <c r="AK133" i="10"/>
  <c r="AK109" i="10"/>
  <c r="AK85" i="10"/>
  <c r="AK61" i="10"/>
  <c r="AK37" i="10"/>
  <c r="AK13" i="10"/>
  <c r="AJ25" i="10"/>
  <c r="AK130" i="10"/>
  <c r="AK106" i="10"/>
  <c r="AK82" i="10"/>
  <c r="AK58" i="10"/>
  <c r="Z68" i="10"/>
  <c r="Z112" i="10"/>
  <c r="AK75" i="10"/>
  <c r="AJ63" i="10"/>
  <c r="AJ39" i="10"/>
  <c r="AK96" i="10"/>
  <c r="Z140" i="10"/>
  <c r="AJ134" i="10"/>
  <c r="Z3" i="10"/>
  <c r="AK119" i="10"/>
  <c r="AK95" i="10"/>
  <c r="AK71" i="10"/>
  <c r="AK47" i="10"/>
  <c r="AJ107" i="10"/>
  <c r="AJ83" i="10"/>
  <c r="AJ122" i="10"/>
  <c r="AJ98" i="10"/>
  <c r="AJ50" i="10"/>
  <c r="AJ26" i="10"/>
  <c r="AH91" i="10"/>
  <c r="Z12" i="10"/>
  <c r="AK131" i="10"/>
  <c r="AK59" i="10"/>
  <c r="AK35" i="10"/>
  <c r="AJ118" i="10"/>
  <c r="AJ94" i="10"/>
  <c r="AJ46" i="10"/>
  <c r="AJ22" i="10"/>
  <c r="AC119" i="10"/>
  <c r="AH27" i="10"/>
  <c r="AK121" i="10"/>
  <c r="AK97" i="10"/>
  <c r="AJ110" i="10"/>
  <c r="AJ86" i="10"/>
  <c r="AJ14" i="10"/>
  <c r="AK46" i="10"/>
  <c r="AK93" i="10"/>
  <c r="AK69" i="10"/>
  <c r="AK45" i="10"/>
  <c r="AK21" i="10"/>
  <c r="AG120" i="10"/>
  <c r="Z52" i="10"/>
  <c r="AC136" i="10"/>
  <c r="AH51" i="10"/>
  <c r="AH19" i="10"/>
  <c r="AB136" i="10"/>
  <c r="Z120" i="10"/>
  <c r="AB112" i="10"/>
  <c r="AC96" i="10"/>
  <c r="AG88" i="10"/>
  <c r="AC67" i="10"/>
  <c r="Z44" i="10"/>
  <c r="Z20" i="10"/>
  <c r="AC112" i="10"/>
  <c r="AH43" i="10"/>
  <c r="AH119" i="10"/>
  <c r="AA112" i="10"/>
  <c r="AB96" i="10"/>
  <c r="AC88" i="10"/>
  <c r="AC51" i="10"/>
  <c r="AC19" i="10"/>
  <c r="AK123" i="10"/>
  <c r="AK27" i="10"/>
  <c r="AK137" i="10"/>
  <c r="AK113" i="10"/>
  <c r="AK65" i="10"/>
  <c r="O45" i="10"/>
  <c r="F45" i="12"/>
  <c r="P45" i="10" s="1"/>
  <c r="M112" i="12"/>
  <c r="M20" i="12"/>
  <c r="AJ138" i="10"/>
  <c r="AJ114" i="10"/>
  <c r="AJ90" i="10"/>
  <c r="AJ66" i="10"/>
  <c r="AJ18" i="10"/>
  <c r="R13" i="13"/>
  <c r="P13" i="13" s="1"/>
  <c r="N122" i="13"/>
  <c r="Q122" i="13" s="1"/>
  <c r="AK64" i="10"/>
  <c r="AK40" i="10"/>
  <c r="M98" i="12"/>
  <c r="T141" i="10"/>
  <c r="T117" i="10"/>
  <c r="T93" i="10"/>
  <c r="T45" i="10"/>
  <c r="T21" i="10"/>
  <c r="M82" i="12"/>
  <c r="AJ129" i="10"/>
  <c r="AJ105" i="10"/>
  <c r="AJ57" i="10"/>
  <c r="AC120" i="10"/>
  <c r="AK55" i="10"/>
  <c r="AK31" i="10"/>
  <c r="O4" i="10"/>
  <c r="F3" i="12"/>
  <c r="P3" i="10" s="1"/>
  <c r="M74" i="12"/>
  <c r="R135" i="13"/>
  <c r="P135" i="13" s="1"/>
  <c r="AK52" i="10"/>
  <c r="AK28" i="10"/>
  <c r="AK4" i="10"/>
  <c r="AK66" i="10"/>
  <c r="M68" i="12"/>
  <c r="R134" i="13"/>
  <c r="P134" i="13" s="1"/>
  <c r="AK51" i="10"/>
  <c r="S97" i="10"/>
  <c r="S93" i="10"/>
  <c r="S89" i="10"/>
  <c r="S81" i="10"/>
  <c r="M59" i="12"/>
  <c r="AJ100" i="10"/>
  <c r="R133" i="13"/>
  <c r="P133" i="13" s="1"/>
  <c r="AK98" i="10"/>
  <c r="AK74" i="10"/>
  <c r="AK50" i="10"/>
  <c r="AK26" i="10"/>
  <c r="O64" i="10"/>
  <c r="F63" i="12"/>
  <c r="P63" i="10" s="1"/>
  <c r="M75" i="12"/>
  <c r="O141" i="10"/>
  <c r="F141" i="12"/>
  <c r="O109" i="10"/>
  <c r="F109" i="12"/>
  <c r="P109" i="10" s="1"/>
  <c r="O77" i="10"/>
  <c r="F77" i="12"/>
  <c r="P77" i="10" s="1"/>
  <c r="O41" i="10"/>
  <c r="F41" i="12"/>
  <c r="P41" i="10" s="1"/>
  <c r="O5" i="10"/>
  <c r="F5" i="12"/>
  <c r="P5" i="10" s="1"/>
  <c r="R130" i="13"/>
  <c r="P130" i="13" s="1"/>
  <c r="M52" i="12"/>
  <c r="AJ73" i="10"/>
  <c r="AK23" i="10"/>
  <c r="O137" i="10"/>
  <c r="F137" i="12"/>
  <c r="P137" i="10" s="1"/>
  <c r="O81" i="10"/>
  <c r="F81" i="12"/>
  <c r="P81" i="10" s="1"/>
  <c r="O9" i="10"/>
  <c r="F9" i="12"/>
  <c r="P9" i="10" s="1"/>
  <c r="M34" i="12"/>
  <c r="O121" i="10"/>
  <c r="F121" i="12"/>
  <c r="P121" i="10" s="1"/>
  <c r="O25" i="10"/>
  <c r="F25" i="12"/>
  <c r="P25" i="10" s="1"/>
  <c r="M31" i="12"/>
  <c r="N79" i="13"/>
  <c r="Q79" i="13" s="1"/>
  <c r="AK141" i="10"/>
  <c r="AK117" i="10"/>
  <c r="O16" i="10"/>
  <c r="F15" i="12"/>
  <c r="P15" i="10" s="1"/>
  <c r="O57" i="10"/>
  <c r="F57" i="12"/>
  <c r="P57" i="10" s="1"/>
  <c r="M30" i="12"/>
  <c r="R35" i="13"/>
  <c r="P35" i="13" s="1"/>
  <c r="AK140" i="10"/>
  <c r="AK116" i="10"/>
  <c r="AK92" i="10"/>
  <c r="AK68" i="10"/>
  <c r="AK44" i="10"/>
  <c r="O133" i="10"/>
  <c r="F133" i="12"/>
  <c r="P133" i="10" s="1"/>
  <c r="O125" i="10"/>
  <c r="F125" i="12"/>
  <c r="P125" i="10" s="1"/>
  <c r="O117" i="10"/>
  <c r="F117" i="12"/>
  <c r="P117" i="10" s="1"/>
  <c r="O113" i="10"/>
  <c r="F113" i="12"/>
  <c r="P113" i="10" s="1"/>
  <c r="O105" i="10"/>
  <c r="F105" i="12"/>
  <c r="P105" i="10" s="1"/>
  <c r="O97" i="10"/>
  <c r="F97" i="12"/>
  <c r="P97" i="10" s="1"/>
  <c r="O93" i="10"/>
  <c r="F93" i="12"/>
  <c r="P93" i="10" s="1"/>
  <c r="O85" i="10"/>
  <c r="F85" i="12"/>
  <c r="P85" i="10" s="1"/>
  <c r="O73" i="10"/>
  <c r="F73" i="12"/>
  <c r="P73" i="10" s="1"/>
  <c r="O69" i="10"/>
  <c r="F69" i="12"/>
  <c r="P69" i="10" s="1"/>
  <c r="O61" i="10"/>
  <c r="F61" i="12"/>
  <c r="P61" i="10" s="1"/>
  <c r="O53" i="10"/>
  <c r="F53" i="12"/>
  <c r="P53" i="10" s="1"/>
  <c r="O49" i="10"/>
  <c r="F49" i="12"/>
  <c r="P49" i="10" s="1"/>
  <c r="O37" i="10"/>
  <c r="F37" i="12"/>
  <c r="P37" i="10" s="1"/>
  <c r="O33" i="10"/>
  <c r="F33" i="12"/>
  <c r="P33" i="10" s="1"/>
  <c r="O29" i="10"/>
  <c r="F29" i="12"/>
  <c r="P29" i="10" s="1"/>
  <c r="O21" i="10"/>
  <c r="F21" i="12"/>
  <c r="P21" i="10" s="1"/>
  <c r="O13" i="10"/>
  <c r="F13" i="12"/>
  <c r="P13" i="10" s="1"/>
  <c r="M124" i="12"/>
  <c r="M28" i="12"/>
  <c r="AJ45" i="10"/>
  <c r="AJ21" i="10"/>
  <c r="O129" i="10"/>
  <c r="F129" i="12"/>
  <c r="P129" i="10" s="1"/>
  <c r="O101" i="10"/>
  <c r="F101" i="12"/>
  <c r="P101" i="10" s="1"/>
  <c r="O65" i="10"/>
  <c r="F65" i="12"/>
  <c r="P65" i="10" s="1"/>
  <c r="O17" i="10"/>
  <c r="F17" i="12"/>
  <c r="P17" i="10" s="1"/>
  <c r="T128" i="10"/>
  <c r="T104" i="10"/>
  <c r="T80" i="10"/>
  <c r="T56" i="10"/>
  <c r="T32" i="10"/>
  <c r="M122" i="12"/>
  <c r="M27" i="12"/>
  <c r="R15" i="13"/>
  <c r="P15" i="13" s="1"/>
  <c r="N100" i="13"/>
  <c r="Q100" i="13" s="1"/>
  <c r="N76" i="13"/>
  <c r="Q76" i="13" s="1"/>
  <c r="AC140" i="10"/>
  <c r="AC71" i="10"/>
  <c r="Z48" i="10"/>
  <c r="Z40" i="10"/>
  <c r="Z24" i="10"/>
  <c r="Z16" i="10"/>
  <c r="AK90" i="10"/>
  <c r="AK42" i="10"/>
  <c r="O89" i="10"/>
  <c r="F89" i="12"/>
  <c r="P89" i="10" s="1"/>
  <c r="M116" i="12"/>
  <c r="M26" i="12"/>
  <c r="R14" i="13"/>
  <c r="P14" i="13" s="1"/>
  <c r="AB140" i="10"/>
  <c r="AB116" i="10"/>
  <c r="AB84" i="10"/>
  <c r="AH47" i="10"/>
  <c r="AH23" i="10"/>
  <c r="AK89" i="10"/>
  <c r="AK41" i="10"/>
  <c r="AK17" i="10"/>
  <c r="S77" i="10"/>
  <c r="S73" i="10"/>
  <c r="T111" i="10"/>
  <c r="S69" i="10"/>
  <c r="S65" i="10"/>
  <c r="S57" i="10"/>
  <c r="S53" i="10"/>
  <c r="L112" i="10"/>
  <c r="S49" i="10"/>
  <c r="S45" i="10"/>
  <c r="S41" i="10"/>
  <c r="S37" i="10"/>
  <c r="S33" i="10"/>
  <c r="S29" i="10"/>
  <c r="S25" i="10"/>
  <c r="S21" i="10"/>
  <c r="S17" i="10"/>
  <c r="S13" i="10"/>
  <c r="L141" i="10"/>
  <c r="L133" i="10"/>
  <c r="L113" i="10"/>
  <c r="L109" i="10"/>
  <c r="L85" i="10"/>
  <c r="L81" i="10"/>
  <c r="L77" i="10"/>
  <c r="L73" i="10"/>
  <c r="L69" i="10"/>
  <c r="L65" i="10"/>
  <c r="L57" i="10"/>
  <c r="L45" i="10"/>
  <c r="L41" i="10"/>
  <c r="L37" i="10"/>
  <c r="L84" i="10"/>
  <c r="L137" i="10"/>
  <c r="L125" i="10"/>
  <c r="L117" i="10"/>
  <c r="L105" i="10"/>
  <c r="L121" i="10"/>
  <c r="L93" i="10"/>
  <c r="L140" i="10"/>
  <c r="L129" i="10"/>
  <c r="L89" i="10"/>
  <c r="L97" i="10"/>
  <c r="L132" i="10"/>
  <c r="L16" i="10"/>
  <c r="L101" i="10"/>
  <c r="T126" i="10"/>
  <c r="T102" i="10"/>
  <c r="T78" i="10"/>
  <c r="T54" i="10"/>
  <c r="T30" i="10"/>
  <c r="T6" i="10"/>
  <c r="S124" i="10"/>
  <c r="S100" i="10"/>
  <c r="S44" i="10"/>
  <c r="O32" i="10"/>
  <c r="L136" i="10"/>
  <c r="L36" i="10"/>
  <c r="S35" i="10"/>
  <c r="S7" i="10"/>
  <c r="T3" i="10"/>
  <c r="R135" i="10"/>
  <c r="R99" i="10"/>
  <c r="R79" i="10"/>
  <c r="R75" i="10"/>
  <c r="R55" i="10"/>
  <c r="R43" i="10"/>
  <c r="R35" i="10"/>
  <c r="T140" i="10"/>
  <c r="T116" i="10"/>
  <c r="T92" i="10"/>
  <c r="T44" i="10"/>
  <c r="T20" i="10"/>
  <c r="S9" i="10"/>
  <c r="S5" i="10"/>
  <c r="T136" i="10"/>
  <c r="T64" i="10"/>
  <c r="T40" i="10"/>
  <c r="T16" i="10"/>
  <c r="S75" i="10"/>
  <c r="S108" i="10"/>
  <c r="S104" i="10"/>
  <c r="S84" i="10"/>
  <c r="S72" i="10"/>
  <c r="S64" i="10"/>
  <c r="S48" i="10"/>
  <c r="S40" i="10"/>
  <c r="S32" i="10"/>
  <c r="S28" i="10"/>
  <c r="S24" i="10"/>
  <c r="S20" i="10"/>
  <c r="S16" i="10"/>
  <c r="S12" i="10"/>
  <c r="S8" i="10"/>
  <c r="S4" i="10"/>
  <c r="S136" i="10"/>
  <c r="S128" i="10"/>
  <c r="S96" i="10"/>
  <c r="S60" i="10"/>
  <c r="R132" i="10"/>
  <c r="R128" i="10"/>
  <c r="R124" i="10"/>
  <c r="R120" i="10"/>
  <c r="R80" i="10"/>
  <c r="R8" i="10"/>
  <c r="S140" i="10"/>
  <c r="S112" i="10"/>
  <c r="S88" i="10"/>
  <c r="S76" i="10"/>
  <c r="S56" i="10"/>
  <c r="S120" i="10"/>
  <c r="S80" i="10"/>
  <c r="S52" i="10"/>
  <c r="R140" i="10"/>
  <c r="S132" i="10"/>
  <c r="S116" i="10"/>
  <c r="S92" i="10"/>
  <c r="S68" i="10"/>
  <c r="S36" i="10"/>
  <c r="R136" i="10"/>
  <c r="O139" i="10"/>
  <c r="T122" i="10"/>
  <c r="T98" i="10"/>
  <c r="T74" i="10"/>
  <c r="T50" i="10"/>
  <c r="T26" i="10"/>
  <c r="L21" i="10"/>
  <c r="L17" i="10"/>
  <c r="T8" i="10"/>
  <c r="L60" i="10"/>
  <c r="L12" i="10"/>
  <c r="T88" i="10"/>
  <c r="T89" i="10"/>
  <c r="T133" i="10"/>
  <c r="L61" i="10"/>
  <c r="L62" i="10"/>
  <c r="O136" i="10"/>
  <c r="O132" i="10"/>
  <c r="O108" i="10"/>
  <c r="L42" i="10"/>
  <c r="L13" i="10"/>
  <c r="L14" i="10"/>
  <c r="O140" i="10"/>
  <c r="O128" i="10"/>
  <c r="T113" i="10"/>
  <c r="T112" i="10"/>
  <c r="T132" i="10"/>
  <c r="O124" i="10"/>
  <c r="O120" i="10"/>
  <c r="O116" i="10"/>
  <c r="O112" i="10"/>
  <c r="O104" i="10"/>
  <c r="O100" i="10"/>
  <c r="O96" i="10"/>
  <c r="O92" i="10"/>
  <c r="O88" i="10"/>
  <c r="O84" i="10"/>
  <c r="O80" i="10"/>
  <c r="O76" i="10"/>
  <c r="O72" i="10"/>
  <c r="O68" i="10"/>
  <c r="O60" i="10"/>
  <c r="O56" i="10"/>
  <c r="O52" i="10"/>
  <c r="O48" i="10"/>
  <c r="O44" i="10"/>
  <c r="O40" i="10"/>
  <c r="O36" i="10"/>
  <c r="O28" i="10"/>
  <c r="O24" i="10"/>
  <c r="O20" i="10"/>
  <c r="O12" i="10"/>
  <c r="O8" i="10"/>
  <c r="M140" i="10"/>
  <c r="M136" i="10"/>
  <c r="M132" i="10"/>
  <c r="M128" i="10"/>
  <c r="M124" i="10"/>
  <c r="M120" i="10"/>
  <c r="M116" i="10"/>
  <c r="M112" i="10"/>
  <c r="M108" i="10"/>
  <c r="M104" i="10"/>
  <c r="M100" i="10"/>
  <c r="M96" i="10"/>
  <c r="M92" i="10"/>
  <c r="M88" i="10"/>
  <c r="M84" i="10"/>
  <c r="M80" i="10"/>
  <c r="M76" i="10"/>
  <c r="M72" i="10"/>
  <c r="M68" i="10"/>
  <c r="M64" i="10"/>
  <c r="M60" i="10"/>
  <c r="M56" i="10"/>
  <c r="M52" i="10"/>
  <c r="M48" i="10"/>
  <c r="M44" i="10"/>
  <c r="M40" i="10"/>
  <c r="M36" i="10"/>
  <c r="M32" i="10"/>
  <c r="M28" i="10"/>
  <c r="M24" i="10"/>
  <c r="M20" i="10"/>
  <c r="M16" i="10"/>
  <c r="M12" i="10"/>
  <c r="M8" i="10"/>
  <c r="M4" i="10"/>
  <c r="S135" i="10"/>
  <c r="S115" i="10"/>
  <c r="S51" i="10"/>
  <c r="S39" i="10"/>
  <c r="R139" i="10"/>
  <c r="R127" i="10"/>
  <c r="R119" i="10"/>
  <c r="R63" i="10"/>
  <c r="R51" i="10"/>
  <c r="R39" i="10"/>
  <c r="T123" i="10"/>
  <c r="T75" i="10"/>
  <c r="T51" i="10"/>
  <c r="S66" i="10"/>
  <c r="R118" i="10"/>
  <c r="R38" i="10"/>
  <c r="R10" i="10"/>
  <c r="O130" i="10"/>
  <c r="O122" i="10"/>
  <c r="O114" i="10"/>
  <c r="O90" i="10"/>
  <c r="O86" i="10"/>
  <c r="O82" i="10"/>
  <c r="O70" i="10"/>
  <c r="O66" i="10"/>
  <c r="O62" i="10"/>
  <c r="O58" i="10"/>
  <c r="O50" i="10"/>
  <c r="O46" i="10"/>
  <c r="O43" i="10"/>
  <c r="O38" i="10"/>
  <c r="O34" i="10"/>
  <c r="O26" i="10"/>
  <c r="O22" i="10"/>
  <c r="O18" i="10"/>
  <c r="O14" i="10"/>
  <c r="O10" i="10"/>
  <c r="S110" i="10"/>
  <c r="R138" i="10"/>
  <c r="R106" i="10"/>
  <c r="R90" i="10"/>
  <c r="R86" i="10"/>
  <c r="R66" i="10"/>
  <c r="R50" i="10"/>
  <c r="R22" i="10"/>
  <c r="R6" i="10"/>
  <c r="O138" i="10"/>
  <c r="O135" i="10"/>
  <c r="O118" i="10"/>
  <c r="O110" i="10"/>
  <c r="O107" i="10"/>
  <c r="O98" i="10"/>
  <c r="O94" i="10"/>
  <c r="O74" i="10"/>
  <c r="O3" i="10"/>
  <c r="O90" i="12"/>
  <c r="T139" i="10"/>
  <c r="T25" i="10"/>
  <c r="S114" i="10"/>
  <c r="S90" i="10"/>
  <c r="S10" i="10"/>
  <c r="R114" i="10"/>
  <c r="R30" i="10"/>
  <c r="M138" i="10"/>
  <c r="M134" i="10"/>
  <c r="M130" i="10"/>
  <c r="M126" i="10"/>
  <c r="M122" i="10"/>
  <c r="M118" i="10"/>
  <c r="M114" i="10"/>
  <c r="M110" i="10"/>
  <c r="M106" i="10"/>
  <c r="M102" i="10"/>
  <c r="M98" i="10"/>
  <c r="M94" i="10"/>
  <c r="M90" i="10"/>
  <c r="M86" i="10"/>
  <c r="M82" i="10"/>
  <c r="M78" i="10"/>
  <c r="M74" i="10"/>
  <c r="M70" i="10"/>
  <c r="M66" i="10"/>
  <c r="M62" i="10"/>
  <c r="M58" i="10"/>
  <c r="M54" i="10"/>
  <c r="M50" i="10"/>
  <c r="M46" i="10"/>
  <c r="M42" i="10"/>
  <c r="M38" i="10"/>
  <c r="M34" i="10"/>
  <c r="M30" i="10"/>
  <c r="M22" i="10"/>
  <c r="M18" i="10"/>
  <c r="M14" i="10"/>
  <c r="M10" i="10"/>
  <c r="M6" i="10"/>
  <c r="R130" i="10"/>
  <c r="R110" i="10"/>
  <c r="R94" i="10"/>
  <c r="R82" i="10"/>
  <c r="R70" i="10"/>
  <c r="R46" i="10"/>
  <c r="R18" i="10"/>
  <c r="M3" i="10"/>
  <c r="L135" i="10"/>
  <c r="L131" i="10"/>
  <c r="L122" i="10"/>
  <c r="L118" i="10"/>
  <c r="L114" i="10"/>
  <c r="L107" i="10"/>
  <c r="L98" i="10"/>
  <c r="L94" i="10"/>
  <c r="L90" i="10"/>
  <c r="L87" i="10"/>
  <c r="L83" i="10"/>
  <c r="L74" i="10"/>
  <c r="L70" i="10"/>
  <c r="L66" i="10"/>
  <c r="L63" i="10"/>
  <c r="L50" i="10"/>
  <c r="L46" i="10"/>
  <c r="L26" i="10"/>
  <c r="L22" i="10"/>
  <c r="L18" i="10"/>
  <c r="R89" i="13"/>
  <c r="P89" i="13" s="1"/>
  <c r="M89" i="12"/>
  <c r="L123" i="10"/>
  <c r="L115" i="10"/>
  <c r="L99" i="10"/>
  <c r="L91" i="10"/>
  <c r="L92" i="10"/>
  <c r="L75" i="10"/>
  <c r="L51" i="10"/>
  <c r="L47" i="10"/>
  <c r="L19" i="10"/>
  <c r="L20" i="10"/>
  <c r="L3" i="10"/>
  <c r="T119" i="10"/>
  <c r="T95" i="10"/>
  <c r="T71" i="10"/>
  <c r="T23" i="10"/>
  <c r="M123" i="12"/>
  <c r="M78" i="12"/>
  <c r="M32" i="12"/>
  <c r="R37" i="13"/>
  <c r="P37" i="13" s="1"/>
  <c r="T135" i="10"/>
  <c r="T134" i="10"/>
  <c r="M104" i="12"/>
  <c r="AJ23" i="10"/>
  <c r="R109" i="13"/>
  <c r="P109" i="13" s="1"/>
  <c r="N54" i="13"/>
  <c r="Q54" i="13" s="1"/>
  <c r="N75" i="13"/>
  <c r="Q75" i="13" s="1"/>
  <c r="N3" i="13"/>
  <c r="Q3" i="13" s="1"/>
  <c r="AK138" i="10"/>
  <c r="AK114" i="10"/>
  <c r="AK18" i="10"/>
  <c r="R115" i="13"/>
  <c r="P115" i="13" s="1"/>
  <c r="M115" i="12"/>
  <c r="R43" i="13"/>
  <c r="P43" i="13" s="1"/>
  <c r="M43" i="12"/>
  <c r="R114" i="13"/>
  <c r="P114" i="13" s="1"/>
  <c r="M114" i="12"/>
  <c r="N123" i="10"/>
  <c r="O122" i="12"/>
  <c r="N62" i="10"/>
  <c r="O62" i="12"/>
  <c r="M62" i="12"/>
  <c r="O42" i="10"/>
  <c r="P81" i="13"/>
  <c r="N81" i="13"/>
  <c r="Q81" i="13" s="1"/>
  <c r="M102" i="12"/>
  <c r="M56" i="12"/>
  <c r="M9" i="12"/>
  <c r="R7" i="10"/>
  <c r="N33" i="13"/>
  <c r="Q33" i="13" s="1"/>
  <c r="AK112" i="10"/>
  <c r="R139" i="13"/>
  <c r="P139" i="13" s="1"/>
  <c r="M139" i="12"/>
  <c r="R17" i="13"/>
  <c r="P17" i="13" s="1"/>
  <c r="M17" i="12"/>
  <c r="T69" i="10"/>
  <c r="T68" i="10"/>
  <c r="O91" i="10"/>
  <c r="N50" i="10"/>
  <c r="O50" i="12"/>
  <c r="N26" i="10"/>
  <c r="O26" i="12"/>
  <c r="S86" i="10"/>
  <c r="M132" i="12"/>
  <c r="R132" i="13"/>
  <c r="P132" i="13" s="1"/>
  <c r="M108" i="12"/>
  <c r="R108" i="13"/>
  <c r="P108" i="13" s="1"/>
  <c r="M36" i="12"/>
  <c r="R36" i="13"/>
  <c r="P36" i="13" s="1"/>
  <c r="S85" i="10"/>
  <c r="P32" i="13"/>
  <c r="N32" i="13"/>
  <c r="Q32" i="13" s="1"/>
  <c r="M55" i="12"/>
  <c r="M8" i="12"/>
  <c r="R87" i="13"/>
  <c r="P87" i="13" s="1"/>
  <c r="M140" i="12"/>
  <c r="M99" i="12"/>
  <c r="M54" i="12"/>
  <c r="M7" i="12"/>
  <c r="AJ67" i="10"/>
  <c r="AJ43" i="10"/>
  <c r="AJ19" i="10"/>
  <c r="R86" i="13"/>
  <c r="P86" i="13" s="1"/>
  <c r="R90" i="13"/>
  <c r="P90" i="13" s="1"/>
  <c r="M90" i="12"/>
  <c r="R65" i="13"/>
  <c r="P65" i="13" s="1"/>
  <c r="M65" i="12"/>
  <c r="N22" i="10"/>
  <c r="O22" i="12"/>
  <c r="P55" i="13"/>
  <c r="N55" i="13"/>
  <c r="Q55" i="13" s="1"/>
  <c r="M92" i="12"/>
  <c r="M51" i="12"/>
  <c r="R83" i="13"/>
  <c r="AK20" i="10"/>
  <c r="M88" i="12"/>
  <c r="M50" i="12"/>
  <c r="M3" i="12"/>
  <c r="R66" i="13"/>
  <c r="P66" i="13" s="1"/>
  <c r="M66" i="12"/>
  <c r="N126" i="10"/>
  <c r="O126" i="12"/>
  <c r="N82" i="10"/>
  <c r="O82" i="12"/>
  <c r="N38" i="10"/>
  <c r="O38" i="12"/>
  <c r="S91" i="10"/>
  <c r="M63" i="12"/>
  <c r="S62" i="10"/>
  <c r="S61" i="10"/>
  <c r="M16" i="12"/>
  <c r="R134" i="10"/>
  <c r="N34" i="13"/>
  <c r="Q34" i="13" s="1"/>
  <c r="R85" i="13"/>
  <c r="P85" i="13" s="1"/>
  <c r="M44" i="12"/>
  <c r="U146" i="10"/>
  <c r="L148" i="10" s="1"/>
  <c r="M47" i="10"/>
  <c r="R113" i="13"/>
  <c r="P113" i="13" s="1"/>
  <c r="M113" i="12"/>
  <c r="N18" i="10"/>
  <c r="O18" i="12"/>
  <c r="M12" i="12"/>
  <c r="R12" i="13"/>
  <c r="P12" i="13" s="1"/>
  <c r="L128" i="10"/>
  <c r="L124" i="10"/>
  <c r="L120" i="10"/>
  <c r="L116" i="10"/>
  <c r="L108" i="10"/>
  <c r="L88" i="10"/>
  <c r="L64" i="10"/>
  <c r="L44" i="10"/>
  <c r="L40" i="10"/>
  <c r="M40" i="12"/>
  <c r="L106" i="10"/>
  <c r="AK16" i="10"/>
  <c r="R19" i="13"/>
  <c r="P19" i="13" s="1"/>
  <c r="M19" i="12"/>
  <c r="R138" i="13"/>
  <c r="P138" i="13" s="1"/>
  <c r="M138" i="12"/>
  <c r="N106" i="10"/>
  <c r="O106" i="12"/>
  <c r="N70" i="10"/>
  <c r="O70" i="12"/>
  <c r="N35" i="10"/>
  <c r="O34" i="12"/>
  <c r="L111" i="10"/>
  <c r="L110" i="10"/>
  <c r="S126" i="10"/>
  <c r="M84" i="12"/>
  <c r="R84" i="13"/>
  <c r="P84" i="13" s="1"/>
  <c r="R26" i="10"/>
  <c r="M136" i="12"/>
  <c r="R125" i="13"/>
  <c r="P125" i="13" s="1"/>
  <c r="M125" i="12"/>
  <c r="R101" i="13"/>
  <c r="P101" i="13" s="1"/>
  <c r="M101" i="12"/>
  <c r="R77" i="13"/>
  <c r="P77" i="13" s="1"/>
  <c r="M77" i="12"/>
  <c r="R29" i="13"/>
  <c r="P29" i="13" s="1"/>
  <c r="M29" i="12"/>
  <c r="R121" i="13"/>
  <c r="P121" i="13" s="1"/>
  <c r="M121" i="12"/>
  <c r="R73" i="13"/>
  <c r="P73" i="13" s="1"/>
  <c r="M73" i="12"/>
  <c r="R49" i="13"/>
  <c r="P49" i="13" s="1"/>
  <c r="M49" i="12"/>
  <c r="S139" i="10"/>
  <c r="S79" i="10"/>
  <c r="S63" i="10"/>
  <c r="S55" i="10"/>
  <c r="S47" i="10"/>
  <c r="S43" i="10"/>
  <c r="S31" i="10"/>
  <c r="S27" i="10"/>
  <c r="S23" i="10"/>
  <c r="S19" i="10"/>
  <c r="S15" i="10"/>
  <c r="S11" i="10"/>
  <c r="S3" i="10"/>
  <c r="M129" i="12"/>
  <c r="M39" i="12"/>
  <c r="R61" i="13"/>
  <c r="P61" i="13" s="1"/>
  <c r="R67" i="13"/>
  <c r="P67" i="13" s="1"/>
  <c r="M67" i="12"/>
  <c r="T47" i="10"/>
  <c r="T46" i="10"/>
  <c r="R42" i="13"/>
  <c r="P42" i="13" s="1"/>
  <c r="M42" i="12"/>
  <c r="N134" i="10"/>
  <c r="O134" i="12"/>
  <c r="N79" i="10"/>
  <c r="O78" i="12"/>
  <c r="T91" i="10"/>
  <c r="T90" i="10"/>
  <c r="M64" i="12"/>
  <c r="L139" i="10"/>
  <c r="L138" i="10"/>
  <c r="L59" i="10"/>
  <c r="L58" i="10"/>
  <c r="M60" i="12"/>
  <c r="R60" i="13"/>
  <c r="P60" i="13" s="1"/>
  <c r="P105" i="13"/>
  <c r="N105" i="13"/>
  <c r="Q105" i="13" s="1"/>
  <c r="R97" i="13"/>
  <c r="P97" i="13" s="1"/>
  <c r="M97" i="12"/>
  <c r="R25" i="13"/>
  <c r="P25" i="13" s="1"/>
  <c r="M25" i="12"/>
  <c r="S127" i="10"/>
  <c r="S119" i="10"/>
  <c r="S107" i="10"/>
  <c r="S87" i="10"/>
  <c r="S67" i="10"/>
  <c r="R24" i="13"/>
  <c r="P24" i="13" s="1"/>
  <c r="M24" i="12"/>
  <c r="R95" i="10"/>
  <c r="R91" i="10"/>
  <c r="R87" i="10"/>
  <c r="R71" i="10"/>
  <c r="R59" i="10"/>
  <c r="R31" i="10"/>
  <c r="R19" i="10"/>
  <c r="R11" i="10"/>
  <c r="T27" i="10"/>
  <c r="M128" i="12"/>
  <c r="M38" i="12"/>
  <c r="O134" i="10"/>
  <c r="R41" i="13"/>
  <c r="P41" i="13" s="1"/>
  <c r="M41" i="12"/>
  <c r="N3" i="10"/>
  <c r="O2" i="12"/>
  <c r="S134" i="10"/>
  <c r="S133" i="10"/>
  <c r="R53" i="13"/>
  <c r="P53" i="13" s="1"/>
  <c r="M53" i="12"/>
  <c r="S95" i="10"/>
  <c r="R115" i="10"/>
  <c r="R107" i="10"/>
  <c r="R119" i="13"/>
  <c r="P119" i="13" s="1"/>
  <c r="M119" i="12"/>
  <c r="R23" i="13"/>
  <c r="P23" i="13" s="1"/>
  <c r="M23" i="12"/>
  <c r="O75" i="10"/>
  <c r="O47" i="10"/>
  <c r="O39" i="10"/>
  <c r="M127" i="12"/>
  <c r="M81" i="12"/>
  <c r="R40" i="10"/>
  <c r="AK88" i="10"/>
  <c r="R137" i="13"/>
  <c r="P137" i="13" s="1"/>
  <c r="M137" i="12"/>
  <c r="P57" i="13"/>
  <c r="N57" i="13"/>
  <c r="Q57" i="13" s="1"/>
  <c r="P78" i="13"/>
  <c r="N78" i="13"/>
  <c r="Q78" i="13" s="1"/>
  <c r="R5" i="13"/>
  <c r="P5" i="13" s="1"/>
  <c r="M5" i="12"/>
  <c r="S123" i="10"/>
  <c r="S71" i="10"/>
  <c r="R131" i="10"/>
  <c r="R47" i="13"/>
  <c r="P47" i="13" s="1"/>
  <c r="M47" i="12"/>
  <c r="O99" i="10"/>
  <c r="O83" i="10"/>
  <c r="O51" i="10"/>
  <c r="N59" i="10"/>
  <c r="N15" i="10"/>
  <c r="M126" i="12"/>
  <c r="M80" i="12"/>
  <c r="L68" i="10"/>
  <c r="R91" i="13"/>
  <c r="P91" i="13" s="1"/>
  <c r="M91" i="12"/>
  <c r="R18" i="13"/>
  <c r="P18" i="13" s="1"/>
  <c r="M18" i="12"/>
  <c r="N138" i="10"/>
  <c r="O138" i="12"/>
  <c r="N130" i="10"/>
  <c r="O130" i="12"/>
  <c r="N118" i="10"/>
  <c r="O118" i="12"/>
  <c r="N114" i="10"/>
  <c r="O114" i="12"/>
  <c r="N110" i="10"/>
  <c r="O110" i="12"/>
  <c r="N102" i="10"/>
  <c r="O102" i="12"/>
  <c r="N98" i="10"/>
  <c r="O98" i="12"/>
  <c r="N94" i="10"/>
  <c r="O94" i="12"/>
  <c r="N86" i="10"/>
  <c r="O86" i="12"/>
  <c r="N74" i="10"/>
  <c r="O74" i="12"/>
  <c r="N66" i="10"/>
  <c r="O66" i="12"/>
  <c r="N58" i="10"/>
  <c r="O58" i="12"/>
  <c r="N54" i="10"/>
  <c r="O54" i="12"/>
  <c r="N42" i="10"/>
  <c r="O42" i="12"/>
  <c r="N30" i="10"/>
  <c r="O30" i="12"/>
  <c r="N7" i="10"/>
  <c r="O6" i="12"/>
  <c r="M6" i="12"/>
  <c r="S131" i="10"/>
  <c r="S111" i="10"/>
  <c r="S103" i="10"/>
  <c r="S99" i="10"/>
  <c r="S83" i="10"/>
  <c r="S59" i="10"/>
  <c r="R120" i="13"/>
  <c r="P120" i="13" s="1"/>
  <c r="M120" i="12"/>
  <c r="R96" i="13"/>
  <c r="P96" i="13" s="1"/>
  <c r="M96" i="12"/>
  <c r="R72" i="13"/>
  <c r="P72" i="13" s="1"/>
  <c r="M72" i="12"/>
  <c r="R48" i="13"/>
  <c r="P48" i="13" s="1"/>
  <c r="M48" i="12"/>
  <c r="R123" i="10"/>
  <c r="R103" i="10"/>
  <c r="R83" i="10"/>
  <c r="R95" i="13"/>
  <c r="P95" i="13" s="1"/>
  <c r="M95" i="12"/>
  <c r="R71" i="13"/>
  <c r="P71" i="13" s="1"/>
  <c r="M71" i="12"/>
  <c r="O123" i="10"/>
  <c r="O119" i="10"/>
  <c r="O95" i="10"/>
  <c r="O71" i="10"/>
  <c r="O27" i="10"/>
  <c r="O23" i="10"/>
  <c r="M115" i="10"/>
  <c r="M75" i="10"/>
  <c r="T96" i="10"/>
  <c r="M79" i="12"/>
  <c r="M33" i="12"/>
  <c r="AG116" i="10"/>
  <c r="AA40" i="10"/>
  <c r="AA24" i="10"/>
  <c r="AA16" i="10"/>
  <c r="L39" i="10"/>
  <c r="L35" i="10"/>
  <c r="L15" i="10"/>
  <c r="L11" i="10"/>
  <c r="T137" i="10"/>
  <c r="T65" i="10"/>
  <c r="T41" i="10"/>
  <c r="T17" i="10"/>
  <c r="AJ140" i="10"/>
  <c r="AJ116" i="10"/>
  <c r="AJ68" i="10"/>
  <c r="AJ44" i="10"/>
  <c r="AH103" i="10"/>
  <c r="AB60" i="10"/>
  <c r="N46" i="13"/>
  <c r="Q46" i="13" s="1"/>
  <c r="N22" i="13"/>
  <c r="Q22" i="13" s="1"/>
  <c r="O141" i="12"/>
  <c r="O137" i="12"/>
  <c r="O133" i="12"/>
  <c r="O129" i="12"/>
  <c r="O125" i="12"/>
  <c r="O121" i="12"/>
  <c r="N117" i="10"/>
  <c r="O117" i="12"/>
  <c r="N113" i="10"/>
  <c r="O113" i="12"/>
  <c r="O109" i="12"/>
  <c r="O105" i="12"/>
  <c r="O101" i="12"/>
  <c r="O97" i="12"/>
  <c r="O93" i="12"/>
  <c r="O89" i="12"/>
  <c r="O85" i="12"/>
  <c r="O81" i="12"/>
  <c r="O77" i="12"/>
  <c r="O73" i="12"/>
  <c r="O69" i="12"/>
  <c r="O65" i="12"/>
  <c r="O61" i="12"/>
  <c r="O57" i="12"/>
  <c r="O53" i="12"/>
  <c r="O49" i="12"/>
  <c r="O45" i="12"/>
  <c r="O41" i="12"/>
  <c r="O37" i="12"/>
  <c r="O33" i="12"/>
  <c r="O29" i="12"/>
  <c r="O25" i="12"/>
  <c r="O21" i="12"/>
  <c r="O17" i="12"/>
  <c r="O13" i="12"/>
  <c r="O9" i="12"/>
  <c r="O5" i="12"/>
  <c r="T109" i="10"/>
  <c r="T85" i="10"/>
  <c r="T61" i="10"/>
  <c r="T13" i="10"/>
  <c r="AJ136" i="10"/>
  <c r="AJ112" i="10"/>
  <c r="AJ88" i="10"/>
  <c r="AJ64" i="10"/>
  <c r="AJ40" i="10"/>
  <c r="N141" i="13"/>
  <c r="Q141" i="13" s="1"/>
  <c r="N93" i="13"/>
  <c r="Q93" i="13" s="1"/>
  <c r="N69" i="13"/>
  <c r="Q69" i="13" s="1"/>
  <c r="N45" i="13"/>
  <c r="Q45" i="13" s="1"/>
  <c r="AB68" i="10"/>
  <c r="AK107" i="10"/>
  <c r="AK83" i="10"/>
  <c r="M37" i="10"/>
  <c r="M33" i="10"/>
  <c r="M29" i="10"/>
  <c r="M25" i="10"/>
  <c r="M21" i="10"/>
  <c r="M17" i="10"/>
  <c r="M13" i="10"/>
  <c r="M9" i="10"/>
  <c r="M5" i="10"/>
  <c r="AJ15" i="10"/>
  <c r="N68" i="13"/>
  <c r="Q68" i="13" s="1"/>
  <c r="N44" i="13"/>
  <c r="Q44" i="13" s="1"/>
  <c r="L53" i="10"/>
  <c r="L49" i="10"/>
  <c r="L33" i="10"/>
  <c r="L29" i="10"/>
  <c r="L25" i="10"/>
  <c r="L9" i="10"/>
  <c r="L5" i="10"/>
  <c r="T131" i="10"/>
  <c r="T107" i="10"/>
  <c r="T83" i="10"/>
  <c r="T35" i="10"/>
  <c r="AJ62" i="10"/>
  <c r="AC91" i="10"/>
  <c r="AK127" i="10"/>
  <c r="M2" i="12"/>
  <c r="M118" i="12"/>
  <c r="M94" i="12"/>
  <c r="M70" i="12"/>
  <c r="M46" i="12"/>
  <c r="M22" i="12"/>
  <c r="T24" i="10"/>
  <c r="AK11" i="10"/>
  <c r="R116" i="10"/>
  <c r="R112" i="10"/>
  <c r="R108" i="10"/>
  <c r="R104" i="10"/>
  <c r="R100" i="10"/>
  <c r="R96" i="10"/>
  <c r="R92" i="10"/>
  <c r="R88" i="10"/>
  <c r="R84" i="10"/>
  <c r="R76" i="10"/>
  <c r="R72" i="10"/>
  <c r="R68" i="10"/>
  <c r="R64" i="10"/>
  <c r="R60" i="10"/>
  <c r="R56" i="10"/>
  <c r="R52" i="10"/>
  <c r="R48" i="10"/>
  <c r="R44" i="10"/>
  <c r="R36" i="10"/>
  <c r="R32" i="10"/>
  <c r="R28" i="10"/>
  <c r="R24" i="10"/>
  <c r="R20" i="10"/>
  <c r="R16" i="10"/>
  <c r="R12" i="10"/>
  <c r="R4" i="10"/>
  <c r="T129" i="10"/>
  <c r="T105" i="10"/>
  <c r="T57" i="10"/>
  <c r="T9" i="10"/>
  <c r="M141" i="12"/>
  <c r="M117" i="12"/>
  <c r="M93" i="12"/>
  <c r="M69" i="12"/>
  <c r="M45" i="12"/>
  <c r="M21" i="12"/>
  <c r="AJ132" i="10"/>
  <c r="AJ84" i="10"/>
  <c r="AJ12" i="10"/>
  <c r="AK103" i="10"/>
  <c r="AK79" i="10"/>
  <c r="N112" i="13"/>
  <c r="Q112" i="13" s="1"/>
  <c r="N88" i="13"/>
  <c r="Q88" i="13" s="1"/>
  <c r="Z36" i="10"/>
  <c r="AG112" i="10"/>
  <c r="N140" i="10"/>
  <c r="O140" i="12"/>
  <c r="N136" i="10"/>
  <c r="O136" i="12"/>
  <c r="N132" i="10"/>
  <c r="O132" i="12"/>
  <c r="N128" i="10"/>
  <c r="O128" i="12"/>
  <c r="N124" i="10"/>
  <c r="O124" i="12"/>
  <c r="N120" i="10"/>
  <c r="O120" i="12"/>
  <c r="N116" i="10"/>
  <c r="O116" i="12"/>
  <c r="N112" i="10"/>
  <c r="O112" i="12"/>
  <c r="N108" i="10"/>
  <c r="O108" i="12"/>
  <c r="N104" i="10"/>
  <c r="O104" i="12"/>
  <c r="N101" i="10"/>
  <c r="O100" i="12"/>
  <c r="N96" i="10"/>
  <c r="O96" i="12"/>
  <c r="N92" i="10"/>
  <c r="O92" i="12"/>
  <c r="N88" i="10"/>
  <c r="O88" i="12"/>
  <c r="N84" i="10"/>
  <c r="O84" i="12"/>
  <c r="N80" i="10"/>
  <c r="O80" i="12"/>
  <c r="N76" i="10"/>
  <c r="O76" i="12"/>
  <c r="N73" i="10"/>
  <c r="O72" i="12"/>
  <c r="N68" i="10"/>
  <c r="O68" i="12"/>
  <c r="N64" i="10"/>
  <c r="O64" i="12"/>
  <c r="N60" i="10"/>
  <c r="O60" i="12"/>
  <c r="N57" i="10"/>
  <c r="O56" i="12"/>
  <c r="N52" i="10"/>
  <c r="O52" i="12"/>
  <c r="N48" i="10"/>
  <c r="O48" i="12"/>
  <c r="N44" i="10"/>
  <c r="O44" i="12"/>
  <c r="N40" i="10"/>
  <c r="O40" i="12"/>
  <c r="N36" i="10"/>
  <c r="O36" i="12"/>
  <c r="N32" i="10"/>
  <c r="O32" i="12"/>
  <c r="N28" i="10"/>
  <c r="O28" i="12"/>
  <c r="N24" i="10"/>
  <c r="O24" i="12"/>
  <c r="N20" i="10"/>
  <c r="O20" i="12"/>
  <c r="N16" i="10"/>
  <c r="O16" i="12"/>
  <c r="N13" i="10"/>
  <c r="O12" i="12"/>
  <c r="N8" i="10"/>
  <c r="O8" i="12"/>
  <c r="N4" i="10"/>
  <c r="O4" i="12"/>
  <c r="T127" i="10"/>
  <c r="T79" i="10"/>
  <c r="T31" i="10"/>
  <c r="T7" i="10"/>
  <c r="N72" i="10"/>
  <c r="N111" i="13"/>
  <c r="Q111" i="13" s="1"/>
  <c r="N110" i="13"/>
  <c r="Q110" i="13" s="1"/>
  <c r="AK7" i="10"/>
  <c r="L104" i="10"/>
  <c r="L100" i="10"/>
  <c r="L96" i="10"/>
  <c r="L80" i="10"/>
  <c r="L76" i="10"/>
  <c r="L72" i="10"/>
  <c r="L56" i="10"/>
  <c r="L52" i="10"/>
  <c r="L48" i="10"/>
  <c r="L32" i="10"/>
  <c r="L28" i="10"/>
  <c r="L24" i="10"/>
  <c r="L8" i="10"/>
  <c r="L4" i="10"/>
  <c r="T101" i="10"/>
  <c r="T53" i="10"/>
  <c r="T29" i="10"/>
  <c r="T5" i="10"/>
  <c r="AJ56" i="10"/>
  <c r="AJ32" i="10"/>
  <c r="AJ8" i="10"/>
  <c r="AA96" i="10"/>
  <c r="AB88" i="10"/>
  <c r="Z28" i="10"/>
  <c r="N59" i="13"/>
  <c r="Q59" i="13" s="1"/>
  <c r="Z96" i="10"/>
  <c r="AG72" i="10"/>
  <c r="AG64" i="10"/>
  <c r="AH95" i="10"/>
  <c r="Z88" i="10"/>
  <c r="AC72" i="10"/>
  <c r="AC64" i="10"/>
  <c r="N139" i="10"/>
  <c r="O139" i="12"/>
  <c r="O135" i="12"/>
  <c r="O131" i="12"/>
  <c r="O127" i="12"/>
  <c r="O123" i="12"/>
  <c r="O119" i="12"/>
  <c r="O115" i="12"/>
  <c r="O111" i="12"/>
  <c r="O107" i="12"/>
  <c r="O103" i="12"/>
  <c r="O99" i="12"/>
  <c r="O95" i="12"/>
  <c r="O91" i="12"/>
  <c r="O87" i="12"/>
  <c r="O83" i="12"/>
  <c r="O79" i="12"/>
  <c r="O75" i="12"/>
  <c r="O71" i="12"/>
  <c r="O67" i="12"/>
  <c r="O63" i="12"/>
  <c r="O59" i="12"/>
  <c r="O55" i="12"/>
  <c r="N51" i="10"/>
  <c r="O51" i="12"/>
  <c r="O47" i="12"/>
  <c r="O43" i="12"/>
  <c r="O39" i="12"/>
  <c r="O35" i="12"/>
  <c r="O31" i="12"/>
  <c r="O27" i="12"/>
  <c r="O23" i="12"/>
  <c r="O19" i="12"/>
  <c r="O15" i="12"/>
  <c r="O11" i="12"/>
  <c r="O7" i="12"/>
  <c r="O3" i="12"/>
  <c r="T97" i="10"/>
  <c r="T73" i="10"/>
  <c r="T49" i="10"/>
  <c r="AJ76" i="10"/>
  <c r="AJ52" i="10"/>
  <c r="AJ28" i="10"/>
  <c r="AJ4" i="10"/>
  <c r="N9" i="13"/>
  <c r="Q9" i="13" s="1"/>
  <c r="M135" i="10"/>
  <c r="M71" i="10"/>
  <c r="M31" i="10"/>
  <c r="T120" i="10"/>
  <c r="T72" i="10"/>
  <c r="T48" i="10"/>
  <c r="AJ123" i="10"/>
  <c r="AC95" i="10"/>
  <c r="AA72" i="10"/>
  <c r="AA64" i="10"/>
  <c r="AG48" i="10"/>
  <c r="AG40" i="10"/>
  <c r="AG24" i="10"/>
  <c r="AG16" i="10"/>
  <c r="N127" i="13"/>
  <c r="Q127" i="13" s="1"/>
  <c r="N103" i="13"/>
  <c r="Q103" i="13" s="1"/>
  <c r="N31" i="13"/>
  <c r="Q31" i="13" s="1"/>
  <c r="Z72" i="10"/>
  <c r="Z64" i="10"/>
  <c r="AC48" i="10"/>
  <c r="AC40" i="10"/>
  <c r="AC24" i="10"/>
  <c r="AC16" i="10"/>
  <c r="AH71" i="10"/>
  <c r="G119" i="10"/>
  <c r="B11" i="10"/>
  <c r="F42" i="10"/>
  <c r="F43" i="10"/>
  <c r="E130" i="13"/>
  <c r="J130" i="13"/>
  <c r="E106" i="13"/>
  <c r="F106" i="13" s="1"/>
  <c r="J106" i="13"/>
  <c r="J82" i="13"/>
  <c r="E82" i="13"/>
  <c r="F82" i="13" s="1"/>
  <c r="AD83" i="10" s="1"/>
  <c r="J58" i="13"/>
  <c r="E58" i="13"/>
  <c r="F58" i="13" s="1"/>
  <c r="J10" i="13"/>
  <c r="AH11" i="10" s="1"/>
  <c r="E10" i="13"/>
  <c r="F10" i="13" s="1"/>
  <c r="AG44" i="10"/>
  <c r="AC43" i="10"/>
  <c r="AC44" i="10"/>
  <c r="F109" i="10"/>
  <c r="F110" i="10"/>
  <c r="B31" i="10"/>
  <c r="B32" i="10"/>
  <c r="D61" i="10"/>
  <c r="D62" i="10"/>
  <c r="E33" i="10"/>
  <c r="E32" i="10"/>
  <c r="E8" i="10"/>
  <c r="E9" i="10"/>
  <c r="D127" i="13"/>
  <c r="B127" i="13"/>
  <c r="E127" i="13"/>
  <c r="I127" i="13"/>
  <c r="C127" i="13"/>
  <c r="J127" i="13"/>
  <c r="AH127" i="10" s="1"/>
  <c r="D103" i="13"/>
  <c r="B103" i="13"/>
  <c r="C103" i="13"/>
  <c r="AA104" i="10" s="1"/>
  <c r="E103" i="13"/>
  <c r="I103" i="13"/>
  <c r="D79" i="13"/>
  <c r="B79" i="13"/>
  <c r="C79" i="13"/>
  <c r="AA80" i="10" s="1"/>
  <c r="E79" i="13"/>
  <c r="F79" i="13" s="1"/>
  <c r="AD79" i="10" s="1"/>
  <c r="I79" i="13"/>
  <c r="J79" i="13"/>
  <c r="AH79" i="10" s="1"/>
  <c r="D55" i="13"/>
  <c r="B55" i="13"/>
  <c r="C55" i="13"/>
  <c r="AA56" i="10" s="1"/>
  <c r="E55" i="13"/>
  <c r="I55" i="13"/>
  <c r="AG56" i="10" s="1"/>
  <c r="J55" i="13"/>
  <c r="AH55" i="10" s="1"/>
  <c r="B31" i="13"/>
  <c r="C31" i="13"/>
  <c r="AA32" i="10" s="1"/>
  <c r="E31" i="13"/>
  <c r="I31" i="13"/>
  <c r="J31" i="13"/>
  <c r="AH31" i="10" s="1"/>
  <c r="B7" i="13"/>
  <c r="C7" i="13"/>
  <c r="E7" i="13"/>
  <c r="F7" i="13" s="1"/>
  <c r="AD7" i="10" s="1"/>
  <c r="I7" i="13"/>
  <c r="J7" i="13"/>
  <c r="AH7" i="10" s="1"/>
  <c r="B103" i="10"/>
  <c r="C62" i="10"/>
  <c r="C61" i="10"/>
  <c r="AG52" i="10"/>
  <c r="B128" i="10"/>
  <c r="B127" i="10"/>
  <c r="B7" i="10"/>
  <c r="O106" i="10"/>
  <c r="B131" i="10"/>
  <c r="B107" i="10"/>
  <c r="D129" i="10"/>
  <c r="E124" i="10"/>
  <c r="F95" i="10"/>
  <c r="C86" i="10"/>
  <c r="D81" i="10"/>
  <c r="G66" i="10"/>
  <c r="G42" i="10"/>
  <c r="G43" i="10"/>
  <c r="D131" i="13"/>
  <c r="J131" i="13"/>
  <c r="C131" i="13"/>
  <c r="I131" i="13"/>
  <c r="D107" i="13"/>
  <c r="J107" i="13"/>
  <c r="E35" i="13"/>
  <c r="C3" i="13"/>
  <c r="O87" i="10"/>
  <c r="Z100" i="10"/>
  <c r="O35" i="10"/>
  <c r="B4" i="10"/>
  <c r="B3" i="10"/>
  <c r="D114" i="10"/>
  <c r="D113" i="10"/>
  <c r="G74" i="10"/>
  <c r="G75" i="10"/>
  <c r="G50" i="10"/>
  <c r="G51" i="10"/>
  <c r="D123" i="13"/>
  <c r="J123" i="13"/>
  <c r="AH123" i="10" s="1"/>
  <c r="C123" i="13"/>
  <c r="AA124" i="10" s="1"/>
  <c r="I123" i="13"/>
  <c r="D99" i="13"/>
  <c r="J99" i="13"/>
  <c r="AH99" i="10" s="1"/>
  <c r="AA136" i="10"/>
  <c r="I99" i="13"/>
  <c r="B83" i="13"/>
  <c r="I11" i="13"/>
  <c r="S138" i="10"/>
  <c r="S130" i="10"/>
  <c r="S118" i="10"/>
  <c r="S106" i="10"/>
  <c r="S94" i="10"/>
  <c r="S82" i="10"/>
  <c r="S70" i="10"/>
  <c r="S54" i="10"/>
  <c r="S46" i="10"/>
  <c r="S42" i="10"/>
  <c r="S30" i="10"/>
  <c r="S26" i="10"/>
  <c r="S18" i="10"/>
  <c r="L95" i="10"/>
  <c r="M91" i="10"/>
  <c r="S34" i="10"/>
  <c r="E99" i="13"/>
  <c r="F99" i="13" s="1"/>
  <c r="AA92" i="10"/>
  <c r="O131" i="10"/>
  <c r="O19" i="10"/>
  <c r="B132" i="10"/>
  <c r="M26" i="10"/>
  <c r="M27" i="10"/>
  <c r="S78" i="10"/>
  <c r="S6" i="10"/>
  <c r="J59" i="13"/>
  <c r="I27" i="13"/>
  <c r="O54" i="10"/>
  <c r="O55" i="10"/>
  <c r="L126" i="10"/>
  <c r="L127" i="10"/>
  <c r="L102" i="10"/>
  <c r="L103" i="10"/>
  <c r="L78" i="10"/>
  <c r="L79" i="10"/>
  <c r="L54" i="10"/>
  <c r="L55" i="10"/>
  <c r="L30" i="10"/>
  <c r="L31" i="10"/>
  <c r="L6" i="10"/>
  <c r="L7" i="10"/>
  <c r="L38" i="10"/>
  <c r="O67" i="10"/>
  <c r="I59" i="13"/>
  <c r="E27" i="13"/>
  <c r="E59" i="13"/>
  <c r="F59" i="13" s="1"/>
  <c r="C27" i="13"/>
  <c r="R141" i="10"/>
  <c r="R129" i="10"/>
  <c r="R121" i="10"/>
  <c r="R117" i="10"/>
  <c r="R109" i="10"/>
  <c r="R105" i="10"/>
  <c r="R97" i="10"/>
  <c r="R93" i="10"/>
  <c r="R89" i="10"/>
  <c r="R85" i="10"/>
  <c r="R81" i="10"/>
  <c r="R69" i="10"/>
  <c r="R61" i="10"/>
  <c r="R62" i="10"/>
  <c r="R57" i="10"/>
  <c r="R53" i="10"/>
  <c r="R49" i="10"/>
  <c r="R45" i="10"/>
  <c r="R41" i="10"/>
  <c r="R37" i="10"/>
  <c r="R33" i="10"/>
  <c r="R29" i="10"/>
  <c r="R25" i="10"/>
  <c r="R21" i="10"/>
  <c r="R17" i="10"/>
  <c r="R13" i="10"/>
  <c r="R5" i="10"/>
  <c r="L86" i="10"/>
  <c r="N135" i="10"/>
  <c r="O115" i="10"/>
  <c r="O15" i="10"/>
  <c r="R126" i="10"/>
  <c r="R102" i="10"/>
  <c r="AB76" i="10"/>
  <c r="C59" i="13"/>
  <c r="S102" i="10"/>
  <c r="L34" i="10"/>
  <c r="S125" i="10"/>
  <c r="S50" i="10"/>
  <c r="AC139" i="10"/>
  <c r="I107" i="13"/>
  <c r="B59" i="13"/>
  <c r="O126" i="10"/>
  <c r="O127" i="10"/>
  <c r="O102" i="10"/>
  <c r="O103" i="10"/>
  <c r="R133" i="10"/>
  <c r="F129" i="10"/>
  <c r="N137" i="10"/>
  <c r="N125" i="10"/>
  <c r="N121" i="10"/>
  <c r="N109" i="10"/>
  <c r="N105" i="10"/>
  <c r="N85" i="10"/>
  <c r="N69" i="10"/>
  <c r="N65" i="10"/>
  <c r="N61" i="10"/>
  <c r="N45" i="10"/>
  <c r="N41" i="10"/>
  <c r="N33" i="10"/>
  <c r="N29" i="10"/>
  <c r="N25" i="10"/>
  <c r="N21" i="10"/>
  <c r="N17" i="10"/>
  <c r="N9" i="10"/>
  <c r="N5" i="10"/>
  <c r="N6" i="10"/>
  <c r="L134" i="10"/>
  <c r="L23" i="10"/>
  <c r="O63" i="10"/>
  <c r="E107" i="13"/>
  <c r="F107" i="13" s="1"/>
  <c r="J75" i="13"/>
  <c r="AH75" i="10" s="1"/>
  <c r="N141" i="10"/>
  <c r="N133" i="10"/>
  <c r="N129" i="10"/>
  <c r="N97" i="10"/>
  <c r="N93" i="10"/>
  <c r="N89" i="10"/>
  <c r="N77" i="10"/>
  <c r="N53" i="10"/>
  <c r="N49" i="10"/>
  <c r="N37" i="10"/>
  <c r="L82" i="10"/>
  <c r="O11" i="10"/>
  <c r="S74" i="10"/>
  <c r="AA116" i="10"/>
  <c r="C107" i="13"/>
  <c r="I75" i="13"/>
  <c r="N46" i="10"/>
  <c r="N47" i="10"/>
  <c r="C87" i="10"/>
  <c r="L71" i="10"/>
  <c r="N103" i="10"/>
  <c r="O111" i="10"/>
  <c r="S98" i="10"/>
  <c r="R74" i="10"/>
  <c r="Z116" i="10"/>
  <c r="B107" i="13"/>
  <c r="E75" i="13"/>
  <c r="F75" i="13" s="1"/>
  <c r="AD75" i="10" s="1"/>
  <c r="D36" i="13"/>
  <c r="Z4" i="10"/>
  <c r="O78" i="10"/>
  <c r="O79" i="10"/>
  <c r="L130" i="10"/>
  <c r="N95" i="10"/>
  <c r="O59" i="10"/>
  <c r="R98" i="10"/>
  <c r="S22" i="10"/>
  <c r="B14" i="10"/>
  <c r="C125" i="10"/>
  <c r="D120" i="10"/>
  <c r="E115" i="10"/>
  <c r="G105" i="10"/>
  <c r="D96" i="10"/>
  <c r="D97" i="10"/>
  <c r="D72" i="10"/>
  <c r="G57" i="10"/>
  <c r="C53" i="10"/>
  <c r="E43" i="10"/>
  <c r="E44" i="10"/>
  <c r="G33" i="10"/>
  <c r="G9" i="10"/>
  <c r="G10" i="10"/>
  <c r="C5" i="10"/>
  <c r="E134" i="13"/>
  <c r="F134" i="13" s="1"/>
  <c r="J134" i="13"/>
  <c r="AH135" i="10" s="1"/>
  <c r="E110" i="13"/>
  <c r="F110" i="13" s="1"/>
  <c r="J110" i="13"/>
  <c r="E86" i="13"/>
  <c r="F86" i="13" s="1"/>
  <c r="AD86" i="10" s="1"/>
  <c r="J86" i="13"/>
  <c r="AH87" i="10" s="1"/>
  <c r="E62" i="13"/>
  <c r="J62" i="13"/>
  <c r="E38" i="13"/>
  <c r="F38" i="13" s="1"/>
  <c r="J38" i="13"/>
  <c r="E14" i="13"/>
  <c r="J14" i="13"/>
  <c r="C75" i="13"/>
  <c r="J3" i="13"/>
  <c r="O6" i="10"/>
  <c r="O7" i="10"/>
  <c r="N90" i="10"/>
  <c r="N91" i="10"/>
  <c r="S122" i="10"/>
  <c r="C120" i="10"/>
  <c r="C121" i="10"/>
  <c r="C96" i="10"/>
  <c r="C97" i="10"/>
  <c r="G28" i="10"/>
  <c r="G29" i="10"/>
  <c r="B75" i="13"/>
  <c r="J35" i="13"/>
  <c r="AH35" i="10" s="1"/>
  <c r="I3" i="13"/>
  <c r="O30" i="10"/>
  <c r="O31" i="10"/>
  <c r="N81" i="10"/>
  <c r="B133" i="10"/>
  <c r="B36" i="10"/>
  <c r="D134" i="10"/>
  <c r="E129" i="10"/>
  <c r="F124" i="10"/>
  <c r="C115" i="10"/>
  <c r="E105" i="10"/>
  <c r="F100" i="10"/>
  <c r="G95" i="10"/>
  <c r="G96" i="10"/>
  <c r="C67" i="10"/>
  <c r="C19" i="10"/>
  <c r="F4" i="10"/>
  <c r="B132" i="13"/>
  <c r="C132" i="13"/>
  <c r="D132" i="13"/>
  <c r="E132" i="13"/>
  <c r="I132" i="13"/>
  <c r="D108" i="13"/>
  <c r="E108" i="13"/>
  <c r="F108" i="13" s="1"/>
  <c r="I108" i="13"/>
  <c r="C108" i="13"/>
  <c r="I84" i="13"/>
  <c r="AG84" i="10" s="1"/>
  <c r="C84" i="13"/>
  <c r="AA84" i="10" s="1"/>
  <c r="E84" i="13"/>
  <c r="I60" i="13"/>
  <c r="C60" i="13"/>
  <c r="E60" i="13"/>
  <c r="F60" i="13" s="1"/>
  <c r="I36" i="13"/>
  <c r="AG36" i="10" s="1"/>
  <c r="C36" i="13"/>
  <c r="E36" i="13"/>
  <c r="F36" i="13" s="1"/>
  <c r="I12" i="13"/>
  <c r="C12" i="13"/>
  <c r="AA12" i="10" s="1"/>
  <c r="E12" i="13"/>
  <c r="AG136" i="10"/>
  <c r="E123" i="13"/>
  <c r="M139" i="10"/>
  <c r="R122" i="10"/>
  <c r="R78" i="10"/>
  <c r="R58" i="10"/>
  <c r="R34" i="10"/>
  <c r="R14" i="10"/>
  <c r="R54" i="10"/>
  <c r="R42" i="10"/>
  <c r="R15" i="10"/>
  <c r="AH115" i="10"/>
  <c r="AA100" i="10"/>
  <c r="AB92" i="10"/>
  <c r="AC68" i="10"/>
  <c r="AC52" i="10"/>
  <c r="AC20" i="10"/>
  <c r="AC4" i="10"/>
  <c r="N14" i="10"/>
  <c r="N10" i="10"/>
  <c r="AC115" i="10"/>
  <c r="Z92" i="10"/>
  <c r="C76" i="13"/>
  <c r="C52" i="13"/>
  <c r="AA52" i="10" s="1"/>
  <c r="C28" i="13"/>
  <c r="AA20" i="10"/>
  <c r="C4" i="13"/>
  <c r="B80" i="10"/>
  <c r="D138" i="10"/>
  <c r="F128" i="10"/>
  <c r="E109" i="10"/>
  <c r="E61" i="10"/>
  <c r="D43" i="10"/>
  <c r="E38" i="10"/>
  <c r="F33" i="10"/>
  <c r="G27" i="10"/>
  <c r="C24" i="10"/>
  <c r="F8" i="10"/>
  <c r="G4" i="10"/>
  <c r="Z136" i="10"/>
  <c r="AA120" i="10"/>
  <c r="I104" i="13"/>
  <c r="AG96" i="10"/>
  <c r="G61" i="10"/>
  <c r="E47" i="10"/>
  <c r="G37" i="10"/>
  <c r="B124" i="10"/>
  <c r="B52" i="10"/>
  <c r="B28" i="10"/>
  <c r="C100" i="10"/>
  <c r="E42" i="10"/>
  <c r="F37" i="10"/>
  <c r="G32" i="10"/>
  <c r="D80" i="13"/>
  <c r="AB72" i="10"/>
  <c r="AB64" i="10"/>
  <c r="D56" i="13"/>
  <c r="D32" i="13"/>
  <c r="D8" i="13"/>
  <c r="C109" i="10"/>
  <c r="G41" i="10"/>
  <c r="AG140" i="10"/>
  <c r="C80" i="10"/>
  <c r="D75" i="10"/>
  <c r="F41" i="10"/>
  <c r="E22" i="10"/>
  <c r="B97" i="10"/>
  <c r="R111" i="10"/>
  <c r="R67" i="10"/>
  <c r="R47" i="10"/>
  <c r="R23" i="10"/>
  <c r="R3" i="10"/>
  <c r="B120" i="10"/>
  <c r="I124" i="13"/>
  <c r="R27" i="10"/>
  <c r="AA140" i="10"/>
  <c r="E124" i="13"/>
  <c r="F124" i="13" s="1"/>
  <c r="AA48" i="10"/>
  <c r="N131" i="10"/>
  <c r="N127" i="10"/>
  <c r="N119" i="10"/>
  <c r="N115" i="10"/>
  <c r="N111" i="10"/>
  <c r="N107" i="10"/>
  <c r="N99" i="10"/>
  <c r="N87" i="10"/>
  <c r="N83" i="10"/>
  <c r="N75" i="10"/>
  <c r="N71" i="10"/>
  <c r="N67" i="10"/>
  <c r="N63" i="10"/>
  <c r="N55" i="10"/>
  <c r="N43" i="10"/>
  <c r="N39" i="10"/>
  <c r="N31" i="10"/>
  <c r="N27" i="10"/>
  <c r="N23" i="10"/>
  <c r="N19" i="10"/>
  <c r="N11" i="10"/>
  <c r="D124" i="13"/>
  <c r="AC116" i="10"/>
  <c r="M127" i="10"/>
  <c r="M111" i="10"/>
  <c r="M99" i="10"/>
  <c r="M83" i="10"/>
  <c r="M79" i="10"/>
  <c r="M67" i="10"/>
  <c r="M63" i="10"/>
  <c r="M59" i="10"/>
  <c r="M55" i="10"/>
  <c r="M51" i="10"/>
  <c r="M43" i="10"/>
  <c r="M39" i="10"/>
  <c r="M35" i="10"/>
  <c r="M23" i="10"/>
  <c r="M19" i="10"/>
  <c r="M15" i="10"/>
  <c r="M11" i="10"/>
  <c r="M7" i="10"/>
  <c r="B116" i="10"/>
  <c r="I100" i="13"/>
  <c r="M131" i="10"/>
  <c r="M119" i="10"/>
  <c r="M103" i="10"/>
  <c r="M87" i="10"/>
  <c r="Z124" i="10"/>
  <c r="AG92" i="10"/>
  <c r="M123" i="10"/>
  <c r="M107" i="10"/>
  <c r="M95" i="10"/>
  <c r="B73" i="10"/>
  <c r="D74" i="10"/>
  <c r="S58" i="10"/>
  <c r="S38" i="10"/>
  <c r="S14" i="10"/>
  <c r="G125" i="10"/>
  <c r="D116" i="10"/>
  <c r="AG68" i="10"/>
  <c r="AG20" i="10"/>
  <c r="C130" i="10"/>
  <c r="E120" i="10"/>
  <c r="F115" i="10"/>
  <c r="G110" i="10"/>
  <c r="C82" i="10"/>
  <c r="D77" i="10"/>
  <c r="F67" i="10"/>
  <c r="G62" i="10"/>
  <c r="C58" i="10"/>
  <c r="G14" i="10"/>
  <c r="J136" i="13"/>
  <c r="AH136" i="10" s="1"/>
  <c r="J132" i="13"/>
  <c r="J128" i="13"/>
  <c r="J124" i="13"/>
  <c r="J120" i="13"/>
  <c r="AH120" i="10" s="1"/>
  <c r="J116" i="13"/>
  <c r="AH116" i="10" s="1"/>
  <c r="J112" i="13"/>
  <c r="AH112" i="10" s="1"/>
  <c r="J108" i="13"/>
  <c r="J104" i="13"/>
  <c r="AH104" i="10" s="1"/>
  <c r="J100" i="13"/>
  <c r="J96" i="13"/>
  <c r="AH96" i="10" s="1"/>
  <c r="J92" i="13"/>
  <c r="AH92" i="10" s="1"/>
  <c r="J88" i="13"/>
  <c r="AH88" i="10" s="1"/>
  <c r="J84" i="13"/>
  <c r="AH84" i="10" s="1"/>
  <c r="J80" i="13"/>
  <c r="J76" i="13"/>
  <c r="J72" i="13"/>
  <c r="AH72" i="10" s="1"/>
  <c r="J68" i="13"/>
  <c r="AH68" i="10" s="1"/>
  <c r="J64" i="13"/>
  <c r="AH64" i="10" s="1"/>
  <c r="J60" i="13"/>
  <c r="J56" i="13"/>
  <c r="J52" i="13"/>
  <c r="AH52" i="10" s="1"/>
  <c r="J48" i="13"/>
  <c r="AH48" i="10" s="1"/>
  <c r="J44" i="13"/>
  <c r="AH44" i="10" s="1"/>
  <c r="J40" i="13"/>
  <c r="AH40" i="10" s="1"/>
  <c r="J36" i="13"/>
  <c r="J32" i="13"/>
  <c r="J28" i="13"/>
  <c r="AH28" i="10" s="1"/>
  <c r="J24" i="13"/>
  <c r="AH24" i="10" s="1"/>
  <c r="J20" i="13"/>
  <c r="AH20" i="10" s="1"/>
  <c r="J16" i="13"/>
  <c r="AH16" i="10" s="1"/>
  <c r="J12" i="13"/>
  <c r="AH12" i="10" s="1"/>
  <c r="J8" i="13"/>
  <c r="J4" i="13"/>
  <c r="AC5" i="13" s="1"/>
  <c r="C37" i="10"/>
  <c r="E27" i="10"/>
  <c r="D51" i="13"/>
  <c r="AB52" i="10" s="1"/>
  <c r="D47" i="13"/>
  <c r="D43" i="13"/>
  <c r="D39" i="13"/>
  <c r="AB40" i="10" s="1"/>
  <c r="D35" i="13"/>
  <c r="D31" i="13"/>
  <c r="D27" i="13"/>
  <c r="AB28" i="10" s="1"/>
  <c r="D23" i="13"/>
  <c r="AB24" i="10" s="1"/>
  <c r="D19" i="13"/>
  <c r="AB20" i="10" s="1"/>
  <c r="D15" i="13"/>
  <c r="AB16" i="10" s="1"/>
  <c r="D11" i="13"/>
  <c r="D7" i="13"/>
  <c r="D3" i="13"/>
  <c r="AB4" i="10" s="1"/>
  <c r="B50" i="10"/>
  <c r="G141" i="10"/>
  <c r="F99" i="10"/>
  <c r="G94" i="10"/>
  <c r="C90" i="10"/>
  <c r="G70" i="10"/>
  <c r="D37" i="10"/>
  <c r="F26" i="10"/>
  <c r="C2" i="13"/>
  <c r="I138" i="13"/>
  <c r="I134" i="13"/>
  <c r="I130" i="13"/>
  <c r="I126" i="13"/>
  <c r="I122" i="13"/>
  <c r="I118" i="13"/>
  <c r="AG119" i="10" s="1"/>
  <c r="I114" i="13"/>
  <c r="AG115" i="10" s="1"/>
  <c r="I110" i="13"/>
  <c r="AG111" i="10" s="1"/>
  <c r="I106" i="13"/>
  <c r="I102" i="13"/>
  <c r="I98" i="13"/>
  <c r="I94" i="13"/>
  <c r="AG95" i="10" s="1"/>
  <c r="I90" i="13"/>
  <c r="I86" i="13"/>
  <c r="AG87" i="10" s="1"/>
  <c r="I82" i="13"/>
  <c r="AG83" i="10" s="1"/>
  <c r="I78" i="13"/>
  <c r="I74" i="13"/>
  <c r="I70" i="13"/>
  <c r="AG71" i="10" s="1"/>
  <c r="I66" i="13"/>
  <c r="AG67" i="10" s="1"/>
  <c r="I62" i="13"/>
  <c r="I58" i="13"/>
  <c r="I54" i="13"/>
  <c r="I50" i="13"/>
  <c r="AG51" i="10" s="1"/>
  <c r="I46" i="13"/>
  <c r="I42" i="13"/>
  <c r="I38" i="13"/>
  <c r="AG39" i="10" s="1"/>
  <c r="I34" i="13"/>
  <c r="I30" i="13"/>
  <c r="I26" i="13"/>
  <c r="I22" i="13"/>
  <c r="AG23" i="10" s="1"/>
  <c r="I18" i="13"/>
  <c r="AG19" i="10" s="1"/>
  <c r="I14" i="13"/>
  <c r="AG15" i="10" s="1"/>
  <c r="I10" i="13"/>
  <c r="I6" i="13"/>
  <c r="I2" i="13"/>
  <c r="D138" i="13"/>
  <c r="AB139" i="10" s="1"/>
  <c r="D134" i="13"/>
  <c r="D130" i="13"/>
  <c r="D126" i="13"/>
  <c r="D122" i="13"/>
  <c r="D118" i="13"/>
  <c r="AB119" i="10" s="1"/>
  <c r="D114" i="13"/>
  <c r="AB115" i="10" s="1"/>
  <c r="D110" i="13"/>
  <c r="D106" i="13"/>
  <c r="D102" i="13"/>
  <c r="D98" i="13"/>
  <c r="D94" i="13"/>
  <c r="D90" i="13"/>
  <c r="D86" i="13"/>
  <c r="D82" i="13"/>
  <c r="D78" i="13"/>
  <c r="D74" i="13"/>
  <c r="AB75" i="10" s="1"/>
  <c r="D70" i="13"/>
  <c r="AB71" i="10" s="1"/>
  <c r="D66" i="13"/>
  <c r="AB67" i="10" s="1"/>
  <c r="D62" i="13"/>
  <c r="AB63" i="10" s="1"/>
  <c r="D58" i="13"/>
  <c r="AB59" i="10" s="1"/>
  <c r="D54" i="13"/>
  <c r="D50" i="13"/>
  <c r="D46" i="13"/>
  <c r="D42" i="13"/>
  <c r="D38" i="13"/>
  <c r="D34" i="13"/>
  <c r="D30" i="13"/>
  <c r="D26" i="13"/>
  <c r="D22" i="13"/>
  <c r="D18" i="13"/>
  <c r="D14" i="13"/>
  <c r="D10" i="13"/>
  <c r="D6" i="13"/>
  <c r="G126" i="10"/>
  <c r="E112" i="10"/>
  <c r="G102" i="10"/>
  <c r="C98" i="10"/>
  <c r="D93" i="10"/>
  <c r="F60" i="10"/>
  <c r="D46" i="10"/>
  <c r="G7" i="10"/>
  <c r="E2" i="13"/>
  <c r="C138" i="13"/>
  <c r="AA139" i="10" s="1"/>
  <c r="C134" i="13"/>
  <c r="C130" i="13"/>
  <c r="C126" i="13"/>
  <c r="C122" i="13"/>
  <c r="C118" i="13"/>
  <c r="AA119" i="10" s="1"/>
  <c r="C114" i="13"/>
  <c r="AA115" i="10" s="1"/>
  <c r="C110" i="13"/>
  <c r="AA111" i="10" s="1"/>
  <c r="C106" i="13"/>
  <c r="C102" i="13"/>
  <c r="C98" i="13"/>
  <c r="AA99" i="10" s="1"/>
  <c r="C94" i="13"/>
  <c r="C90" i="13"/>
  <c r="C86" i="13"/>
  <c r="C82" i="13"/>
  <c r="C78" i="13"/>
  <c r="C74" i="13"/>
  <c r="C70" i="13"/>
  <c r="AA71" i="10" s="1"/>
  <c r="C66" i="13"/>
  <c r="AA67" i="10" s="1"/>
  <c r="C62" i="13"/>
  <c r="AA63" i="10" s="1"/>
  <c r="C58" i="13"/>
  <c r="C54" i="13"/>
  <c r="C50" i="13"/>
  <c r="AA51" i="10" s="1"/>
  <c r="C46" i="13"/>
  <c r="AA47" i="10" s="1"/>
  <c r="C42" i="13"/>
  <c r="AA43" i="10" s="1"/>
  <c r="C38" i="13"/>
  <c r="C34" i="13"/>
  <c r="C30" i="13"/>
  <c r="C26" i="13"/>
  <c r="C22" i="13"/>
  <c r="C18" i="13"/>
  <c r="AA19" i="10" s="1"/>
  <c r="C14" i="13"/>
  <c r="AA15" i="10" s="1"/>
  <c r="C10" i="13"/>
  <c r="AA11" i="10" s="1"/>
  <c r="C6" i="13"/>
  <c r="B46" i="10"/>
  <c r="C141" i="10"/>
  <c r="D112" i="10"/>
  <c r="E107" i="10"/>
  <c r="F102" i="10"/>
  <c r="E83" i="10"/>
  <c r="F78" i="10"/>
  <c r="D65" i="10"/>
  <c r="F55" i="10"/>
  <c r="C46" i="10"/>
  <c r="G26" i="10"/>
  <c r="E11" i="10"/>
  <c r="F7" i="10"/>
  <c r="D2" i="13"/>
  <c r="B138" i="13"/>
  <c r="B134" i="13"/>
  <c r="B130" i="13"/>
  <c r="B126" i="13"/>
  <c r="B122" i="13"/>
  <c r="B118" i="13"/>
  <c r="B114" i="13"/>
  <c r="B110" i="13"/>
  <c r="B106" i="13"/>
  <c r="B102" i="13"/>
  <c r="B98" i="13"/>
  <c r="B94" i="13"/>
  <c r="B90" i="13"/>
  <c r="B86" i="13"/>
  <c r="B82" i="13"/>
  <c r="B78" i="13"/>
  <c r="B74" i="13"/>
  <c r="B70" i="13"/>
  <c r="B66" i="13"/>
  <c r="B62" i="13"/>
  <c r="B58" i="13"/>
  <c r="B54" i="13"/>
  <c r="B50" i="13"/>
  <c r="B46" i="13"/>
  <c r="B42" i="13"/>
  <c r="B38" i="13"/>
  <c r="B34" i="13"/>
  <c r="B30" i="13"/>
  <c r="B26" i="13"/>
  <c r="B22" i="13"/>
  <c r="B18" i="13"/>
  <c r="B14" i="13"/>
  <c r="B10" i="13"/>
  <c r="B6" i="13"/>
  <c r="B141" i="10"/>
  <c r="B117" i="10"/>
  <c r="B93" i="10"/>
  <c r="C65" i="10"/>
  <c r="E55" i="10"/>
  <c r="G44" i="10"/>
  <c r="J141" i="13"/>
  <c r="AH141" i="10" s="1"/>
  <c r="J137" i="13"/>
  <c r="J133" i="13"/>
  <c r="J129" i="13"/>
  <c r="J125" i="13"/>
  <c r="J121" i="13"/>
  <c r="J117" i="13"/>
  <c r="J113" i="13"/>
  <c r="J109" i="13"/>
  <c r="J105" i="13"/>
  <c r="J101" i="13"/>
  <c r="J97" i="13"/>
  <c r="AH98" i="10" s="1"/>
  <c r="J93" i="13"/>
  <c r="J89" i="13"/>
  <c r="J85" i="13"/>
  <c r="J81" i="13"/>
  <c r="J77" i="13"/>
  <c r="J73" i="13"/>
  <c r="J69" i="13"/>
  <c r="J65" i="13"/>
  <c r="J61" i="13"/>
  <c r="J57" i="13"/>
  <c r="J53" i="13"/>
  <c r="AH54" i="10" s="1"/>
  <c r="J49" i="13"/>
  <c r="AH50" i="10" s="1"/>
  <c r="J45" i="13"/>
  <c r="J41" i="13"/>
  <c r="J37" i="13"/>
  <c r="J33" i="13"/>
  <c r="AH34" i="10" s="1"/>
  <c r="J29" i="13"/>
  <c r="J25" i="13"/>
  <c r="AH26" i="10" s="1"/>
  <c r="J21" i="13"/>
  <c r="J17" i="13"/>
  <c r="J13" i="13"/>
  <c r="J9" i="13"/>
  <c r="J5" i="13"/>
  <c r="G111" i="10"/>
  <c r="D103" i="10"/>
  <c r="G87" i="10"/>
  <c r="C59" i="10"/>
  <c r="D54" i="10"/>
  <c r="E50" i="10"/>
  <c r="D30" i="10"/>
  <c r="I141" i="13"/>
  <c r="AG141" i="10" s="1"/>
  <c r="I137" i="13"/>
  <c r="AG137" i="10" s="1"/>
  <c r="I133" i="13"/>
  <c r="I129" i="13"/>
  <c r="AG129" i="10" s="1"/>
  <c r="I125" i="13"/>
  <c r="I121" i="13"/>
  <c r="AG121" i="10" s="1"/>
  <c r="I117" i="13"/>
  <c r="AG117" i="10" s="1"/>
  <c r="I113" i="13"/>
  <c r="AG113" i="10" s="1"/>
  <c r="I109" i="13"/>
  <c r="I105" i="13"/>
  <c r="I101" i="13"/>
  <c r="I97" i="13"/>
  <c r="AG97" i="10" s="1"/>
  <c r="I93" i="13"/>
  <c r="AG93" i="10" s="1"/>
  <c r="I89" i="13"/>
  <c r="AG89" i="10" s="1"/>
  <c r="I85" i="13"/>
  <c r="I81" i="13"/>
  <c r="AG81" i="10" s="1"/>
  <c r="I77" i="13"/>
  <c r="AG77" i="10" s="1"/>
  <c r="I73" i="13"/>
  <c r="AG73" i="10" s="1"/>
  <c r="I69" i="13"/>
  <c r="AG69" i="10" s="1"/>
  <c r="I65" i="13"/>
  <c r="AG65" i="10" s="1"/>
  <c r="I61" i="13"/>
  <c r="I57" i="13"/>
  <c r="AG57" i="10" s="1"/>
  <c r="I53" i="13"/>
  <c r="AG53" i="10" s="1"/>
  <c r="I49" i="13"/>
  <c r="AG49" i="10" s="1"/>
  <c r="I45" i="13"/>
  <c r="AG45" i="10" s="1"/>
  <c r="I41" i="13"/>
  <c r="AG41" i="10" s="1"/>
  <c r="I37" i="13"/>
  <c r="I33" i="13"/>
  <c r="AG33" i="10" s="1"/>
  <c r="I29" i="13"/>
  <c r="AG29" i="10" s="1"/>
  <c r="I25" i="13"/>
  <c r="AG25" i="10" s="1"/>
  <c r="I21" i="13"/>
  <c r="AG21" i="10" s="1"/>
  <c r="I17" i="13"/>
  <c r="AG17" i="10" s="1"/>
  <c r="I13" i="13"/>
  <c r="I9" i="13"/>
  <c r="AG9" i="10" s="1"/>
  <c r="I5" i="13"/>
  <c r="AG5" i="10" s="1"/>
  <c r="B19" i="10"/>
  <c r="E140" i="10"/>
  <c r="F135" i="10"/>
  <c r="C126" i="10"/>
  <c r="F111" i="10"/>
  <c r="G106" i="10"/>
  <c r="E68" i="10"/>
  <c r="C54" i="10"/>
  <c r="D49" i="10"/>
  <c r="G35" i="10"/>
  <c r="C6" i="10"/>
  <c r="E141" i="13"/>
  <c r="E137" i="13"/>
  <c r="E133" i="13"/>
  <c r="F133" i="13" s="1"/>
  <c r="E129" i="13"/>
  <c r="E125" i="13"/>
  <c r="F125" i="13" s="1"/>
  <c r="AD126" i="10" s="1"/>
  <c r="E121" i="13"/>
  <c r="E117" i="13"/>
  <c r="E113" i="13"/>
  <c r="E109" i="13"/>
  <c r="F109" i="13" s="1"/>
  <c r="AD109" i="10" s="1"/>
  <c r="E105" i="13"/>
  <c r="E101" i="13"/>
  <c r="F101" i="13" s="1"/>
  <c r="AD101" i="10" s="1"/>
  <c r="E97" i="13"/>
  <c r="E93" i="13"/>
  <c r="F93" i="13" s="1"/>
  <c r="E89" i="13"/>
  <c r="E85" i="13"/>
  <c r="F85" i="13" s="1"/>
  <c r="E81" i="13"/>
  <c r="E77" i="13"/>
  <c r="E73" i="13"/>
  <c r="E69" i="13"/>
  <c r="E65" i="13"/>
  <c r="E61" i="13"/>
  <c r="F61" i="13" s="1"/>
  <c r="E57" i="13"/>
  <c r="E53" i="13"/>
  <c r="F53" i="13" s="1"/>
  <c r="AD53" i="10" s="1"/>
  <c r="E49" i="13"/>
  <c r="F49" i="13" s="1"/>
  <c r="AD49" i="10" s="1"/>
  <c r="E45" i="13"/>
  <c r="E41" i="13"/>
  <c r="E37" i="13"/>
  <c r="F37" i="13" s="1"/>
  <c r="AD37" i="10" s="1"/>
  <c r="E33" i="13"/>
  <c r="E29" i="13"/>
  <c r="F29" i="13" s="1"/>
  <c r="AD29" i="10" s="1"/>
  <c r="E25" i="13"/>
  <c r="E21" i="13"/>
  <c r="E17" i="13"/>
  <c r="E13" i="13"/>
  <c r="F13" i="13" s="1"/>
  <c r="E9" i="13"/>
  <c r="E5" i="13"/>
  <c r="D92" i="10"/>
  <c r="E87" i="10"/>
  <c r="E63" i="10"/>
  <c r="F59" i="10"/>
  <c r="G53" i="10"/>
  <c r="E39" i="10"/>
  <c r="F35" i="10"/>
  <c r="D20" i="10"/>
  <c r="F10" i="10"/>
  <c r="G5" i="10"/>
  <c r="D141" i="13"/>
  <c r="AB141" i="10" s="1"/>
  <c r="D137" i="13"/>
  <c r="AB137" i="10" s="1"/>
  <c r="D133" i="13"/>
  <c r="D129" i="13"/>
  <c r="AB129" i="10" s="1"/>
  <c r="D125" i="13"/>
  <c r="D121" i="13"/>
  <c r="AB121" i="10" s="1"/>
  <c r="D117" i="13"/>
  <c r="AB117" i="10" s="1"/>
  <c r="D113" i="13"/>
  <c r="AB113" i="10" s="1"/>
  <c r="D109" i="13"/>
  <c r="D105" i="13"/>
  <c r="AB105" i="10" s="1"/>
  <c r="D101" i="13"/>
  <c r="AB101" i="10" s="1"/>
  <c r="D97" i="13"/>
  <c r="AB97" i="10" s="1"/>
  <c r="D93" i="13"/>
  <c r="AB93" i="10" s="1"/>
  <c r="D89" i="13"/>
  <c r="AB89" i="10" s="1"/>
  <c r="D85" i="13"/>
  <c r="AB85" i="10" s="1"/>
  <c r="D81" i="13"/>
  <c r="D77" i="13"/>
  <c r="AB77" i="10" s="1"/>
  <c r="D73" i="13"/>
  <c r="AB73" i="10" s="1"/>
  <c r="D69" i="13"/>
  <c r="AB69" i="10" s="1"/>
  <c r="D65" i="13"/>
  <c r="AB65" i="10" s="1"/>
  <c r="D61" i="13"/>
  <c r="AB61" i="10" s="1"/>
  <c r="D57" i="13"/>
  <c r="D53" i="13"/>
  <c r="AB53" i="10" s="1"/>
  <c r="D49" i="13"/>
  <c r="AB49" i="10" s="1"/>
  <c r="D45" i="13"/>
  <c r="AB45" i="10" s="1"/>
  <c r="D41" i="13"/>
  <c r="AB41" i="10" s="1"/>
  <c r="D37" i="13"/>
  <c r="D33" i="13"/>
  <c r="D29" i="13"/>
  <c r="AB29" i="10" s="1"/>
  <c r="D25" i="13"/>
  <c r="AB25" i="10" s="1"/>
  <c r="D21" i="13"/>
  <c r="AB21" i="10" s="1"/>
  <c r="D17" i="13"/>
  <c r="AB17" i="10" s="1"/>
  <c r="D13" i="13"/>
  <c r="AB13" i="10" s="1"/>
  <c r="D9" i="13"/>
  <c r="D5" i="13"/>
  <c r="AB5" i="10" s="1"/>
  <c r="B42" i="10"/>
  <c r="C116" i="10"/>
  <c r="D63" i="10"/>
  <c r="C20" i="10"/>
  <c r="E10" i="10"/>
  <c r="F5" i="10"/>
  <c r="C141" i="13"/>
  <c r="AA141" i="10" s="1"/>
  <c r="C137" i="13"/>
  <c r="AA137" i="10" s="1"/>
  <c r="C133" i="13"/>
  <c r="C129" i="13"/>
  <c r="AA129" i="10" s="1"/>
  <c r="C125" i="13"/>
  <c r="AA125" i="10" s="1"/>
  <c r="C121" i="13"/>
  <c r="AA121" i="10" s="1"/>
  <c r="C117" i="13"/>
  <c r="AA117" i="10" s="1"/>
  <c r="C113" i="13"/>
  <c r="C109" i="13"/>
  <c r="C105" i="13"/>
  <c r="AA105" i="10" s="1"/>
  <c r="C101" i="13"/>
  <c r="AA101" i="10" s="1"/>
  <c r="C97" i="13"/>
  <c r="AA97" i="10" s="1"/>
  <c r="C93" i="13"/>
  <c r="AA93" i="10" s="1"/>
  <c r="C89" i="13"/>
  <c r="AA89" i="10" s="1"/>
  <c r="C85" i="13"/>
  <c r="C81" i="13"/>
  <c r="AA81" i="10" s="1"/>
  <c r="C77" i="13"/>
  <c r="C73" i="13"/>
  <c r="AA73" i="10" s="1"/>
  <c r="C69" i="13"/>
  <c r="C65" i="13"/>
  <c r="AA65" i="10" s="1"/>
  <c r="C61" i="13"/>
  <c r="C57" i="13"/>
  <c r="AA57" i="10" s="1"/>
  <c r="C53" i="13"/>
  <c r="C49" i="13"/>
  <c r="AA49" i="10" s="1"/>
  <c r="C45" i="13"/>
  <c r="AA45" i="10" s="1"/>
  <c r="C41" i="13"/>
  <c r="AA41" i="10" s="1"/>
  <c r="C37" i="13"/>
  <c r="C33" i="13"/>
  <c r="AA33" i="10" s="1"/>
  <c r="C29" i="13"/>
  <c r="C25" i="13"/>
  <c r="C21" i="13"/>
  <c r="AA21" i="10" s="1"/>
  <c r="C17" i="13"/>
  <c r="AA17" i="10" s="1"/>
  <c r="C13" i="13"/>
  <c r="C9" i="13"/>
  <c r="AA9" i="10" s="1"/>
  <c r="C5" i="13"/>
  <c r="B112" i="10"/>
  <c r="D130" i="10"/>
  <c r="G116" i="10"/>
  <c r="C112" i="10"/>
  <c r="F96" i="10"/>
  <c r="G67" i="10"/>
  <c r="C63" i="10"/>
  <c r="C15" i="10"/>
  <c r="D10" i="10"/>
  <c r="E5" i="10"/>
  <c r="B141" i="13"/>
  <c r="B137" i="13"/>
  <c r="B133" i="13"/>
  <c r="B129" i="13"/>
  <c r="B125" i="13"/>
  <c r="B121" i="13"/>
  <c r="B117" i="13"/>
  <c r="B113" i="13"/>
  <c r="B109" i="13"/>
  <c r="B105" i="13"/>
  <c r="B101" i="13"/>
  <c r="B97" i="13"/>
  <c r="B93" i="13"/>
  <c r="B89" i="13"/>
  <c r="B85" i="13"/>
  <c r="B81" i="13"/>
  <c r="B77" i="13"/>
  <c r="B73" i="13"/>
  <c r="B69" i="13"/>
  <c r="B65" i="13"/>
  <c r="B61" i="13"/>
  <c r="B57" i="13"/>
  <c r="B53" i="13"/>
  <c r="B49" i="13"/>
  <c r="B45" i="13"/>
  <c r="B41" i="13"/>
  <c r="B37" i="13"/>
  <c r="B33" i="13"/>
  <c r="B29" i="13"/>
  <c r="B25" i="13"/>
  <c r="B21" i="13"/>
  <c r="B17" i="13"/>
  <c r="B13" i="13"/>
  <c r="B9" i="13"/>
  <c r="B5" i="13"/>
  <c r="AJ121" i="10"/>
  <c r="AJ99" i="10"/>
  <c r="AJ77" i="10"/>
  <c r="AJ55" i="10"/>
  <c r="AJ33" i="10"/>
  <c r="AJ11" i="10"/>
  <c r="AJ141" i="10"/>
  <c r="AJ119" i="10"/>
  <c r="AJ97" i="10"/>
  <c r="AJ75" i="10"/>
  <c r="AJ53" i="10"/>
  <c r="AJ31" i="10"/>
  <c r="AJ9" i="10"/>
  <c r="T125" i="10"/>
  <c r="T103" i="10"/>
  <c r="T81" i="10"/>
  <c r="T59" i="10"/>
  <c r="T37" i="10"/>
  <c r="T15" i="10"/>
  <c r="AJ139" i="10"/>
  <c r="AJ117" i="10"/>
  <c r="AJ95" i="10"/>
  <c r="AJ51" i="10"/>
  <c r="AJ7" i="10"/>
  <c r="AJ115" i="10"/>
  <c r="AJ93" i="10"/>
  <c r="AJ71" i="10"/>
  <c r="AJ49" i="10"/>
  <c r="AJ27" i="10"/>
  <c r="AJ5" i="10"/>
  <c r="AJ92" i="10"/>
  <c r="AJ135" i="10"/>
  <c r="AJ113" i="10"/>
  <c r="AJ91" i="10"/>
  <c r="AJ69" i="10"/>
  <c r="AJ47" i="10"/>
  <c r="AJ3" i="10"/>
  <c r="AJ24" i="10"/>
  <c r="AJ131" i="10"/>
  <c r="AJ109" i="10"/>
  <c r="AJ87" i="10"/>
  <c r="AJ65" i="10"/>
  <c r="AJ74" i="10"/>
  <c r="AJ130" i="10"/>
  <c r="AJ108" i="10"/>
  <c r="AJ42" i="10"/>
  <c r="AJ20" i="10"/>
  <c r="AJ128" i="10"/>
  <c r="AJ106" i="10"/>
  <c r="T121" i="10"/>
  <c r="T99" i="10"/>
  <c r="T77" i="10"/>
  <c r="T55" i="10"/>
  <c r="T33" i="10"/>
  <c r="T11" i="10"/>
  <c r="AJ61" i="10"/>
  <c r="AJ126" i="10"/>
  <c r="AJ104" i="10"/>
  <c r="AJ82" i="10"/>
  <c r="AJ60" i="10"/>
  <c r="AJ38" i="10"/>
  <c r="AJ16" i="10"/>
  <c r="AJ124" i="10"/>
  <c r="AJ102" i="10"/>
  <c r="AJ80" i="10"/>
  <c r="AJ58" i="10"/>
  <c r="AJ36" i="10"/>
  <c r="AJ35" i="10"/>
  <c r="AJ13" i="10"/>
  <c r="AB120" i="10"/>
  <c r="N122" i="10"/>
  <c r="N100" i="10"/>
  <c r="N78" i="10"/>
  <c r="N56" i="10"/>
  <c r="N34" i="10"/>
  <c r="N12" i="10"/>
  <c r="AJ103" i="10"/>
  <c r="AJ81" i="10"/>
  <c r="AJ59" i="10"/>
  <c r="AJ30" i="10"/>
  <c r="AJ29" i="10"/>
  <c r="AJ70" i="10"/>
  <c r="AA88" i="10"/>
  <c r="AA44" i="10"/>
  <c r="N131" i="13"/>
  <c r="Q131" i="13" s="1"/>
  <c r="N21" i="13"/>
  <c r="Q21" i="13" s="1"/>
  <c r="N64" i="13"/>
  <c r="Q64" i="13" s="1"/>
  <c r="N20" i="13"/>
  <c r="Q20" i="13" s="1"/>
  <c r="N129" i="13"/>
  <c r="Q129" i="13" s="1"/>
  <c r="N107" i="13"/>
  <c r="Q107" i="13" s="1"/>
  <c r="N63" i="13"/>
  <c r="Q63" i="13" s="1"/>
  <c r="N124" i="13"/>
  <c r="Q124" i="13" s="1"/>
  <c r="N102" i="13"/>
  <c r="Q102" i="13" s="1"/>
  <c r="N80" i="13"/>
  <c r="Q80" i="13" s="1"/>
  <c r="N58" i="13"/>
  <c r="Q58" i="13" s="1"/>
  <c r="N123" i="13"/>
  <c r="Q123" i="13" s="1"/>
  <c r="N99" i="13"/>
  <c r="Q99" i="13" s="1"/>
  <c r="N2" i="13"/>
  <c r="Q2" i="13" s="1"/>
  <c r="N98" i="13"/>
  <c r="Q98" i="13" s="1"/>
  <c r="N117" i="13"/>
  <c r="Q117" i="13" s="1"/>
  <c r="N51" i="13"/>
  <c r="Q51" i="13" s="1"/>
  <c r="N7" i="13"/>
  <c r="Q7" i="13" s="1"/>
  <c r="N27" i="13"/>
  <c r="Q27" i="13" s="1"/>
  <c r="N128" i="13"/>
  <c r="Q128" i="13" s="1"/>
  <c r="N106" i="13"/>
  <c r="Q106" i="13" s="1"/>
  <c r="N62" i="13"/>
  <c r="Q62" i="13" s="1"/>
  <c r="N40" i="13"/>
  <c r="Q40" i="13" s="1"/>
  <c r="N39" i="13"/>
  <c r="Q39" i="13" s="1"/>
  <c r="N126" i="13"/>
  <c r="Q126" i="13" s="1"/>
  <c r="N104" i="13"/>
  <c r="Q104" i="13" s="1"/>
  <c r="N82" i="13"/>
  <c r="Q82" i="13" s="1"/>
  <c r="N38" i="13"/>
  <c r="Q38" i="13" s="1"/>
  <c r="N16" i="13"/>
  <c r="Q16" i="13" s="1"/>
  <c r="N56" i="13"/>
  <c r="Q56" i="13" s="1"/>
  <c r="N140" i="13"/>
  <c r="Q140" i="13" s="1"/>
  <c r="N118" i="13"/>
  <c r="Q118" i="13" s="1"/>
  <c r="N74" i="13"/>
  <c r="Q74" i="13" s="1"/>
  <c r="N52" i="13"/>
  <c r="Q52" i="13" s="1"/>
  <c r="N30" i="13"/>
  <c r="Q30" i="13" s="1"/>
  <c r="N8" i="13"/>
  <c r="Q8" i="13" s="1"/>
  <c r="N116" i="13"/>
  <c r="Q116" i="13" s="1"/>
  <c r="N94" i="13"/>
  <c r="Q94" i="13" s="1"/>
  <c r="N50" i="13"/>
  <c r="Q50" i="13" s="1"/>
  <c r="N28" i="13"/>
  <c r="Q28" i="13" s="1"/>
  <c r="N6" i="13"/>
  <c r="Q6" i="13" s="1"/>
  <c r="N136" i="13"/>
  <c r="Q136" i="13" s="1"/>
  <c r="N92" i="13"/>
  <c r="Q92" i="13" s="1"/>
  <c r="N70" i="13"/>
  <c r="Q70" i="13" s="1"/>
  <c r="N26" i="13"/>
  <c r="Q26" i="13" s="1"/>
  <c r="N4" i="13"/>
  <c r="Q4" i="13" s="1"/>
  <c r="E108" i="10"/>
  <c r="C117" i="10"/>
  <c r="D108" i="10"/>
  <c r="D90" i="10"/>
  <c r="F11" i="10"/>
  <c r="G133" i="10"/>
  <c r="F119" i="10"/>
  <c r="C131" i="10"/>
  <c r="E110" i="10"/>
  <c r="E98" i="10"/>
  <c r="E88" i="10"/>
  <c r="E76" i="10"/>
  <c r="F90" i="10"/>
  <c r="F76" i="10"/>
  <c r="C29" i="10"/>
  <c r="G115" i="10"/>
  <c r="D5" i="10"/>
  <c r="G40" i="10"/>
  <c r="D140" i="10"/>
  <c r="F24" i="10"/>
  <c r="E90" i="10"/>
  <c r="F98" i="10"/>
  <c r="G89" i="10"/>
  <c r="D53" i="10"/>
  <c r="F27" i="10"/>
  <c r="E113" i="10"/>
  <c r="C73" i="10"/>
  <c r="F46" i="10"/>
  <c r="G93" i="10"/>
  <c r="E46" i="10"/>
  <c r="E36" i="10"/>
  <c r="F54" i="10"/>
  <c r="C95" i="10"/>
  <c r="C45" i="10"/>
  <c r="E94" i="10"/>
  <c r="E69" i="10"/>
  <c r="D68" i="10"/>
  <c r="D45" i="10"/>
  <c r="E58" i="10"/>
  <c r="F94" i="10"/>
  <c r="C21" i="10"/>
  <c r="E130" i="10"/>
  <c r="D100" i="10"/>
  <c r="C68" i="10"/>
  <c r="E19" i="10"/>
  <c r="D58" i="10"/>
  <c r="G136" i="10"/>
  <c r="D139" i="10"/>
  <c r="G129" i="10"/>
  <c r="E54" i="10"/>
  <c r="G68" i="10"/>
  <c r="C139" i="10"/>
  <c r="F68" i="10"/>
  <c r="G31" i="10"/>
  <c r="B119" i="10"/>
  <c r="B102" i="10"/>
  <c r="B81" i="10"/>
  <c r="B37" i="10"/>
  <c r="B15" i="10"/>
  <c r="B58" i="10"/>
  <c r="B6" i="10"/>
  <c r="B54" i="10"/>
  <c r="C140" i="10"/>
  <c r="C55" i="10"/>
  <c r="G47" i="10"/>
  <c r="B140" i="10"/>
  <c r="F120" i="10"/>
  <c r="G107" i="10"/>
  <c r="G101" i="10"/>
  <c r="C76" i="10"/>
  <c r="B55" i="10"/>
  <c r="G13" i="10"/>
  <c r="F80" i="10"/>
  <c r="E67" i="10"/>
  <c r="G19" i="10"/>
  <c r="E131" i="10"/>
  <c r="D106" i="10"/>
  <c r="C101" i="10"/>
  <c r="E73" i="10"/>
  <c r="C60" i="10"/>
  <c r="C33" i="10"/>
  <c r="F19" i="10"/>
  <c r="G112" i="10"/>
  <c r="G113" i="10"/>
  <c r="H32" i="10"/>
  <c r="E138" i="10"/>
  <c r="E137" i="10"/>
  <c r="G132" i="10"/>
  <c r="B76" i="10"/>
  <c r="E116" i="10"/>
  <c r="E117" i="10"/>
  <c r="E24" i="10"/>
  <c r="B105" i="10"/>
  <c r="B10" i="10"/>
  <c r="E78" i="10"/>
  <c r="E79" i="10"/>
  <c r="C38" i="10"/>
  <c r="C39" i="10"/>
  <c r="H119" i="10"/>
  <c r="D73" i="10"/>
  <c r="B33" i="10"/>
  <c r="D56" i="10"/>
  <c r="D57" i="10"/>
  <c r="D12" i="10"/>
  <c r="D13" i="10"/>
  <c r="C34" i="10"/>
  <c r="C35" i="10"/>
  <c r="C124" i="10"/>
  <c r="D24" i="10"/>
  <c r="G78" i="10"/>
  <c r="G77" i="10"/>
  <c r="G123" i="10"/>
  <c r="F123" i="10"/>
  <c r="F71" i="10"/>
  <c r="G23" i="10"/>
  <c r="D136" i="10"/>
  <c r="C10" i="10"/>
  <c r="F101" i="10"/>
  <c r="D78" i="10"/>
  <c r="D79" i="10"/>
  <c r="D34" i="10"/>
  <c r="D35" i="10"/>
  <c r="B16" i="10"/>
  <c r="B17" i="10"/>
  <c r="G103" i="10"/>
  <c r="G104" i="10"/>
  <c r="C56" i="10"/>
  <c r="C57" i="10"/>
  <c r="F81" i="10"/>
  <c r="F82" i="10"/>
  <c r="G58" i="10"/>
  <c r="C107" i="10"/>
  <c r="C108" i="10"/>
  <c r="E103" i="10"/>
  <c r="E104" i="10"/>
  <c r="G100" i="10"/>
  <c r="G99" i="10"/>
  <c r="G12" i="10"/>
  <c r="G11" i="10"/>
  <c r="E111" i="10"/>
  <c r="H98" i="10"/>
  <c r="F64" i="10"/>
  <c r="G71" i="10"/>
  <c r="E136" i="10"/>
  <c r="F85" i="10"/>
  <c r="D51" i="10"/>
  <c r="E123" i="10"/>
  <c r="C105" i="10"/>
  <c r="C99" i="10"/>
  <c r="G25" i="10"/>
  <c r="G3" i="10"/>
  <c r="D85" i="10"/>
  <c r="G36" i="10"/>
  <c r="D95" i="10"/>
  <c r="F91" i="10"/>
  <c r="F69" i="10"/>
  <c r="F3" i="10"/>
  <c r="D84" i="10"/>
  <c r="F36" i="10"/>
  <c r="B123" i="10"/>
  <c r="B98" i="10"/>
  <c r="G63" i="10"/>
  <c r="E29" i="10"/>
  <c r="C23" i="10"/>
  <c r="D18" i="10"/>
  <c r="C78" i="10"/>
  <c r="C79" i="10"/>
  <c r="G15" i="10"/>
  <c r="G16" i="10"/>
  <c r="G120" i="10"/>
  <c r="G121" i="10"/>
  <c r="F113" i="10"/>
  <c r="F112" i="10"/>
  <c r="F132" i="10"/>
  <c r="D40" i="10"/>
  <c r="E56" i="10"/>
  <c r="E57" i="10"/>
  <c r="E34" i="10"/>
  <c r="E35" i="10"/>
  <c r="B82" i="10"/>
  <c r="B83" i="10"/>
  <c r="B60" i="10"/>
  <c r="B61" i="10"/>
  <c r="G81" i="10"/>
  <c r="G82" i="10"/>
  <c r="F103" i="10"/>
  <c r="F104" i="10"/>
  <c r="B56" i="10"/>
  <c r="B57" i="10"/>
  <c r="B35" i="10"/>
  <c r="B34" i="10"/>
  <c r="F15" i="10"/>
  <c r="F16" i="10"/>
  <c r="E81" i="10"/>
  <c r="E82" i="10"/>
  <c r="G79" i="10"/>
  <c r="G85" i="10"/>
  <c r="E64" i="10"/>
  <c r="E51" i="10"/>
  <c r="B111" i="10"/>
  <c r="E85" i="10"/>
  <c r="E71" i="10"/>
  <c r="C64" i="10"/>
  <c r="D117" i="10"/>
  <c r="E95" i="10"/>
  <c r="G69" i="10"/>
  <c r="G49" i="10"/>
  <c r="D29" i="10"/>
  <c r="B23" i="10"/>
  <c r="F14" i="10"/>
  <c r="H107" i="10"/>
  <c r="G140" i="10"/>
  <c r="B122" i="10"/>
  <c r="G55" i="10"/>
  <c r="F49" i="10"/>
  <c r="C42" i="10"/>
  <c r="D7" i="10"/>
  <c r="C16" i="10"/>
  <c r="C17" i="10"/>
  <c r="E12" i="10"/>
  <c r="E13" i="10"/>
  <c r="G137" i="10"/>
  <c r="G138" i="10"/>
  <c r="B38" i="10"/>
  <c r="B39" i="10"/>
  <c r="F138" i="10"/>
  <c r="F137" i="10"/>
  <c r="B135" i="10"/>
  <c r="B134" i="10"/>
  <c r="G59" i="10"/>
  <c r="G60" i="10"/>
  <c r="C12" i="10"/>
  <c r="C13" i="10"/>
  <c r="B78" i="10"/>
  <c r="B79" i="10"/>
  <c r="B13" i="10"/>
  <c r="B12" i="10"/>
  <c r="E15" i="10"/>
  <c r="E16" i="10"/>
  <c r="E133" i="10"/>
  <c r="E134" i="10"/>
  <c r="G130" i="10"/>
  <c r="F58" i="10"/>
  <c r="D111" i="10"/>
  <c r="C111" i="10"/>
  <c r="D64" i="10"/>
  <c r="G91" i="10"/>
  <c r="E7" i="10"/>
  <c r="F116" i="10"/>
  <c r="F117" i="10"/>
  <c r="B91" i="10"/>
  <c r="B92" i="10"/>
  <c r="H5" i="10"/>
  <c r="H128" i="10"/>
  <c r="H129" i="10"/>
  <c r="H106" i="10"/>
  <c r="H84" i="10"/>
  <c r="H62" i="10"/>
  <c r="H40" i="10"/>
  <c r="H18" i="10"/>
  <c r="F134" i="10"/>
  <c r="E127" i="10"/>
  <c r="E49" i="10"/>
  <c r="D88" i="10"/>
  <c r="F18" i="10"/>
  <c r="C110" i="10"/>
  <c r="C88" i="10"/>
  <c r="E84" i="10"/>
  <c r="C44" i="10"/>
  <c r="C22" i="10"/>
  <c r="C129" i="10"/>
  <c r="F106" i="10"/>
  <c r="D66" i="10"/>
  <c r="D44" i="10"/>
  <c r="E106" i="10"/>
  <c r="C66" i="10"/>
  <c r="E62" i="10"/>
  <c r="E40" i="10"/>
  <c r="E18" i="10"/>
  <c r="E125" i="10"/>
  <c r="B110" i="10"/>
  <c r="B88" i="10"/>
  <c r="B66" i="10"/>
  <c r="F47" i="10"/>
  <c r="B44" i="10"/>
  <c r="F25" i="10"/>
  <c r="B22" i="10"/>
  <c r="B129" i="10"/>
  <c r="D125" i="10"/>
  <c r="D104" i="10"/>
  <c r="D110" i="10"/>
  <c r="F84" i="10"/>
  <c r="F62" i="10"/>
  <c r="D22" i="10"/>
  <c r="F125" i="10"/>
  <c r="B108" i="10"/>
  <c r="F40" i="10"/>
  <c r="D82" i="10"/>
  <c r="AL92" i="10" l="1"/>
  <c r="AM92" i="10"/>
  <c r="AL23" i="10"/>
  <c r="AM23" i="10"/>
  <c r="AL95" i="10"/>
  <c r="AM95" i="10"/>
  <c r="AL94" i="10"/>
  <c r="AM94" i="10"/>
  <c r="AL76" i="10"/>
  <c r="AM76" i="10"/>
  <c r="AL15" i="10"/>
  <c r="AM15" i="10"/>
  <c r="AL4" i="10"/>
  <c r="AM4" i="10"/>
  <c r="AL75" i="10"/>
  <c r="AM75" i="10"/>
  <c r="AL126" i="10"/>
  <c r="AM126" i="10"/>
  <c r="AL25" i="10"/>
  <c r="AM25" i="10"/>
  <c r="AL124" i="10"/>
  <c r="AM124" i="10"/>
  <c r="AL48" i="10"/>
  <c r="AM48" i="10"/>
  <c r="AL117" i="10"/>
  <c r="AM117" i="10"/>
  <c r="AL28" i="10"/>
  <c r="AM28" i="10"/>
  <c r="AL9" i="10"/>
  <c r="AM9" i="10"/>
  <c r="AL54" i="10"/>
  <c r="AM54" i="10"/>
  <c r="AL60" i="10"/>
  <c r="AM60" i="10"/>
  <c r="AL118" i="10"/>
  <c r="AM118" i="10"/>
  <c r="AL51" i="10"/>
  <c r="AM51" i="10"/>
  <c r="AL139" i="10"/>
  <c r="AM139" i="10"/>
  <c r="AL99" i="10"/>
  <c r="AM99" i="10"/>
  <c r="AL120" i="10"/>
  <c r="AM120" i="10"/>
  <c r="AL100" i="10"/>
  <c r="AM100" i="10"/>
  <c r="AL102" i="10"/>
  <c r="AM102" i="10"/>
  <c r="AL52" i="10"/>
  <c r="AM52" i="10"/>
  <c r="AL18" i="10"/>
  <c r="AM18" i="10"/>
  <c r="AL35" i="10"/>
  <c r="AM35" i="10"/>
  <c r="AL58" i="10"/>
  <c r="AM58" i="10"/>
  <c r="AL57" i="10"/>
  <c r="AM57" i="10"/>
  <c r="AL91" i="10"/>
  <c r="AM91" i="10"/>
  <c r="AL84" i="10"/>
  <c r="AM84" i="10"/>
  <c r="AL38" i="10"/>
  <c r="AM38" i="10"/>
  <c r="AL79" i="10"/>
  <c r="AM79" i="10"/>
  <c r="AL114" i="10"/>
  <c r="AM114" i="10"/>
  <c r="AL59" i="10"/>
  <c r="AM59" i="10"/>
  <c r="AL82" i="10"/>
  <c r="AM82" i="10"/>
  <c r="AL81" i="10"/>
  <c r="AM81" i="10"/>
  <c r="AL73" i="10"/>
  <c r="AM73" i="10"/>
  <c r="AL103" i="10"/>
  <c r="AM103" i="10"/>
  <c r="AL127" i="10"/>
  <c r="AM127" i="10"/>
  <c r="AL138" i="10"/>
  <c r="AM138" i="10"/>
  <c r="AL131" i="10"/>
  <c r="AM131" i="10"/>
  <c r="AL106" i="10"/>
  <c r="AM106" i="10"/>
  <c r="AL105" i="10"/>
  <c r="AM105" i="10"/>
  <c r="AL5" i="10"/>
  <c r="AM5" i="10"/>
  <c r="AL108" i="10"/>
  <c r="AM108" i="10"/>
  <c r="AL62" i="10"/>
  <c r="AM62" i="10"/>
  <c r="AL128" i="10"/>
  <c r="AM128" i="10"/>
  <c r="AL107" i="10"/>
  <c r="AM107" i="10"/>
  <c r="AL41" i="10"/>
  <c r="AM41" i="10"/>
  <c r="AL55" i="10"/>
  <c r="AM55" i="10"/>
  <c r="AL13" i="10"/>
  <c r="AM13" i="10"/>
  <c r="AL7" i="10"/>
  <c r="AM7" i="10"/>
  <c r="AL89" i="10"/>
  <c r="AM89" i="10"/>
  <c r="AL26" i="10"/>
  <c r="AM26" i="10"/>
  <c r="AL65" i="10"/>
  <c r="AM65" i="10"/>
  <c r="AL37" i="10"/>
  <c r="AM37" i="10"/>
  <c r="AL53" i="10"/>
  <c r="AM53" i="10"/>
  <c r="AL8" i="10"/>
  <c r="AM8" i="10"/>
  <c r="AL134" i="10"/>
  <c r="AM134" i="10"/>
  <c r="AL135" i="10"/>
  <c r="AM135" i="10"/>
  <c r="AL66" i="10"/>
  <c r="AM66" i="10"/>
  <c r="AL49" i="10"/>
  <c r="AM49" i="10"/>
  <c r="AL129" i="10"/>
  <c r="AM129" i="10"/>
  <c r="AL86" i="10"/>
  <c r="AM86" i="10"/>
  <c r="AL50" i="10"/>
  <c r="AM50" i="10"/>
  <c r="AL113" i="10"/>
  <c r="AM113" i="10"/>
  <c r="AL61" i="10"/>
  <c r="AM61" i="10"/>
  <c r="AL10" i="10"/>
  <c r="AM10" i="10"/>
  <c r="AL104" i="10"/>
  <c r="AM104" i="10"/>
  <c r="AL16" i="10"/>
  <c r="AM16" i="10"/>
  <c r="AL40" i="10"/>
  <c r="AM40" i="10"/>
  <c r="AL88" i="10"/>
  <c r="AM88" i="10"/>
  <c r="AL112" i="10"/>
  <c r="AM112" i="10"/>
  <c r="AL20" i="10"/>
  <c r="AM20" i="10"/>
  <c r="AL74" i="10"/>
  <c r="AM74" i="10"/>
  <c r="AL137" i="10"/>
  <c r="AM137" i="10"/>
  <c r="AL21" i="10"/>
  <c r="AM21" i="10"/>
  <c r="AL85" i="10"/>
  <c r="AM85" i="10"/>
  <c r="AL77" i="10"/>
  <c r="AM77" i="10"/>
  <c r="AL32" i="10"/>
  <c r="AM32" i="10"/>
  <c r="AL39" i="10"/>
  <c r="AM39" i="10"/>
  <c r="AL87" i="10"/>
  <c r="AM87" i="10"/>
  <c r="AL12" i="10"/>
  <c r="AM12" i="10"/>
  <c r="AL34" i="10"/>
  <c r="AM34" i="10"/>
  <c r="AL98" i="10"/>
  <c r="AM98" i="10"/>
  <c r="AL27" i="10"/>
  <c r="AM27" i="10"/>
  <c r="AL45" i="10"/>
  <c r="AM45" i="10"/>
  <c r="AL109" i="10"/>
  <c r="AM109" i="10"/>
  <c r="AL72" i="10"/>
  <c r="AM72" i="10"/>
  <c r="AL14" i="10"/>
  <c r="AM14" i="10"/>
  <c r="AL43" i="10"/>
  <c r="AM43" i="10"/>
  <c r="AL140" i="10"/>
  <c r="AM140" i="10"/>
  <c r="AL97" i="10"/>
  <c r="AM97" i="10"/>
  <c r="AL121" i="10"/>
  <c r="AM121" i="10"/>
  <c r="AL11" i="10"/>
  <c r="AM11" i="10"/>
  <c r="AL90" i="10"/>
  <c r="AM90" i="10"/>
  <c r="AL64" i="10"/>
  <c r="AM64" i="10"/>
  <c r="AL96" i="10"/>
  <c r="AM96" i="10"/>
  <c r="AL6" i="10"/>
  <c r="AM6" i="10"/>
  <c r="AL78" i="10"/>
  <c r="AM78" i="10"/>
  <c r="AL19" i="10"/>
  <c r="AM19" i="10"/>
  <c r="AL136" i="10"/>
  <c r="AM136" i="10"/>
  <c r="AL33" i="10"/>
  <c r="AM33" i="10"/>
  <c r="AL130" i="10"/>
  <c r="AM130" i="10"/>
  <c r="AL132" i="10"/>
  <c r="AM132" i="10"/>
  <c r="AL123" i="10"/>
  <c r="AM123" i="10"/>
  <c r="AL69" i="10"/>
  <c r="AM69" i="10"/>
  <c r="AL133" i="10"/>
  <c r="AM133" i="10"/>
  <c r="AL101" i="10"/>
  <c r="AM101" i="10"/>
  <c r="AL56" i="10"/>
  <c r="AM56" i="10"/>
  <c r="AL63" i="10"/>
  <c r="AM63" i="10"/>
  <c r="AL116" i="10"/>
  <c r="AM116" i="10"/>
  <c r="AL119" i="10"/>
  <c r="AM119" i="10"/>
  <c r="AL24" i="10"/>
  <c r="AM24" i="10"/>
  <c r="AL30" i="10"/>
  <c r="AM30" i="10"/>
  <c r="AL83" i="10"/>
  <c r="AM83" i="10"/>
  <c r="AL17" i="10"/>
  <c r="AM17" i="10"/>
  <c r="AL31" i="10"/>
  <c r="AM31" i="10"/>
  <c r="AL29" i="10"/>
  <c r="AM29" i="10"/>
  <c r="AL44" i="10"/>
  <c r="AM44" i="10"/>
  <c r="AL93" i="10"/>
  <c r="AM93" i="10"/>
  <c r="AL47" i="10"/>
  <c r="AM47" i="10"/>
  <c r="AL22" i="10"/>
  <c r="AM22" i="10"/>
  <c r="AL3" i="10"/>
  <c r="AL146" i="10" s="1"/>
  <c r="AM3" i="10"/>
  <c r="AL110" i="10"/>
  <c r="AM110" i="10"/>
  <c r="AL115" i="10"/>
  <c r="AM115" i="10"/>
  <c r="AL42" i="10"/>
  <c r="AM42" i="10"/>
  <c r="AL36" i="10"/>
  <c r="AM36" i="10"/>
  <c r="AL141" i="10"/>
  <c r="AM141" i="10"/>
  <c r="AL67" i="10"/>
  <c r="AM67" i="10"/>
  <c r="AL68" i="10"/>
  <c r="AM68" i="10"/>
  <c r="AL46" i="10"/>
  <c r="AM46" i="10"/>
  <c r="AL71" i="10"/>
  <c r="AM71" i="10"/>
  <c r="AL70" i="10"/>
  <c r="AM70" i="10"/>
  <c r="AL122" i="10"/>
  <c r="AM122" i="10"/>
  <c r="AL125" i="10"/>
  <c r="AM125" i="10"/>
  <c r="AL80" i="10"/>
  <c r="AM80" i="10"/>
  <c r="AL111" i="10"/>
  <c r="AM111" i="10"/>
  <c r="AF96" i="10"/>
  <c r="AF32" i="10"/>
  <c r="AI46" i="10"/>
  <c r="AF65" i="10"/>
  <c r="AI106" i="10"/>
  <c r="P98" i="10"/>
  <c r="AF88" i="10"/>
  <c r="P22" i="10"/>
  <c r="AF67" i="10"/>
  <c r="P62" i="10"/>
  <c r="AI27" i="10"/>
  <c r="AD8" i="10"/>
  <c r="AF27" i="10"/>
  <c r="AD76" i="10"/>
  <c r="AI51" i="10"/>
  <c r="AI71" i="10"/>
  <c r="AI79" i="10"/>
  <c r="P78" i="10"/>
  <c r="AF71" i="10"/>
  <c r="AI67" i="10"/>
  <c r="AD60" i="10"/>
  <c r="AI75" i="10"/>
  <c r="AF75" i="10"/>
  <c r="AF68" i="10"/>
  <c r="AF64" i="10"/>
  <c r="AF47" i="10"/>
  <c r="AD38" i="10"/>
  <c r="AF77" i="10"/>
  <c r="AF93" i="10"/>
  <c r="AI99" i="10"/>
  <c r="AF40" i="10"/>
  <c r="AF45" i="10"/>
  <c r="AI21" i="10"/>
  <c r="P16" i="10"/>
  <c r="AF72" i="10"/>
  <c r="P14" i="10"/>
  <c r="AF99" i="10"/>
  <c r="AF117" i="10"/>
  <c r="AI141" i="10"/>
  <c r="AF101" i="10"/>
  <c r="P34" i="10"/>
  <c r="P64" i="10"/>
  <c r="AF109" i="10"/>
  <c r="AI97" i="10"/>
  <c r="P46" i="10"/>
  <c r="AF107" i="10"/>
  <c r="AF125" i="10"/>
  <c r="AF86" i="10"/>
  <c r="AF97" i="10"/>
  <c r="P58" i="10"/>
  <c r="AF9" i="10"/>
  <c r="AI131" i="10"/>
  <c r="AF133" i="10"/>
  <c r="P102" i="10"/>
  <c r="AF23" i="10"/>
  <c r="P110" i="10"/>
  <c r="AF131" i="10"/>
  <c r="AI89" i="10"/>
  <c r="AD108" i="10"/>
  <c r="P122" i="10"/>
  <c r="AI65" i="10"/>
  <c r="AI72" i="10"/>
  <c r="AI8" i="10"/>
  <c r="AF89" i="10"/>
  <c r="AA2" i="12"/>
  <c r="AF48" i="10"/>
  <c r="AF18" i="10"/>
  <c r="AI94" i="10"/>
  <c r="AF46" i="10"/>
  <c r="AF94" i="10"/>
  <c r="AI12" i="10"/>
  <c r="AI134" i="10"/>
  <c r="AI34" i="10"/>
  <c r="AF24" i="10"/>
  <c r="AI82" i="10"/>
  <c r="AI90" i="10"/>
  <c r="N10" i="13"/>
  <c r="Q10" i="13" s="1"/>
  <c r="AF34" i="10"/>
  <c r="AF108" i="10"/>
  <c r="AF37" i="10"/>
  <c r="AF82" i="10"/>
  <c r="AF21" i="10"/>
  <c r="AF90" i="10"/>
  <c r="AF61" i="10"/>
  <c r="AI96" i="10"/>
  <c r="AI45" i="10"/>
  <c r="AI130" i="10"/>
  <c r="P18" i="10"/>
  <c r="P86" i="10"/>
  <c r="P126" i="10"/>
  <c r="AI132" i="10"/>
  <c r="AF49" i="10"/>
  <c r="AF115" i="10"/>
  <c r="P26" i="10"/>
  <c r="AF58" i="10"/>
  <c r="AF138" i="10"/>
  <c r="P106" i="10"/>
  <c r="AD107" i="10"/>
  <c r="P4" i="10"/>
  <c r="P42" i="10"/>
  <c r="P10" i="10"/>
  <c r="P82" i="10"/>
  <c r="P130" i="10"/>
  <c r="AF130" i="10"/>
  <c r="P66" i="10"/>
  <c r="AF73" i="10"/>
  <c r="AF4" i="10"/>
  <c r="AF6" i="10"/>
  <c r="AF56" i="10"/>
  <c r="P54" i="10"/>
  <c r="AI28" i="10"/>
  <c r="P30" i="10"/>
  <c r="AI103" i="10"/>
  <c r="AI70" i="10"/>
  <c r="AI41" i="10"/>
  <c r="P74" i="10"/>
  <c r="AF28" i="10"/>
  <c r="P70" i="10"/>
  <c r="AI59" i="10"/>
  <c r="AF70" i="10"/>
  <c r="P50" i="10"/>
  <c r="AF132" i="10"/>
  <c r="AF30" i="10"/>
  <c r="AF41" i="10"/>
  <c r="P114" i="10"/>
  <c r="AI52" i="10"/>
  <c r="P118" i="10"/>
  <c r="AF59" i="10"/>
  <c r="AI119" i="10"/>
  <c r="AF135" i="10"/>
  <c r="AF114" i="10"/>
  <c r="P134" i="10"/>
  <c r="AI43" i="10"/>
  <c r="AF13" i="10"/>
  <c r="AF8" i="10"/>
  <c r="N11" i="13"/>
  <c r="Q11" i="13" s="1"/>
  <c r="AF124" i="10"/>
  <c r="AI98" i="10"/>
  <c r="P138" i="10"/>
  <c r="AF66" i="10"/>
  <c r="AF52" i="10"/>
  <c r="AI118" i="10"/>
  <c r="AI83" i="10"/>
  <c r="AF119" i="10"/>
  <c r="AF10" i="10"/>
  <c r="AF25" i="10"/>
  <c r="P6" i="10"/>
  <c r="AF123" i="10"/>
  <c r="AI58" i="10"/>
  <c r="AF54" i="10"/>
  <c r="AF104" i="10"/>
  <c r="AF98" i="10"/>
  <c r="AI22" i="10"/>
  <c r="AI91" i="10"/>
  <c r="AI76" i="10"/>
  <c r="AF118" i="10"/>
  <c r="AF83" i="10"/>
  <c r="AI48" i="10"/>
  <c r="AI110" i="10"/>
  <c r="AI114" i="10"/>
  <c r="AI18" i="10"/>
  <c r="P38" i="10"/>
  <c r="AI138" i="10"/>
  <c r="AF110" i="10"/>
  <c r="AI122" i="10"/>
  <c r="AF22" i="10"/>
  <c r="AF76" i="10"/>
  <c r="AI23" i="10"/>
  <c r="AI107" i="10"/>
  <c r="AI14" i="10"/>
  <c r="P94" i="10"/>
  <c r="AD125" i="10"/>
  <c r="AD30" i="10"/>
  <c r="AD110" i="10"/>
  <c r="AF105" i="10"/>
  <c r="AD102" i="10"/>
  <c r="AD134" i="10"/>
  <c r="AF129" i="10"/>
  <c r="AF15" i="10"/>
  <c r="AD11" i="10"/>
  <c r="AD80" i="10"/>
  <c r="AF35" i="10"/>
  <c r="AF87" i="10"/>
  <c r="AF16" i="10"/>
  <c r="AD59" i="10"/>
  <c r="AD24" i="10"/>
  <c r="AD39" i="10"/>
  <c r="AF11" i="10"/>
  <c r="AD48" i="10"/>
  <c r="AF92" i="10"/>
  <c r="AD111" i="10"/>
  <c r="AF136" i="10"/>
  <c r="AD87" i="10"/>
  <c r="AD135" i="10"/>
  <c r="AF39" i="10"/>
  <c r="AF116" i="10"/>
  <c r="AD50" i="10"/>
  <c r="AD133" i="10"/>
  <c r="AF121" i="10"/>
  <c r="AF63" i="10"/>
  <c r="AD54" i="10"/>
  <c r="AD61" i="10"/>
  <c r="AD85" i="10"/>
  <c r="AD36" i="10"/>
  <c r="AH3" i="10"/>
  <c r="AC4" i="13"/>
  <c r="AF44" i="10"/>
  <c r="AF81" i="10"/>
  <c r="AF111" i="10"/>
  <c r="AF137" i="10"/>
  <c r="N42" i="13"/>
  <c r="Q42" i="13" s="1"/>
  <c r="AD93" i="10"/>
  <c r="AD94" i="10"/>
  <c r="K148" i="10"/>
  <c r="K150" i="10" s="1"/>
  <c r="H146" i="10"/>
  <c r="E146" i="10"/>
  <c r="D146" i="10"/>
  <c r="C146" i="10"/>
  <c r="AQ146" i="10"/>
  <c r="AC73" i="10"/>
  <c r="F73" i="13"/>
  <c r="AC123" i="10"/>
  <c r="F123" i="13"/>
  <c r="AD123" i="10" s="1"/>
  <c r="AC9" i="10"/>
  <c r="F9" i="13"/>
  <c r="AD9" i="10" s="1"/>
  <c r="AC105" i="10"/>
  <c r="F105" i="13"/>
  <c r="AD105" i="10" s="1"/>
  <c r="AC15" i="10"/>
  <c r="F14" i="13"/>
  <c r="AC89" i="10"/>
  <c r="F89" i="13"/>
  <c r="AC97" i="10"/>
  <c r="F97" i="13"/>
  <c r="AC17" i="10"/>
  <c r="F17" i="13"/>
  <c r="AC21" i="10"/>
  <c r="F21" i="13"/>
  <c r="AC117" i="10"/>
  <c r="F117" i="13"/>
  <c r="AC84" i="10"/>
  <c r="F84" i="13"/>
  <c r="AD84" i="10" s="1"/>
  <c r="AC25" i="10"/>
  <c r="F25" i="13"/>
  <c r="AC121" i="10"/>
  <c r="F121" i="13"/>
  <c r="AC63" i="10"/>
  <c r="F62" i="13"/>
  <c r="N73" i="13"/>
  <c r="Q73" i="13" s="1"/>
  <c r="AC27" i="10"/>
  <c r="F27" i="13"/>
  <c r="AC141" i="10"/>
  <c r="AC31" i="10"/>
  <c r="F31" i="13"/>
  <c r="AC12" i="10"/>
  <c r="F12" i="13"/>
  <c r="AD12" i="10" s="1"/>
  <c r="AC5" i="10"/>
  <c r="F5" i="13"/>
  <c r="AC55" i="10"/>
  <c r="F55" i="13"/>
  <c r="AC45" i="10"/>
  <c r="F45" i="13"/>
  <c r="AA109" i="10"/>
  <c r="AC132" i="10"/>
  <c r="F132" i="13"/>
  <c r="AD132" i="10" s="1"/>
  <c r="AC81" i="10"/>
  <c r="F81" i="13"/>
  <c r="AD81" i="10" s="1"/>
  <c r="AC129" i="10"/>
  <c r="F129" i="13"/>
  <c r="AD129" i="10" s="1"/>
  <c r="AC35" i="10"/>
  <c r="F35" i="13"/>
  <c r="AD35" i="10" s="1"/>
  <c r="AC131" i="10"/>
  <c r="F130" i="13"/>
  <c r="AC137" i="10"/>
  <c r="F137" i="13"/>
  <c r="AC57" i="10"/>
  <c r="F57" i="13"/>
  <c r="AD57" i="10" s="1"/>
  <c r="AC103" i="10"/>
  <c r="F103" i="13"/>
  <c r="AC127" i="10"/>
  <c r="F127" i="13"/>
  <c r="AC33" i="10"/>
  <c r="F33" i="13"/>
  <c r="AC41" i="10"/>
  <c r="F41" i="13"/>
  <c r="AC77" i="10"/>
  <c r="F77" i="13"/>
  <c r="AC113" i="10"/>
  <c r="F113" i="13"/>
  <c r="AC65" i="10"/>
  <c r="F65" i="13"/>
  <c r="N49" i="13"/>
  <c r="Q49" i="13" s="1"/>
  <c r="AC69" i="10"/>
  <c r="F69" i="13"/>
  <c r="N13" i="13"/>
  <c r="Q13" i="13" s="1"/>
  <c r="N43" i="13"/>
  <c r="Q43" i="13" s="1"/>
  <c r="AB125" i="10"/>
  <c r="AC107" i="10"/>
  <c r="N91" i="13"/>
  <c r="Q91" i="13" s="1"/>
  <c r="N84" i="13"/>
  <c r="Q84" i="13" s="1"/>
  <c r="AB81" i="10"/>
  <c r="AG75" i="10"/>
  <c r="AH45" i="10"/>
  <c r="Z81" i="10"/>
  <c r="Z17" i="10"/>
  <c r="Z73" i="10"/>
  <c r="Z9" i="10"/>
  <c r="Z105" i="10"/>
  <c r="Z15" i="10"/>
  <c r="Z111" i="10"/>
  <c r="Z13" i="10"/>
  <c r="Z109" i="10"/>
  <c r="Z19" i="10"/>
  <c r="Z5" i="10"/>
  <c r="Z11" i="10"/>
  <c r="Z121" i="10"/>
  <c r="Z25" i="10"/>
  <c r="N115" i="13"/>
  <c r="Q115" i="13" s="1"/>
  <c r="Z29" i="10"/>
  <c r="Z125" i="10"/>
  <c r="N135" i="13"/>
  <c r="Q135" i="13" s="1"/>
  <c r="Z33" i="10"/>
  <c r="Z132" i="10"/>
  <c r="Z108" i="10"/>
  <c r="Z119" i="10"/>
  <c r="N87" i="13"/>
  <c r="Q87" i="13" s="1"/>
  <c r="Z41" i="10"/>
  <c r="Z137" i="10"/>
  <c r="Z47" i="10"/>
  <c r="Z89" i="10"/>
  <c r="Z97" i="10"/>
  <c r="N23" i="13"/>
  <c r="Q23" i="13" s="1"/>
  <c r="Z93" i="10"/>
  <c r="Z99" i="10"/>
  <c r="Z21" i="10"/>
  <c r="Z129" i="10"/>
  <c r="AC3" i="10"/>
  <c r="F2" i="13"/>
  <c r="AD3" i="10" s="1"/>
  <c r="Z49" i="10"/>
  <c r="AH125" i="10"/>
  <c r="Z84" i="10"/>
  <c r="N47" i="13"/>
  <c r="Q47" i="13" s="1"/>
  <c r="Z45" i="10"/>
  <c r="N119" i="13"/>
  <c r="Q119" i="13" s="1"/>
  <c r="Z113" i="10"/>
  <c r="Z117" i="10"/>
  <c r="Z63" i="10"/>
  <c r="Z91" i="10"/>
  <c r="Z37" i="10"/>
  <c r="N109" i="13"/>
  <c r="Q109" i="13" s="1"/>
  <c r="Z141" i="10"/>
  <c r="Z53" i="10"/>
  <c r="N139" i="13"/>
  <c r="Q139" i="13" s="1"/>
  <c r="Z57" i="10"/>
  <c r="Z61" i="10"/>
  <c r="Z67" i="10"/>
  <c r="AH80" i="10"/>
  <c r="Z85" i="10"/>
  <c r="Z77" i="10"/>
  <c r="Z101" i="10"/>
  <c r="Z65" i="10"/>
  <c r="Z71" i="10"/>
  <c r="Z69" i="10"/>
  <c r="Z60" i="10"/>
  <c r="AH73" i="10"/>
  <c r="AH69" i="10"/>
  <c r="AA29" i="10"/>
  <c r="AA5" i="10"/>
  <c r="AG126" i="10"/>
  <c r="AH124" i="10"/>
  <c r="AG108" i="10"/>
  <c r="AB127" i="10"/>
  <c r="N113" i="13"/>
  <c r="Q113" i="13" s="1"/>
  <c r="N17" i="13"/>
  <c r="Q17" i="13" s="1"/>
  <c r="N86" i="13"/>
  <c r="Q86" i="13" s="1"/>
  <c r="AB56" i="10"/>
  <c r="AG30" i="10"/>
  <c r="AC37" i="10"/>
  <c r="AG104" i="10"/>
  <c r="N19" i="13"/>
  <c r="Q19" i="13" s="1"/>
  <c r="AG60" i="10"/>
  <c r="AB108" i="10"/>
  <c r="AG132" i="10"/>
  <c r="AK146" i="10"/>
  <c r="M148" i="10" s="1"/>
  <c r="AG124" i="10"/>
  <c r="N95" i="13"/>
  <c r="Q95" i="13" s="1"/>
  <c r="AA61" i="10"/>
  <c r="AC18" i="10"/>
  <c r="N15" i="13"/>
  <c r="Q15" i="13" s="1"/>
  <c r="AB80" i="10"/>
  <c r="AB133" i="10"/>
  <c r="N138" i="13"/>
  <c r="Q138" i="13" s="1"/>
  <c r="N29" i="13"/>
  <c r="Q29" i="13" s="1"/>
  <c r="AC56" i="10"/>
  <c r="AA13" i="10"/>
  <c r="AB37" i="10"/>
  <c r="AH77" i="10"/>
  <c r="AH85" i="10"/>
  <c r="AB14" i="10"/>
  <c r="AB110" i="10"/>
  <c r="AH108" i="10"/>
  <c r="AA28" i="10"/>
  <c r="AC122" i="10"/>
  <c r="N89" i="13"/>
  <c r="Q89" i="13" s="1"/>
  <c r="Z74" i="10"/>
  <c r="AC133" i="10"/>
  <c r="AC26" i="10"/>
  <c r="N67" i="13"/>
  <c r="Q67" i="13" s="1"/>
  <c r="AH5" i="10"/>
  <c r="AH101" i="10"/>
  <c r="N85" i="13"/>
  <c r="Q85" i="13" s="1"/>
  <c r="N53" i="13"/>
  <c r="Q53" i="13" s="1"/>
  <c r="AA53" i="10"/>
  <c r="AH117" i="10"/>
  <c r="AH14" i="10"/>
  <c r="AC78" i="10"/>
  <c r="N12" i="13"/>
  <c r="Q12" i="13" s="1"/>
  <c r="N130" i="13"/>
  <c r="Q130" i="13" s="1"/>
  <c r="Z133" i="10"/>
  <c r="N60" i="13"/>
  <c r="Q60" i="13" s="1"/>
  <c r="AG105" i="10"/>
  <c r="AA107" i="10"/>
  <c r="AA132" i="10"/>
  <c r="AG7" i="10"/>
  <c r="Z103" i="10"/>
  <c r="N133" i="13"/>
  <c r="Q133" i="13" s="1"/>
  <c r="N134" i="13"/>
  <c r="Q134" i="13" s="1"/>
  <c r="AC70" i="10"/>
  <c r="AH17" i="10"/>
  <c r="AH113" i="10"/>
  <c r="N35" i="13"/>
  <c r="Q35" i="13" s="1"/>
  <c r="N14" i="13"/>
  <c r="Q14" i="13" s="1"/>
  <c r="AH33" i="10"/>
  <c r="AH129" i="10"/>
  <c r="AH56" i="10"/>
  <c r="AB32" i="10"/>
  <c r="AH131" i="10"/>
  <c r="AB103" i="10"/>
  <c r="AH37" i="10"/>
  <c r="AB131" i="10"/>
  <c r="AA7" i="10"/>
  <c r="N5" i="13"/>
  <c r="Q5" i="13" s="1"/>
  <c r="AH41" i="10"/>
  <c r="AH137" i="10"/>
  <c r="Z7" i="10"/>
  <c r="AH89" i="10"/>
  <c r="AH133" i="10"/>
  <c r="AC13" i="10"/>
  <c r="N48" i="13"/>
  <c r="Q48" i="13" s="1"/>
  <c r="AA77" i="10"/>
  <c r="N121" i="13"/>
  <c r="Q121" i="13" s="1"/>
  <c r="N146" i="10"/>
  <c r="M146" i="10"/>
  <c r="Z82" i="10"/>
  <c r="N36" i="13"/>
  <c r="Q36" i="13" s="1"/>
  <c r="AB74" i="10"/>
  <c r="AH13" i="10"/>
  <c r="AH109" i="10"/>
  <c r="Z26" i="10"/>
  <c r="Z122" i="10"/>
  <c r="AA22" i="10"/>
  <c r="AC118" i="10"/>
  <c r="AB8" i="10"/>
  <c r="S146" i="10"/>
  <c r="Z50" i="10"/>
  <c r="N132" i="13"/>
  <c r="Q132" i="13" s="1"/>
  <c r="N77" i="13"/>
  <c r="Q77" i="13" s="1"/>
  <c r="N108" i="13"/>
  <c r="Q108" i="13" s="1"/>
  <c r="N37" i="13"/>
  <c r="Q37" i="13" s="1"/>
  <c r="N114" i="13"/>
  <c r="Q114" i="13" s="1"/>
  <c r="T146" i="10"/>
  <c r="AC22" i="10"/>
  <c r="AA108" i="10"/>
  <c r="AC14" i="10"/>
  <c r="AA27" i="10"/>
  <c r="AJ146" i="10"/>
  <c r="AH132" i="10"/>
  <c r="N65" i="13"/>
  <c r="Q65" i="13" s="1"/>
  <c r="Z78" i="10"/>
  <c r="AA74" i="10"/>
  <c r="AB82" i="10"/>
  <c r="AB43" i="10"/>
  <c r="AH60" i="10"/>
  <c r="N137" i="13"/>
  <c r="Q137" i="13" s="1"/>
  <c r="N125" i="13"/>
  <c r="Q125" i="13" s="1"/>
  <c r="AG134" i="10"/>
  <c r="AA86" i="10"/>
  <c r="AB94" i="10"/>
  <c r="AG42" i="10"/>
  <c r="AG138" i="10"/>
  <c r="AB111" i="10"/>
  <c r="AC114" i="10"/>
  <c r="N25" i="13"/>
  <c r="Q25" i="13" s="1"/>
  <c r="N24" i="13"/>
  <c r="Q24" i="13" s="1"/>
  <c r="AG6" i="10"/>
  <c r="N18" i="13"/>
  <c r="Q18" i="13" s="1"/>
  <c r="AC108" i="10"/>
  <c r="AG61" i="10"/>
  <c r="AH81" i="10"/>
  <c r="AA90" i="10"/>
  <c r="AB98" i="10"/>
  <c r="AA3" i="10"/>
  <c r="AH76" i="10"/>
  <c r="N66" i="13"/>
  <c r="Q66" i="13" s="1"/>
  <c r="N97" i="13"/>
  <c r="Q97" i="13" s="1"/>
  <c r="P83" i="13"/>
  <c r="N83" i="13"/>
  <c r="Q83" i="13" s="1"/>
  <c r="N120" i="13"/>
  <c r="Q120" i="13" s="1"/>
  <c r="AG130" i="10"/>
  <c r="AB39" i="10"/>
  <c r="AC61" i="10"/>
  <c r="AA94" i="10"/>
  <c r="AB6" i="10"/>
  <c r="AB102" i="10"/>
  <c r="AA4" i="10"/>
  <c r="AC32" i="10"/>
  <c r="N90" i="13"/>
  <c r="Q90" i="13" s="1"/>
  <c r="AA127" i="10"/>
  <c r="AG3" i="10"/>
  <c r="Z31" i="10"/>
  <c r="N72" i="13"/>
  <c r="Q72" i="13" s="1"/>
  <c r="AB33" i="10"/>
  <c r="AG34" i="10"/>
  <c r="Z75" i="10"/>
  <c r="O146" i="10"/>
  <c r="AB90" i="10"/>
  <c r="AB132" i="10"/>
  <c r="N71" i="13"/>
  <c r="Q71" i="13" s="1"/>
  <c r="AA98" i="10"/>
  <c r="AB10" i="10"/>
  <c r="AB106" i="10"/>
  <c r="AG100" i="10"/>
  <c r="AH114" i="10"/>
  <c r="AA78" i="10"/>
  <c r="AC74" i="10"/>
  <c r="Z42" i="10"/>
  <c r="AG37" i="10"/>
  <c r="L146" i="10"/>
  <c r="N101" i="13"/>
  <c r="Q101" i="13" s="1"/>
  <c r="AB86" i="10"/>
  <c r="AA82" i="10"/>
  <c r="AB36" i="10"/>
  <c r="AG98" i="10"/>
  <c r="AG102" i="10"/>
  <c r="AB47" i="10"/>
  <c r="Z86" i="10"/>
  <c r="AG38" i="10"/>
  <c r="AB51" i="10"/>
  <c r="N61" i="13"/>
  <c r="Q61" i="13" s="1"/>
  <c r="AA110" i="10"/>
  <c r="N96" i="13"/>
  <c r="Q96" i="13" s="1"/>
  <c r="AB22" i="10"/>
  <c r="AB118" i="10"/>
  <c r="AA95" i="10"/>
  <c r="AH107" i="10"/>
  <c r="Z138" i="10"/>
  <c r="AH138" i="10"/>
  <c r="AA31" i="10"/>
  <c r="AB57" i="10"/>
  <c r="AB18" i="10"/>
  <c r="AB114" i="10"/>
  <c r="N41" i="13"/>
  <c r="Q41" i="13" s="1"/>
  <c r="AH9" i="10"/>
  <c r="AH105" i="10"/>
  <c r="AB26" i="10"/>
  <c r="AB122" i="10"/>
  <c r="AG12" i="10"/>
  <c r="AB128" i="10"/>
  <c r="Z102" i="10"/>
  <c r="AA14" i="10"/>
  <c r="AH61" i="10"/>
  <c r="AB78" i="10"/>
  <c r="AG26" i="10"/>
  <c r="AG122" i="10"/>
  <c r="AC6" i="10"/>
  <c r="AH15" i="10"/>
  <c r="AB123" i="10"/>
  <c r="AG103" i="10"/>
  <c r="AA128" i="10"/>
  <c r="AC54" i="10"/>
  <c r="AC53" i="10"/>
  <c r="AG58" i="10"/>
  <c r="AB91" i="10"/>
  <c r="AC38" i="10"/>
  <c r="AC39" i="10"/>
  <c r="AB44" i="10"/>
  <c r="Z27" i="10"/>
  <c r="AG31" i="10"/>
  <c r="AA133" i="10"/>
  <c r="AH97" i="10"/>
  <c r="Z14" i="10"/>
  <c r="Z110" i="10"/>
  <c r="AA10" i="10"/>
  <c r="AA106" i="10"/>
  <c r="AG62" i="10"/>
  <c r="R146" i="10"/>
  <c r="AH62" i="10"/>
  <c r="AC66" i="10"/>
  <c r="Z123" i="10"/>
  <c r="Z127" i="10"/>
  <c r="AC10" i="10"/>
  <c r="AG32" i="10"/>
  <c r="AB95" i="10"/>
  <c r="Z118" i="10"/>
  <c r="AC85" i="10"/>
  <c r="AH74" i="10"/>
  <c r="AC86" i="10"/>
  <c r="AA91" i="10"/>
  <c r="AC58" i="10"/>
  <c r="Z30" i="10"/>
  <c r="Z126" i="10"/>
  <c r="AA122" i="10"/>
  <c r="AB34" i="10"/>
  <c r="AB130" i="10"/>
  <c r="AG78" i="10"/>
  <c r="AH4" i="10"/>
  <c r="AH100" i="10"/>
  <c r="AH6" i="10"/>
  <c r="AH42" i="10"/>
  <c r="AC104" i="10"/>
  <c r="AH18" i="10"/>
  <c r="AB83" i="10"/>
  <c r="AG55" i="10"/>
  <c r="AH58" i="10"/>
  <c r="AC34" i="10"/>
  <c r="Z18" i="10"/>
  <c r="AB126" i="10"/>
  <c r="AC138" i="10"/>
  <c r="AC93" i="10"/>
  <c r="AC94" i="10"/>
  <c r="AH21" i="10"/>
  <c r="AH22" i="10"/>
  <c r="Z34" i="10"/>
  <c r="Z130" i="10"/>
  <c r="AA30" i="10"/>
  <c r="AA126" i="10"/>
  <c r="AB38" i="10"/>
  <c r="AB134" i="10"/>
  <c r="AB135" i="10"/>
  <c r="AG82" i="10"/>
  <c r="AH8" i="10"/>
  <c r="AH46" i="10"/>
  <c r="AA76" i="10"/>
  <c r="AH110" i="10"/>
  <c r="AH111" i="10"/>
  <c r="Z59" i="10"/>
  <c r="Z131" i="10"/>
  <c r="AG11" i="10"/>
  <c r="AC82" i="10"/>
  <c r="AG50" i="10"/>
  <c r="AG127" i="10"/>
  <c r="Z106" i="10"/>
  <c r="AH86" i="10"/>
  <c r="AH70" i="10"/>
  <c r="AB30" i="10"/>
  <c r="AG74" i="10"/>
  <c r="AG101" i="10"/>
  <c r="AH25" i="10"/>
  <c r="AH121" i="10"/>
  <c r="Z38" i="10"/>
  <c r="Z39" i="10"/>
  <c r="Z134" i="10"/>
  <c r="Z135" i="10"/>
  <c r="AA34" i="10"/>
  <c r="AA130" i="10"/>
  <c r="AB42" i="10"/>
  <c r="AB138" i="10"/>
  <c r="AG86" i="10"/>
  <c r="AB3" i="10"/>
  <c r="AS3" i="10" s="1"/>
  <c r="AH78" i="10"/>
  <c r="Z87" i="10"/>
  <c r="AA23" i="10"/>
  <c r="AC110" i="10"/>
  <c r="AC111" i="10"/>
  <c r="Z76" i="10"/>
  <c r="Z43" i="10"/>
  <c r="AB107" i="10"/>
  <c r="AH63" i="10"/>
  <c r="AH82" i="10"/>
  <c r="AH122" i="10"/>
  <c r="AC7" i="10"/>
  <c r="AC8" i="10"/>
  <c r="AG46" i="10"/>
  <c r="AH38" i="10"/>
  <c r="AH39" i="10"/>
  <c r="AA6" i="10"/>
  <c r="Z114" i="10"/>
  <c r="AC62" i="10"/>
  <c r="Z115" i="10"/>
  <c r="AC101" i="10"/>
  <c r="AC102" i="10"/>
  <c r="AH29" i="10"/>
  <c r="AH30" i="10"/>
  <c r="AA38" i="10"/>
  <c r="AA134" i="10"/>
  <c r="AB46" i="10"/>
  <c r="AG90" i="10"/>
  <c r="AB7" i="10"/>
  <c r="AA39" i="10"/>
  <c r="AG47" i="10"/>
  <c r="AB48" i="10"/>
  <c r="AH134" i="10"/>
  <c r="AG107" i="10"/>
  <c r="AA8" i="10"/>
  <c r="Z83" i="10"/>
  <c r="Z51" i="10"/>
  <c r="AG131" i="10"/>
  <c r="Z55" i="10"/>
  <c r="AH106" i="10"/>
  <c r="AH102" i="10"/>
  <c r="AH65" i="10"/>
  <c r="AH66" i="10"/>
  <c r="AC46" i="10"/>
  <c r="AC49" i="10"/>
  <c r="AC50" i="10"/>
  <c r="Z90" i="10"/>
  <c r="AB87" i="10"/>
  <c r="AG54" i="10"/>
  <c r="Z10" i="10"/>
  <c r="AG66" i="10"/>
  <c r="F146" i="10"/>
  <c r="AA70" i="10"/>
  <c r="AA69" i="10"/>
  <c r="AG13" i="10"/>
  <c r="AG109" i="10"/>
  <c r="Z46" i="10"/>
  <c r="AA42" i="10"/>
  <c r="AA138" i="10"/>
  <c r="AB50" i="10"/>
  <c r="AG94" i="10"/>
  <c r="AB11" i="10"/>
  <c r="AB124" i="10"/>
  <c r="AC87" i="10"/>
  <c r="AC134" i="10"/>
  <c r="AC135" i="10"/>
  <c r="Z128" i="10"/>
  <c r="AA135" i="10"/>
  <c r="AG99" i="10"/>
  <c r="AG63" i="10"/>
  <c r="AA131" i="10"/>
  <c r="AG4" i="10"/>
  <c r="AB55" i="10"/>
  <c r="AC106" i="10"/>
  <c r="AH83" i="10"/>
  <c r="AG43" i="10"/>
  <c r="AC109" i="10"/>
  <c r="AG8" i="10"/>
  <c r="AH130" i="10"/>
  <c r="B146" i="10"/>
  <c r="AB104" i="10"/>
  <c r="AB54" i="10"/>
  <c r="AA50" i="10"/>
  <c r="AH118" i="10"/>
  <c r="AC36" i="10"/>
  <c r="AC76" i="10"/>
  <c r="AC75" i="10"/>
  <c r="AC59" i="10"/>
  <c r="AC42" i="10"/>
  <c r="AA83" i="10"/>
  <c r="AG79" i="10"/>
  <c r="Z8" i="10"/>
  <c r="AC130" i="10"/>
  <c r="Z35" i="10"/>
  <c r="Z94" i="10"/>
  <c r="AB15" i="10"/>
  <c r="Z58" i="10"/>
  <c r="AB62" i="10"/>
  <c r="AG10" i="10"/>
  <c r="AG106" i="10"/>
  <c r="AB23" i="10"/>
  <c r="AH32" i="10"/>
  <c r="AH128" i="10"/>
  <c r="AA37" i="10"/>
  <c r="AA36" i="10"/>
  <c r="Z107" i="10"/>
  <c r="AG27" i="10"/>
  <c r="AG91" i="10"/>
  <c r="AB99" i="10"/>
  <c r="AC79" i="10"/>
  <c r="AC80" i="10"/>
  <c r="Z32" i="10"/>
  <c r="AG80" i="10"/>
  <c r="AA26" i="10"/>
  <c r="AA25" i="10"/>
  <c r="AH93" i="10"/>
  <c r="AH94" i="10"/>
  <c r="AH10" i="10"/>
  <c r="AG85" i="10"/>
  <c r="Z22" i="10"/>
  <c r="Z23" i="10"/>
  <c r="AG70" i="10"/>
  <c r="Z54" i="10"/>
  <c r="AB19" i="10"/>
  <c r="AB9" i="10"/>
  <c r="AA54" i="10"/>
  <c r="AA55" i="10"/>
  <c r="AA85" i="10"/>
  <c r="AB109" i="10"/>
  <c r="AG125" i="10"/>
  <c r="AH49" i="10"/>
  <c r="Z62" i="10"/>
  <c r="AA59" i="10"/>
  <c r="AA58" i="10"/>
  <c r="AB66" i="10"/>
  <c r="AG14" i="10"/>
  <c r="AG110" i="10"/>
  <c r="AB27" i="10"/>
  <c r="AH36" i="10"/>
  <c r="AA87" i="10"/>
  <c r="AC28" i="10"/>
  <c r="AG59" i="10"/>
  <c r="AH59" i="10"/>
  <c r="AG123" i="10"/>
  <c r="AG28" i="10"/>
  <c r="AG135" i="10"/>
  <c r="AA79" i="10"/>
  <c r="Z56" i="10"/>
  <c r="AB12" i="10"/>
  <c r="AA103" i="10"/>
  <c r="AA102" i="10"/>
  <c r="AH53" i="10"/>
  <c r="Z66" i="10"/>
  <c r="AA62" i="10"/>
  <c r="AB70" i="10"/>
  <c r="AG18" i="10"/>
  <c r="AG114" i="10"/>
  <c r="AB31" i="10"/>
  <c r="Z95" i="10"/>
  <c r="AC60" i="10"/>
  <c r="AH126" i="10"/>
  <c r="AC128" i="10"/>
  <c r="AC90" i="10"/>
  <c r="AH90" i="10"/>
  <c r="AA123" i="10"/>
  <c r="AG76" i="10"/>
  <c r="Z79" i="10"/>
  <c r="Z80" i="10"/>
  <c r="AC11" i="10"/>
  <c r="AA35" i="10"/>
  <c r="AA75" i="10"/>
  <c r="AA114" i="10"/>
  <c r="AA113" i="10"/>
  <c r="Z98" i="10"/>
  <c r="AG139" i="10"/>
  <c r="Z6" i="10"/>
  <c r="AA18" i="10"/>
  <c r="AA118" i="10"/>
  <c r="AA46" i="10"/>
  <c r="AB58" i="10"/>
  <c r="G146" i="10"/>
  <c r="AA66" i="10"/>
  <c r="AC29" i="10"/>
  <c r="AC30" i="10"/>
  <c r="AC125" i="10"/>
  <c r="AC126" i="10"/>
  <c r="AG133" i="10"/>
  <c r="AH57" i="10"/>
  <c r="Z70" i="10"/>
  <c r="AG22" i="10"/>
  <c r="AG118" i="10"/>
  <c r="AB35" i="10"/>
  <c r="AC124" i="10"/>
  <c r="AA60" i="10"/>
  <c r="Z139" i="10"/>
  <c r="AG128" i="10"/>
  <c r="AC98" i="10"/>
  <c r="AB100" i="10"/>
  <c r="AB79" i="10"/>
  <c r="Z104" i="10"/>
  <c r="AG35" i="10"/>
  <c r="AC83" i="10"/>
  <c r="AM146" i="10" l="1"/>
  <c r="AI146" i="10"/>
  <c r="AU3" i="10"/>
  <c r="O149" i="10"/>
  <c r="P146" i="10"/>
  <c r="AD106" i="10"/>
  <c r="AF146" i="10"/>
  <c r="AD103" i="10"/>
  <c r="AD104" i="10"/>
  <c r="AE149" i="10"/>
  <c r="AD13" i="10"/>
  <c r="AD130" i="10"/>
  <c r="AD131" i="10"/>
  <c r="AD62" i="10"/>
  <c r="AD63" i="10"/>
  <c r="AD89" i="10"/>
  <c r="AD90" i="10"/>
  <c r="AD14" i="10"/>
  <c r="AD15" i="10"/>
  <c r="AD69" i="10"/>
  <c r="AD70" i="10"/>
  <c r="AD121" i="10"/>
  <c r="AD122" i="10"/>
  <c r="AD73" i="10"/>
  <c r="AD74" i="10"/>
  <c r="AD124" i="10"/>
  <c r="AD25" i="10"/>
  <c r="AD26" i="10"/>
  <c r="AD65" i="10"/>
  <c r="AD66" i="10"/>
  <c r="AD113" i="10"/>
  <c r="AD114" i="10"/>
  <c r="AD97" i="10"/>
  <c r="AD98" i="10"/>
  <c r="AD137" i="10"/>
  <c r="AD138" i="10"/>
  <c r="AD117" i="10"/>
  <c r="AD118" i="10"/>
  <c r="AD82" i="10"/>
  <c r="AD17" i="10"/>
  <c r="AD18" i="10"/>
  <c r="AD33" i="10"/>
  <c r="AD34" i="10"/>
  <c r="AD5" i="10"/>
  <c r="AD6" i="10"/>
  <c r="AD77" i="10"/>
  <c r="AD78" i="10"/>
  <c r="AD58" i="10"/>
  <c r="AD127" i="10"/>
  <c r="AD128" i="10"/>
  <c r="AD31" i="10"/>
  <c r="AD32" i="10"/>
  <c r="AD27" i="10"/>
  <c r="AD28" i="10"/>
  <c r="AD45" i="10"/>
  <c r="AD46" i="10"/>
  <c r="AD21" i="10"/>
  <c r="AD22" i="10"/>
  <c r="AD55" i="10"/>
  <c r="AD56" i="10"/>
  <c r="AD10" i="10"/>
  <c r="AD41" i="10"/>
  <c r="AD42" i="10"/>
  <c r="AG146" i="10"/>
  <c r="AC146" i="10"/>
  <c r="Z146" i="10"/>
  <c r="AH146" i="10"/>
  <c r="AA146" i="10"/>
  <c r="AB146" i="10"/>
  <c r="AD146" i="10" l="1"/>
  <c r="AC149" i="10"/>
</calcChain>
</file>

<file path=xl/sharedStrings.xml><?xml version="1.0" encoding="utf-8"?>
<sst xmlns="http://schemas.openxmlformats.org/spreadsheetml/2006/main" count="2247" uniqueCount="804">
  <si>
    <t>date</t>
  </si>
  <si>
    <t>YER</t>
  </si>
  <si>
    <t>PCR</t>
  </si>
  <si>
    <t>GCR</t>
  </si>
  <si>
    <t>ITR</t>
  </si>
  <si>
    <t>XTR</t>
  </si>
  <si>
    <t>MTR</t>
  </si>
  <si>
    <t>YED</t>
  </si>
  <si>
    <t>PCD</t>
  </si>
  <si>
    <t>GCD</t>
  </si>
  <si>
    <t>ITD</t>
  </si>
  <si>
    <t>XTD</t>
  </si>
  <si>
    <t>MTD</t>
  </si>
  <si>
    <t>YFD</t>
  </si>
  <si>
    <t>YIN</t>
  </si>
  <si>
    <t>WIN</t>
  </si>
  <si>
    <t>GON</t>
  </si>
  <si>
    <t>TIN</t>
  </si>
  <si>
    <t>YFN</t>
  </si>
  <si>
    <t>HICP</t>
  </si>
  <si>
    <t>HEX</t>
  </si>
  <si>
    <t>HEG</t>
  </si>
  <si>
    <t>HICPSYA</t>
  </si>
  <si>
    <t>HEXSYA</t>
  </si>
  <si>
    <t>HEGSYA</t>
  </si>
  <si>
    <t>HEGWEI</t>
  </si>
  <si>
    <t>CAN_YEN</t>
  </si>
  <si>
    <t>NFN_YEN</t>
  </si>
  <si>
    <t>LFN</t>
  </si>
  <si>
    <t>LNN</t>
  </si>
  <si>
    <t>UNN</t>
  </si>
  <si>
    <t>URX</t>
  </si>
  <si>
    <t>LEN</t>
  </si>
  <si>
    <t>LHW</t>
  </si>
  <si>
    <t>STN</t>
  </si>
  <si>
    <t>LTN</t>
  </si>
  <si>
    <t>COMPR</t>
  </si>
  <si>
    <t>POILU</t>
  </si>
  <si>
    <t>PCOMU</t>
  </si>
  <si>
    <t>YWD</t>
  </si>
  <si>
    <t>YWDX</t>
  </si>
  <si>
    <t>YWR</t>
  </si>
  <si>
    <t>YWRX</t>
  </si>
  <si>
    <t>TWGDP</t>
  </si>
  <si>
    <t>LPROD_EMP</t>
  </si>
  <si>
    <t>LPROD_HW</t>
  </si>
  <si>
    <t>CAPU</t>
  </si>
  <si>
    <t>ULC</t>
  </si>
  <si>
    <t>WRN</t>
  </si>
  <si>
    <t>SAX</t>
  </si>
  <si>
    <t>EEN</t>
  </si>
  <si>
    <t>EXR_AVG</t>
  </si>
  <si>
    <t>EXR_END</t>
  </si>
  <si>
    <t>Time</t>
  </si>
  <si>
    <t>Area-Wide Model Database (AWMD)</t>
  </si>
  <si>
    <t>In this spreadsheet, we provide the updated version of AWMD.</t>
  </si>
  <si>
    <t>Sheet: AWMD_Update</t>
  </si>
  <si>
    <t>Contains the updated AWMD dataset, including revised and up-to-date series.</t>
  </si>
  <si>
    <t>Sheet: awm19up18</t>
  </si>
  <si>
    <t>Contains the original AWMD dataset as last updated by the ECB (18th update).</t>
  </si>
  <si>
    <t>This is provided for comparison and reference purposes.</t>
  </si>
  <si>
    <t>Contact:</t>
  </si>
  <si>
    <t>Mahmut Sefa İpek</t>
  </si>
  <si>
    <t>mahmuts@bilkent.edu.tr</t>
  </si>
  <si>
    <t>https://mahmuts.bilkent.edu.tr/</t>
  </si>
  <si>
    <t>https://sites.google.com/site/burcinkisacikoglu/home</t>
  </si>
  <si>
    <t>by İpek and Kısacıkoğlu (2026)</t>
  </si>
  <si>
    <t>Link to the paper:</t>
  </si>
  <si>
    <t>https://www.sciencedirect.com/science/article/pii/S0014292125002296</t>
  </si>
  <si>
    <t>Burçin Kısacıkoğlu</t>
  </si>
  <si>
    <t>Sheet: AWMD_exIreland</t>
  </si>
  <si>
    <t>Code</t>
  </si>
  <si>
    <t>Variable Name</t>
  </si>
  <si>
    <t>Sample Period</t>
  </si>
  <si>
    <t>Splice</t>
  </si>
  <si>
    <t>Notes</t>
  </si>
  <si>
    <t>Real GDP</t>
  </si>
  <si>
    <t>1995Q1</t>
  </si>
  <si>
    <t>✓</t>
  </si>
  <si>
    <t>Household consumption</t>
  </si>
  <si>
    <t>Government consumption</t>
  </si>
  <si>
    <t>Gross fixed capital formation</t>
  </si>
  <si>
    <t>Exports of goods and services</t>
  </si>
  <si>
    <t>Imports of goods and services</t>
  </si>
  <si>
    <t>Nominal GDP</t>
  </si>
  <si>
    <t>2002Q1</t>
  </si>
  <si>
    <t>Current market prices</t>
  </si>
  <si>
    <t>Compensation of employees</t>
  </si>
  <si>
    <t>Gross operating surplus</t>
  </si>
  <si>
    <t>Taxes less subsidies</t>
  </si>
  <si>
    <t>GDP at factor cost</t>
  </si>
  <si>
    <t>GDP deflator</t>
  </si>
  <si>
    <t>Index, 2020=100</t>
  </si>
  <si>
    <t>Private consumption deflator</t>
  </si>
  <si>
    <t>Govt. consumption deflator</t>
  </si>
  <si>
    <t>Investment deflator</t>
  </si>
  <si>
    <t>Exports deflator</t>
  </si>
  <si>
    <t>Imports deflator</t>
  </si>
  <si>
    <t>GDP at factor cost deflator</t>
  </si>
  <si>
    <t>HICP overall index</t>
  </si>
  <si>
    <t>1970Q1–2025Q3</t>
  </si>
  <si>
    <t>2000Q1</t>
  </si>
  <si>
    <t>✗</t>
  </si>
  <si>
    <t>Index, 2015=100</t>
  </si>
  <si>
    <t>HICP excluding energy</t>
  </si>
  <si>
    <t>1987Q4–2025Q3</t>
  </si>
  <si>
    <t>2001Q1</t>
  </si>
  <si>
    <t>HICP energy</t>
  </si>
  <si>
    <t>HICP seasonally adjusted</t>
  </si>
  <si>
    <t>1997Q1</t>
  </si>
  <si>
    <t>HICP excl. energy seas. adjusted</t>
  </si>
  <si>
    <t>HICP energy seasonally adjusted</t>
  </si>
  <si>
    <t>HICP energy weight</t>
  </si>
  <si>
    <t>1990Q1–2025Q3</t>
  </si>
  <si>
    <t>–</t>
  </si>
  <si>
    <t>Current account balance (% of GDP)</t>
  </si>
  <si>
    <t>1975Q1–2025Q1</t>
  </si>
  <si>
    <t>None</t>
  </si>
  <si>
    <t>Net factor income (% of GDP)</t>
  </si>
  <si>
    <t>2013Q1</t>
  </si>
  <si>
    <t>Labor force</t>
  </si>
  <si>
    <t>Total employment</t>
  </si>
  <si>
    <t>Number of unemployed</t>
  </si>
  <si>
    <t>2009Q1</t>
  </si>
  <si>
    <t>Unemployment rate</t>
  </si>
  <si>
    <t>Number of employees</t>
  </si>
  <si>
    <t>Hours worked</t>
  </si>
  <si>
    <t>Thousand hours; pre-1995 interpolated</t>
  </si>
  <si>
    <t>Nominal short-term interest rate</t>
  </si>
  <si>
    <t>1994Q1</t>
  </si>
  <si>
    <t>Euribor 3-month, period average</t>
  </si>
  <si>
    <t>Nominal long-term interest rate</t>
  </si>
  <si>
    <t>EA 10-year govt. bond yield, period avg.</t>
  </si>
  <si>
    <t>Commodity Price Index</t>
  </si>
  <si>
    <t>2014Q3</t>
  </si>
  <si>
    <t>Oil prices</t>
  </si>
  <si>
    <t>1987Q3</t>
  </si>
  <si>
    <t>Non-oil commodity prices</t>
  </si>
  <si>
    <t>1996Q1</t>
  </si>
  <si>
    <t>World GDP deflator</t>
  </si>
  <si>
    <t>1970Q1–2017Q4</t>
  </si>
  <si>
    <t>Excluded from 18th update onwards</t>
  </si>
  <si>
    <t>World demand deflator</t>
  </si>
  <si>
    <t>World GDP</t>
  </si>
  <si>
    <t>World demand</t>
  </si>
  <si>
    <t>EA-trade-weighted World GDP</t>
  </si>
  <si>
    <t>Index 2019Q4=100, 29 major trading partners</t>
  </si>
  <si>
    <t>Real labor productivity per person</t>
  </si>
  <si>
    <t>Real GDP / Total employment</t>
  </si>
  <si>
    <t>Real labor productivity per hour</t>
  </si>
  <si>
    <t>Real GDP / Hours worked</t>
  </si>
  <si>
    <t>Capacity utilization (%)</t>
  </si>
  <si>
    <t>1980Q1–2025Q3</t>
  </si>
  <si>
    <t>European Commission survey</t>
  </si>
  <si>
    <t>Unit labor costs</t>
  </si>
  <si>
    <t>Compensation of employees / Real GDP</t>
  </si>
  <si>
    <t>Wage per head</t>
  </si>
  <si>
    <t>Compensation / Number of employees</t>
  </si>
  <si>
    <t>Gross household saving rate</t>
  </si>
  <si>
    <t>1999Q1</t>
  </si>
  <si>
    <t>Gross saving / gross disposable income</t>
  </si>
  <si>
    <t>Effective exchange rate</t>
  </si>
  <si>
    <t>1993Q1</t>
  </si>
  <si>
    <t>USD/EUR exchange rate (Average)</t>
  </si>
  <si>
    <t>Average euro per USD</t>
  </si>
  <si>
    <t>USD/EUR exchange rate (End of period)</t>
  </si>
  <si>
    <t>Euro per USD, end of period</t>
  </si>
  <si>
    <t>1970Q1–2025Q4</t>
  </si>
  <si>
    <t>1971Q1–2025Q4</t>
  </si>
  <si>
    <t>1974Q3–2025Q4</t>
  </si>
  <si>
    <t>Contains the variable definitions, sample periods, splice points, seasonal and calendar adjustments,</t>
  </si>
  <si>
    <t>Sheet: Definitions</t>
  </si>
  <si>
    <t>Refer to Section 3.4.</t>
  </si>
  <si>
    <t>Refer to Section 3.5.</t>
  </si>
  <si>
    <t>Index 1999Q1=100, includes 41 trade partners</t>
  </si>
  <si>
    <t>Index, 2020=100, for ex. Ireland, 2019Q4=100</t>
  </si>
  <si>
    <t>Chain linked volumes (2020), million euro, for ex. Ireland, 2019Q4=100</t>
  </si>
  <si>
    <t>Compensation of employees + operating surplus</t>
  </si>
  <si>
    <t>Total consumption basket = 1000</t>
  </si>
  <si>
    <t>Total employment (1- unemployment rate)</t>
  </si>
  <si>
    <t>Thousand persons, domestic concept</t>
  </si>
  <si>
    <t>Thousand persons, 15 to 74 years</t>
  </si>
  <si>
    <t>Percent of labor force, 15 to 74 years</t>
  </si>
  <si>
    <t>HWWI, USD-denominated, weighted sum of oil and non-oil prices</t>
  </si>
  <si>
    <t>Petroleum: UK Brent, USD per barrel</t>
  </si>
  <si>
    <t>ECB Commodity Index, USD, import weighted</t>
  </si>
  <si>
    <t>Million USD, PPP-adjusted, US, UK, Japan, Switzerland</t>
  </si>
  <si>
    <t>Million USD, PPP-adjusted, World GDP + euro area demand minus euro area exports</t>
  </si>
  <si>
    <t>Period</t>
  </si>
  <si>
    <t>1970Q1–2026Q1</t>
  </si>
  <si>
    <t>1970Q1–2025Q2</t>
  </si>
  <si>
    <t>Seasonal adjustment</t>
  </si>
  <si>
    <t>Calendar adjustment</t>
  </si>
  <si>
    <t>bkisacikoglu@bilkent.edu.tr</t>
  </si>
  <si>
    <t>and additional notes on the variables (e.g., units). Further details are provided in the paper.</t>
  </si>
  <si>
    <t>Contains the EA21 excluding Ireland aggregates where the subtraction is feasible.</t>
  </si>
  <si>
    <t>excluding Ireland version</t>
  </si>
  <si>
    <t>Adjusted</t>
  </si>
  <si>
    <t>Non-adjusted</t>
  </si>
  <si>
    <t>Infeasible</t>
  </si>
  <si>
    <t>Feasible</t>
  </si>
  <si>
    <t>Inapplicable</t>
  </si>
  <si>
    <t>Seasonal/ Calendar</t>
  </si>
  <si>
    <t>excluding Ireland</t>
  </si>
  <si>
    <t>Last update: 14-March-2026 13:47 (GMT+1)</t>
  </si>
  <si>
    <t>1991-Q1</t>
  </si>
  <si>
    <t>1991-Q2</t>
  </si>
  <si>
    <t>1991-Q3</t>
  </si>
  <si>
    <t>1991-Q4</t>
  </si>
  <si>
    <t>1992-Q1</t>
  </si>
  <si>
    <t>1992-Q2</t>
  </si>
  <si>
    <t>1992-Q3</t>
  </si>
  <si>
    <t>1992-Q4</t>
  </si>
  <si>
    <t>1993-Q1</t>
  </si>
  <si>
    <t>1993-Q2</t>
  </si>
  <si>
    <t>1993-Q3</t>
  </si>
  <si>
    <t>1993-Q4</t>
  </si>
  <si>
    <t>1994-Q1</t>
  </si>
  <si>
    <t>1994-Q2</t>
  </si>
  <si>
    <t>1994-Q3</t>
  </si>
  <si>
    <t>1994-Q4</t>
  </si>
  <si>
    <t>1995-Q1</t>
  </si>
  <si>
    <t>1995-Q2</t>
  </si>
  <si>
    <t>1995-Q3</t>
  </si>
  <si>
    <t>1995-Q4</t>
  </si>
  <si>
    <t>1996-Q1</t>
  </si>
  <si>
    <t>1996-Q2</t>
  </si>
  <si>
    <t>1996-Q3</t>
  </si>
  <si>
    <t>1996-Q4</t>
  </si>
  <si>
    <t>1997-Q1</t>
  </si>
  <si>
    <t>1997-Q2</t>
  </si>
  <si>
    <t>1997-Q3</t>
  </si>
  <si>
    <t>1997-Q4</t>
  </si>
  <si>
    <t>1998-Q1</t>
  </si>
  <si>
    <t>1998-Q2</t>
  </si>
  <si>
    <t>1998-Q3</t>
  </si>
  <si>
    <t>1998-Q4</t>
  </si>
  <si>
    <t>1999-Q1</t>
  </si>
  <si>
    <t>1999-Q2</t>
  </si>
  <si>
    <t>1999-Q3</t>
  </si>
  <si>
    <t>1999-Q4</t>
  </si>
  <si>
    <t>2000-Q1</t>
  </si>
  <si>
    <t>2000-Q2</t>
  </si>
  <si>
    <t>2000-Q3</t>
  </si>
  <si>
    <t>2000-Q4</t>
  </si>
  <si>
    <t>2001-Q1</t>
  </si>
  <si>
    <t>2001-Q2</t>
  </si>
  <si>
    <t>2001-Q3</t>
  </si>
  <si>
    <t>2001-Q4</t>
  </si>
  <si>
    <t>2002-Q1</t>
  </si>
  <si>
    <t>2002-Q2</t>
  </si>
  <si>
    <t>2002-Q3</t>
  </si>
  <si>
    <t>2002-Q4</t>
  </si>
  <si>
    <t>2003-Q1</t>
  </si>
  <si>
    <t>2003-Q2</t>
  </si>
  <si>
    <t>2003-Q3</t>
  </si>
  <si>
    <t>2003-Q4</t>
  </si>
  <si>
    <t>2004-Q1</t>
  </si>
  <si>
    <t>2004-Q2</t>
  </si>
  <si>
    <t>2004-Q3</t>
  </si>
  <si>
    <t>2004-Q4</t>
  </si>
  <si>
    <t>2005-Q1</t>
  </si>
  <si>
    <t>2005-Q2</t>
  </si>
  <si>
    <t>2005-Q3</t>
  </si>
  <si>
    <t>2005-Q4</t>
  </si>
  <si>
    <t>2006-Q1</t>
  </si>
  <si>
    <t>2006-Q2</t>
  </si>
  <si>
    <t>2006-Q3</t>
  </si>
  <si>
    <t>2006-Q4</t>
  </si>
  <si>
    <t>2007-Q1</t>
  </si>
  <si>
    <t>2007-Q2</t>
  </si>
  <si>
    <t>2007-Q3</t>
  </si>
  <si>
    <t>2007-Q4</t>
  </si>
  <si>
    <t>2008-Q1</t>
  </si>
  <si>
    <t>2008-Q2</t>
  </si>
  <si>
    <t>2008-Q3</t>
  </si>
  <si>
    <t>2008-Q4</t>
  </si>
  <si>
    <t>2009-Q1</t>
  </si>
  <si>
    <t>2009-Q2</t>
  </si>
  <si>
    <t>2009-Q3</t>
  </si>
  <si>
    <t>2009-Q4</t>
  </si>
  <si>
    <t>2010-Q1</t>
  </si>
  <si>
    <t>2010-Q2</t>
  </si>
  <si>
    <t>2010-Q3</t>
  </si>
  <si>
    <t>2010-Q4</t>
  </si>
  <si>
    <t>2011-Q1</t>
  </si>
  <si>
    <t>2011-Q2</t>
  </si>
  <si>
    <t>2011-Q3</t>
  </si>
  <si>
    <t>2011-Q4</t>
  </si>
  <si>
    <t>2012-Q1</t>
  </si>
  <si>
    <t>2012-Q2</t>
  </si>
  <si>
    <t>2012-Q3</t>
  </si>
  <si>
    <t>2012-Q4</t>
  </si>
  <si>
    <t>2013-Q1</t>
  </si>
  <si>
    <t>2013-Q2</t>
  </si>
  <si>
    <t>2013-Q3</t>
  </si>
  <si>
    <t>2013-Q4</t>
  </si>
  <si>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</si>
  <si>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</si>
  <si>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</si>
  <si>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</si>
  <si>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</si>
  <si>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</si>
  <si>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</si>
  <si>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</si>
  <si>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</si>
  <si>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</si>
  <si>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</si>
  <si>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</si>
  <si>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</si>
  <si>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</si>
  <si>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</si>
  <si>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</si>
  <si>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2018-Q1</t>
  </si>
  <si>
    <t>2018-Q2</t>
  </si>
  <si>
    <t>2018-Q3</t>
  </si>
  <si>
    <t>2018-Q4</t>
  </si>
  <si>
    <t>2019-Q1</t>
  </si>
  <si>
    <t>2019-Q2</t>
  </si>
  <si>
    <t>2019-Q3</t>
  </si>
  <si>
    <t>2019-Q4</t>
  </si>
  <si>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</si>
  <si>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</si>
  <si>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</si>
  <si>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</si>
  <si>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</si>
  <si>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</si>
  <si>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</si>
  <si>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</si>
  <si>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</si>
  <si>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</si>
  <si>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2022-Q3</t>
  </si>
  <si>
    <t>2022-Q4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</si>
  <si>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</si>
  <si>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</si>
  <si>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</si>
  <si>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</si>
  <si>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</si>
  <si>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</si>
  <si>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</si>
  <si>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</si>
  <si>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</si>
  <si>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</si>
  <si>
    <t>2025-Q3</t>
  </si>
  <si>
    <t>2025-Q4</t>
  </si>
  <si>
    <t>2026-Q1</t>
  </si>
  <si>
    <t>1991Q1</t>
  </si>
  <si>
    <t>1991Q2</t>
  </si>
  <si>
    <t>1991Q3</t>
  </si>
  <si>
    <t>1991Q4</t>
  </si>
  <si>
    <t>1992Q1</t>
  </si>
  <si>
    <t>1992Q2</t>
  </si>
  <si>
    <t>1992Q3</t>
  </si>
  <si>
    <t>1992Q4</t>
  </si>
  <si>
    <t>1993Q2</t>
  </si>
  <si>
    <t>1993Q3</t>
  </si>
  <si>
    <t>1993Q4</t>
  </si>
  <si>
    <t>1994Q2</t>
  </si>
  <si>
    <t>1994Q3</t>
  </si>
  <si>
    <t>1994Q4</t>
  </si>
  <si>
    <t>1995Q2</t>
  </si>
  <si>
    <t>1995Q3</t>
  </si>
  <si>
    <t>1995Q4</t>
  </si>
  <si>
    <t>1996Q2</t>
  </si>
  <si>
    <t>1996Q3</t>
  </si>
  <si>
    <t>1996Q4</t>
  </si>
  <si>
    <t>1997Q2</t>
  </si>
  <si>
    <t>1997Q3</t>
  </si>
  <si>
    <t>1997Q4</t>
  </si>
  <si>
    <t>1998Q1</t>
  </si>
  <si>
    <t>1998Q2</t>
  </si>
  <si>
    <t>1998Q3</t>
  </si>
  <si>
    <t>1998Q4</t>
  </si>
  <si>
    <t>1999Q2</t>
  </si>
  <si>
    <t>1999Q3</t>
  </si>
  <si>
    <t>1999Q4</t>
  </si>
  <si>
    <t>2000Q2</t>
  </si>
  <si>
    <t>2000Q3</t>
  </si>
  <si>
    <t>2000Q4</t>
  </si>
  <si>
    <t>2001Q2</t>
  </si>
  <si>
    <t>2001Q3</t>
  </si>
  <si>
    <t>2001Q4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</si>
  <si>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</si>
  <si>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</si>
  <si>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</si>
  <si>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</si>
  <si>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</si>
  <si>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</si>
  <si>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</si>
  <si>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</si>
  <si>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</si>
  <si>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</si>
  <si>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</si>
  <si>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</si>
  <si>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</si>
  <si>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</si>
  <si>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</si>
  <si>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</si>
  <si>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</si>
  <si>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</si>
  <si>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</si>
  <si>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</si>
  <si>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</si>
  <si>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</si>
  <si>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</si>
  <si>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</si>
  <si>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</si>
  <si>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</si>
  <si>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</si>
  <si>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</si>
  <si>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</si>
  <si>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</si>
  <si>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</si>
  <si>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</si>
  <si>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</si>
  <si>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</si>
  <si>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</si>
  <si>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</si>
  <si>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</si>
  <si>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</si>
  <si>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</si>
  <si>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</si>
  <si>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</si>
  <si>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</si>
  <si>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2013Q2</t>
  </si>
  <si>
    <t>2013Q3</t>
  </si>
  <si>
    <t>2013Q4</t>
  </si>
  <si>
    <t>2014Q1</t>
  </si>
  <si>
    <t>2014Q2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</si>
  <si>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</si>
  <si>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</si>
  <si>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</si>
  <si>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</si>
  <si>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</si>
  <si>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</si>
  <si>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</si>
  <si>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</si>
  <si>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</si>
  <si>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</si>
  <si>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</si>
  <si>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</si>
  <si>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</si>
  <si>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</si>
  <si>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</si>
  <si>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</si>
  <si>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</si>
  <si>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</si>
  <si>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</si>
  <si>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</si>
  <si>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</si>
  <si>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</si>
  <si>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</si>
  <si>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</si>
  <si>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</si>
  <si>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</si>
  <si>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</si>
  <si>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</si>
  <si>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</si>
  <si>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</si>
  <si>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</si>
  <si>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</si>
  <si>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</si>
  <si>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</si>
  <si>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</si>
  <si>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</si>
  <si>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</si>
  <si>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</si>
  <si>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</si>
  <si>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</si>
  <si>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</si>
  <si>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</si>
  <si>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</si>
  <si>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</si>
  <si>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</si>
  <si>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POP_DE</t>
  </si>
  <si>
    <t>POP_EA</t>
  </si>
  <si>
    <t>LFN corrected</t>
  </si>
  <si>
    <t>time</t>
  </si>
  <si>
    <t>EA_YER</t>
  </si>
  <si>
    <t>EA_PCR</t>
  </si>
  <si>
    <t>EA_GCR</t>
  </si>
  <si>
    <t>EA_ITR</t>
  </si>
  <si>
    <t>EA_XTR</t>
  </si>
  <si>
    <t>EA_MTR</t>
  </si>
  <si>
    <t>EA_WR</t>
  </si>
  <si>
    <t>EA_Hours2EMP</t>
  </si>
  <si>
    <t>EA_EMP2LFN</t>
  </si>
  <si>
    <t>EA_LFN2POP</t>
  </si>
  <si>
    <t>EA_YED</t>
  </si>
  <si>
    <t>Mean</t>
  </si>
  <si>
    <t>DE_YER</t>
  </si>
  <si>
    <t>DE_PCR</t>
  </si>
  <si>
    <t>DE_GCR</t>
  </si>
  <si>
    <t>DE_ITR</t>
  </si>
  <si>
    <t>DE_XTR</t>
  </si>
  <si>
    <t>DE_MTR</t>
  </si>
  <si>
    <t>DE_WIN</t>
  </si>
  <si>
    <t>DE_YED</t>
  </si>
  <si>
    <t>DE_URX</t>
  </si>
  <si>
    <t>DE_LFN</t>
  </si>
  <si>
    <t>DE_PCD</t>
  </si>
  <si>
    <t>EA_N_c</t>
  </si>
  <si>
    <t>DE_Hours2EMP</t>
  </si>
  <si>
    <t>DE_EMP2LFN</t>
  </si>
  <si>
    <t>DE_LFN2POP</t>
  </si>
  <si>
    <t>REA_YER</t>
  </si>
  <si>
    <t>REA_PCR</t>
  </si>
  <si>
    <t>REA_GCR</t>
  </si>
  <si>
    <t>REA_ITR</t>
  </si>
  <si>
    <t>REA_XTR</t>
  </si>
  <si>
    <t>REA_MTR</t>
  </si>
  <si>
    <t>REA_WR</t>
  </si>
  <si>
    <t>REA_Hours2EMP</t>
  </si>
  <si>
    <t>REA_EMP2LFN</t>
  </si>
  <si>
    <t>REA_LFN2POP</t>
  </si>
  <si>
    <t>DE_WR</t>
  </si>
  <si>
    <t>REA_PCD</t>
  </si>
  <si>
    <t>DE_LHW (Millions)</t>
  </si>
  <si>
    <t>DE_LNN (thousand persons)</t>
  </si>
  <si>
    <t>REA_URX</t>
  </si>
  <si>
    <t>REA_LNN</t>
  </si>
  <si>
    <t>REA_LFN</t>
  </si>
  <si>
    <t>POP_REA</t>
  </si>
  <si>
    <t>REA_YED</t>
  </si>
  <si>
    <t>EAB_YER</t>
  </si>
  <si>
    <t>EAB_PCR</t>
  </si>
  <si>
    <t>EAB_GCR</t>
  </si>
  <si>
    <t>EAB_ITR</t>
  </si>
  <si>
    <t>EAB_XTR</t>
  </si>
  <si>
    <t>EAB_MTR</t>
  </si>
  <si>
    <t>EAB_WR</t>
  </si>
  <si>
    <t>EAB_YED</t>
  </si>
  <si>
    <t>EAB_N_c</t>
  </si>
  <si>
    <t>EAA_YER</t>
  </si>
  <si>
    <t>EAA_PCR</t>
  </si>
  <si>
    <t>EAA_GCR</t>
  </si>
  <si>
    <t>EAA_ITR</t>
  </si>
  <si>
    <t>EAA_XTR</t>
  </si>
  <si>
    <t>EAA_MTR</t>
  </si>
  <si>
    <t>EAA_WR</t>
  </si>
  <si>
    <t>EAA_YED</t>
  </si>
  <si>
    <t>EAA_N_c</t>
  </si>
  <si>
    <t>EAB_STN</t>
  </si>
  <si>
    <t>1970-Q1</t>
  </si>
  <si>
    <t>1970-Q2</t>
  </si>
  <si>
    <t>1970-Q3</t>
  </si>
  <si>
    <t>1970-Q4</t>
  </si>
  <si>
    <t>1971-Q1</t>
  </si>
  <si>
    <t>1971-Q2</t>
  </si>
  <si>
    <t>1971-Q3</t>
  </si>
  <si>
    <t>1971-Q4</t>
  </si>
  <si>
    <t>1972-Q1</t>
  </si>
  <si>
    <t>1972-Q2</t>
  </si>
  <si>
    <t>1972-Q3</t>
  </si>
  <si>
    <t>1972-Q4</t>
  </si>
  <si>
    <t>1973-Q1</t>
  </si>
  <si>
    <t>1973-Q2</t>
  </si>
  <si>
    <t>1973-Q3</t>
  </si>
  <si>
    <t>1973-Q4</t>
  </si>
  <si>
    <t>1974-Q1</t>
  </si>
  <si>
    <t>1974-Q2</t>
  </si>
  <si>
    <t>1974-Q3</t>
  </si>
  <si>
    <t>1974-Q4</t>
  </si>
  <si>
    <t>1975-Q1</t>
  </si>
  <si>
    <t>1975-Q2</t>
  </si>
  <si>
    <t>1975-Q3</t>
  </si>
  <si>
    <t>1975-Q4</t>
  </si>
  <si>
    <t>1976-Q1</t>
  </si>
  <si>
    <t>1976-Q2</t>
  </si>
  <si>
    <t>1976-Q3</t>
  </si>
  <si>
    <t>1976-Q4</t>
  </si>
  <si>
    <t>1977-Q1</t>
  </si>
  <si>
    <t>1977-Q2</t>
  </si>
  <si>
    <t>1977-Q3</t>
  </si>
  <si>
    <t>1977-Q4</t>
  </si>
  <si>
    <t>1978-Q1</t>
  </si>
  <si>
    <t>1978-Q2</t>
  </si>
  <si>
    <t>1978-Q3</t>
  </si>
  <si>
    <t>1978-Q4</t>
  </si>
  <si>
    <t>1979-Q1</t>
  </si>
  <si>
    <t>1979-Q2</t>
  </si>
  <si>
    <t>1979-Q3</t>
  </si>
  <si>
    <t>1979-Q4</t>
  </si>
  <si>
    <t>1980-Q1</t>
  </si>
  <si>
    <t>1980-Q2</t>
  </si>
  <si>
    <t>1980-Q3</t>
  </si>
  <si>
    <t>1980-Q4</t>
  </si>
  <si>
    <t>1981-Q1</t>
  </si>
  <si>
    <t>1981-Q2</t>
  </si>
  <si>
    <t>1981-Q3</t>
  </si>
  <si>
    <t>1981-Q4</t>
  </si>
  <si>
    <t>1982-Q1</t>
  </si>
  <si>
    <t>1982-Q2</t>
  </si>
  <si>
    <t>1982-Q3</t>
  </si>
  <si>
    <t>1982-Q4</t>
  </si>
  <si>
    <t>1983-Q1</t>
  </si>
  <si>
    <t>1983-Q2</t>
  </si>
  <si>
    <t>1983-Q3</t>
  </si>
  <si>
    <t>1983-Q4</t>
  </si>
  <si>
    <t>1984-Q1</t>
  </si>
  <si>
    <t>1984-Q2</t>
  </si>
  <si>
    <t>1984-Q3</t>
  </si>
  <si>
    <t>1984-Q4</t>
  </si>
  <si>
    <t>1985-Q1</t>
  </si>
  <si>
    <t>1985-Q2</t>
  </si>
  <si>
    <t>1985-Q3</t>
  </si>
  <si>
    <t>1985-Q4</t>
  </si>
  <si>
    <t>1986-Q1</t>
  </si>
  <si>
    <t>1986-Q2</t>
  </si>
  <si>
    <t>1986-Q3</t>
  </si>
  <si>
    <t>1986-Q4</t>
  </si>
  <si>
    <t>1987-Q1</t>
  </si>
  <si>
    <t>1987-Q2</t>
  </si>
  <si>
    <t>1987-Q3</t>
  </si>
  <si>
    <t>1987-Q4</t>
  </si>
  <si>
    <t>1988-Q1</t>
  </si>
  <si>
    <t>1988-Q2</t>
  </si>
  <si>
    <t>1988-Q3</t>
  </si>
  <si>
    <t>1988-Q4</t>
  </si>
  <si>
    <t>1989-Q1</t>
  </si>
  <si>
    <t>1989-Q2</t>
  </si>
  <si>
    <t>1989-Q3</t>
  </si>
  <si>
    <t>1989-Q4</t>
  </si>
  <si>
    <t>1990-Q1</t>
  </si>
  <si>
    <t>1990-Q2</t>
  </si>
  <si>
    <t>1990-Q3</t>
  </si>
  <si>
    <t>1990-Q4</t>
  </si>
  <si>
    <t>Euro area general government deficit (computed= TOE-TOR)</t>
  </si>
  <si>
    <t>Euro area general government primary deficit (DEF-INP)</t>
  </si>
  <si>
    <t>EA general government total revenue</t>
  </si>
  <si>
    <t>EA general government total direct taxes</t>
  </si>
  <si>
    <t>EA general government  direct taxes paid by enterprises</t>
  </si>
  <si>
    <t>EA general government  direct taxes paid by households</t>
  </si>
  <si>
    <t>EA general government  total social security contributions</t>
  </si>
  <si>
    <t>EA general gov. social security contributions  by employers</t>
  </si>
  <si>
    <t>EA general gov. social security contributions: employees, self-employed and other</t>
  </si>
  <si>
    <t>EA general government total indirect taxes</t>
  </si>
  <si>
    <t>EA general government other revenue (residual = TOR - DTX - SCT - TIN)</t>
  </si>
  <si>
    <t>EA general government total expenditure</t>
  </si>
  <si>
    <t>EA general government social payments (social transfers other than in kind, D62)</t>
  </si>
  <si>
    <t>EA general government unemployment benefits</t>
  </si>
  <si>
    <t>EA general government interest payments</t>
  </si>
  <si>
    <t>EA general government subsidies</t>
  </si>
  <si>
    <t>EA general government consumption expenditure</t>
  </si>
  <si>
    <t>EA general government compensation of employees</t>
  </si>
  <si>
    <t>EA general government non-wage consumption expenditure</t>
  </si>
  <si>
    <t>EA general government employment</t>
  </si>
  <si>
    <t>EA general government consumption expenditure real</t>
  </si>
  <si>
    <t>EA general government investment</t>
  </si>
  <si>
    <t>EA general government other expenditure (residual = TOE - THN - INP - SIN - GCN - GIN)</t>
  </si>
  <si>
    <t>Euro area general government debt (TRAMO)</t>
  </si>
  <si>
    <t>EA general government total expenditure, cumputed using GCR*GCD from AWM database</t>
  </si>
  <si>
    <t>MILL. EURO, RAW DATA, SEASONALLY ADJUSTED, SMOOTHED ESTIMATES</t>
  </si>
  <si>
    <t>DEF</t>
  </si>
  <si>
    <t>PDEF</t>
  </si>
  <si>
    <t>TOR</t>
  </si>
  <si>
    <t>DTX</t>
  </si>
  <si>
    <t>DTE</t>
  </si>
  <si>
    <t>DTH</t>
  </si>
  <si>
    <t>SCT</t>
  </si>
  <si>
    <t>SCR</t>
  </si>
  <si>
    <t>SCE</t>
  </si>
  <si>
    <t>OTOR</t>
  </si>
  <si>
    <t>TOE</t>
  </si>
  <si>
    <t>THN</t>
  </si>
  <si>
    <r>
      <t>of which</t>
    </r>
    <r>
      <rPr>
        <b/>
        <sz val="12"/>
        <color indexed="8"/>
        <rFont val="Arial"/>
        <family val="2"/>
      </rPr>
      <t xml:space="preserve"> UNB</t>
    </r>
  </si>
  <si>
    <t>INP</t>
  </si>
  <si>
    <t>SIN</t>
  </si>
  <si>
    <t>GCN</t>
  </si>
  <si>
    <t xml:space="preserve"> COE</t>
  </si>
  <si>
    <t xml:space="preserve"> OGCN</t>
  </si>
  <si>
    <t>MEMO ITEM: LGN</t>
  </si>
  <si>
    <t xml:space="preserve"> MEMO ITEM: GCR</t>
  </si>
  <si>
    <t>GIN</t>
  </si>
  <si>
    <t>OTOE</t>
  </si>
  <si>
    <t>MAL</t>
  </si>
  <si>
    <t>Cumulated deficit</t>
  </si>
  <si>
    <t>GIN+GCN</t>
  </si>
  <si>
    <t>GGRYED</t>
  </si>
  <si>
    <t>GIRYED</t>
  </si>
  <si>
    <t>ITPRYED</t>
  </si>
  <si>
    <t>EA_THNYED</t>
  </si>
  <si>
    <t>PCR/(YED*YER)</t>
  </si>
  <si>
    <t>ITRP/(YED*YER)</t>
  </si>
  <si>
    <t>GGR/(YED*YER)</t>
  </si>
  <si>
    <t>WIN/(YER*YED)</t>
  </si>
  <si>
    <t>(WIN-SCR)/(YER*YED)</t>
  </si>
  <si>
    <t>B2GDP</t>
  </si>
  <si>
    <t>B2GDP_cumdef</t>
  </si>
  <si>
    <t>PDY</t>
  </si>
  <si>
    <t>PDY_past year MA</t>
  </si>
  <si>
    <t>Real debt (YED)</t>
  </si>
  <si>
    <t>Real cumdef (YED)</t>
  </si>
  <si>
    <t>GCN/(YED*YER)</t>
  </si>
  <si>
    <t>GCR*GCD/(YER*YED)</t>
  </si>
  <si>
    <t>THN/(YED*YER)*100</t>
  </si>
  <si>
    <t>tauWh_obs</t>
  </si>
  <si>
    <t>(DTX+SCT)/YFN</t>
  </si>
  <si>
    <t>DTX/YFN</t>
  </si>
  <si>
    <t>SCT/YFN</t>
  </si>
  <si>
    <t>DTX/WIN</t>
  </si>
  <si>
    <t>DTH/WIN</t>
  </si>
  <si>
    <t>SCT/WIN</t>
  </si>
  <si>
    <t>SCR/(WIN)</t>
  </si>
  <si>
    <t>SCE/(WIN)</t>
  </si>
  <si>
    <t>TINC2=TIN/(PCD*PCR)*100</t>
  </si>
  <si>
    <t>SCR/(WIN-SCR)</t>
  </si>
  <si>
    <t>SCE/(WIN-SCR)</t>
  </si>
  <si>
    <t>DTXY2=DTX/(YED*YER)*100</t>
  </si>
  <si>
    <t>SCRY</t>
  </si>
  <si>
    <t>SCEY</t>
  </si>
  <si>
    <t>SCY</t>
  </si>
  <si>
    <t>THH/YED</t>
  </si>
  <si>
    <t>Share employers in SCT</t>
  </si>
  <si>
    <t>THN/(YER*YED)</t>
  </si>
  <si>
    <t>(DTH+SCT)/WIN</t>
  </si>
  <si>
    <t>SCT/(WIN-SCR)</t>
  </si>
  <si>
    <t>TOE_ALT</t>
  </si>
  <si>
    <t>PDEF_ALT</t>
  </si>
  <si>
    <t>DEF_ALT</t>
  </si>
  <si>
    <t>From AWM: GCD*GCR</t>
  </si>
  <si>
    <t>PDEF_ALT/(YED*YER)*100</t>
  </si>
  <si>
    <t>DEF_ALT/(YED*YER)*100</t>
  </si>
  <si>
    <t>(DEF_ALT+DEF_ALT(-1)+DEF_ALT(-2)+DEF_ALT(-3))/(YED*YER+YED*YER(-1)+YED*YER(-2)+YED*YER(-3))*100</t>
  </si>
  <si>
    <t>Net lending general government Eurostat, seasonally adjusted</t>
  </si>
  <si>
    <t>NL general government to GDP ratio</t>
  </si>
  <si>
    <t>1980Q1</t>
  </si>
  <si>
    <t>1980Q2</t>
  </si>
  <si>
    <t>1980Q3</t>
  </si>
  <si>
    <t>1980Q4</t>
  </si>
  <si>
    <t>1981Q1</t>
  </si>
  <si>
    <t>1981Q2</t>
  </si>
  <si>
    <t>1981Q3</t>
  </si>
  <si>
    <t>1981Q4</t>
  </si>
  <si>
    <t>1982Q1</t>
  </si>
  <si>
    <t>1982Q2</t>
  </si>
  <si>
    <t>1982Q3</t>
  </si>
  <si>
    <t>1982Q4</t>
  </si>
  <si>
    <t>1983Q1</t>
  </si>
  <si>
    <t>1983Q2</t>
  </si>
  <si>
    <t>1983Q3</t>
  </si>
  <si>
    <t>1983Q4</t>
  </si>
  <si>
    <t>1984Q1</t>
  </si>
  <si>
    <t>1984Q2</t>
  </si>
  <si>
    <t>1984Q3</t>
  </si>
  <si>
    <t>1984Q4</t>
  </si>
  <si>
    <t>1985Q1</t>
  </si>
  <si>
    <t>1985Q2</t>
  </si>
  <si>
    <t>1985Q3</t>
  </si>
  <si>
    <t>1985Q4</t>
  </si>
  <si>
    <t>1986Q1</t>
  </si>
  <si>
    <t>1986Q2</t>
  </si>
  <si>
    <t>1986Q3</t>
  </si>
  <si>
    <t>1986Q4</t>
  </si>
  <si>
    <t>1987Q1</t>
  </si>
  <si>
    <t>1987Q2</t>
  </si>
  <si>
    <t>1987Q4</t>
  </si>
  <si>
    <t>1988Q1</t>
  </si>
  <si>
    <t>1988Q2</t>
  </si>
  <si>
    <t>1988Q3</t>
  </si>
  <si>
    <t>1988Q4</t>
  </si>
  <si>
    <t>1989Q1</t>
  </si>
  <si>
    <t>1989Q2</t>
  </si>
  <si>
    <t>1989Q3</t>
  </si>
  <si>
    <t>1989Q4</t>
  </si>
  <si>
    <t>1990Q1</t>
  </si>
  <si>
    <t>1990Q2</t>
  </si>
  <si>
    <t>1990Q3</t>
  </si>
  <si>
    <t>1990Q4</t>
  </si>
  <si>
    <t>%TOTAL</t>
  </si>
  <si>
    <t>%total (subcomponents)</t>
  </si>
  <si>
    <t>Average sample Coenen</t>
  </si>
  <si>
    <t>Average 1991-2016</t>
  </si>
  <si>
    <t>Average 1980-2017</t>
  </si>
  <si>
    <t>GIN Eurostat, SA</t>
  </si>
  <si>
    <t>GIN, EA fiscal database</t>
  </si>
  <si>
    <t>Combined series: Eurostat series backwards extended from 2018Q1 using fiscal database series</t>
  </si>
  <si>
    <t>GIN, from destatis, nominal, billion Euro</t>
  </si>
  <si>
    <t>GIR from destatis, real</t>
  </si>
  <si>
    <t>DE_GIR</t>
  </si>
  <si>
    <t>DE_PIR</t>
  </si>
  <si>
    <t>DE_ITD</t>
  </si>
  <si>
    <t>REA_ITD</t>
  </si>
  <si>
    <t>REA_GIR</t>
  </si>
  <si>
    <t>REA_PIR</t>
  </si>
  <si>
    <t>REA_GIR_alt</t>
  </si>
  <si>
    <t>EAA_PIR</t>
  </si>
  <si>
    <t>EAA_GIR</t>
  </si>
  <si>
    <t>EAA_GIR_alt</t>
  </si>
  <si>
    <t>EAB_PIR</t>
  </si>
  <si>
    <t>EAB_GIR</t>
  </si>
  <si>
    <t>REA_IM_GOODS_nom</t>
  </si>
  <si>
    <t>REA_MTR_wrong</t>
  </si>
  <si>
    <t>EAA_MTR_wrong</t>
  </si>
  <si>
    <t>DE_IM_GOODS_nom</t>
  </si>
  <si>
    <t>DE_MTD Eurostat</t>
  </si>
  <si>
    <t>DE_MTR_alt</t>
  </si>
  <si>
    <t>DE_MTD</t>
  </si>
  <si>
    <t>EAB_MTD</t>
  </si>
  <si>
    <t>EA_MTD</t>
  </si>
  <si>
    <t>EAB_YED_alt</t>
  </si>
  <si>
    <t>EAA_YED_alt</t>
  </si>
  <si>
    <t>EAA_YED_alt2</t>
  </si>
  <si>
    <t>EAB_YED_alt2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</si>
</sst>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  <numFmt numFmtId="167" formatCode="0.0"/>
    <numFmt numFmtId="168" formatCode="#,##0.##########"/>
    <numFmt numFmtId="169" formatCode="#,##0.000"/>
    <numFmt numFmtId="170" formatCode="#\ ##0\ \ \ ;\–#\ ##0\ \ \ "/>
    <numFmt numFmtId="171" formatCode="0.000"/>
    <numFmt numFmtId="172" formatCode="#,##0.0"/>
    <numFmt numFmtId="173" formatCode="0.0000"/>
    <numFmt numFmtId="174" formatCode="#\ ##0.000\ \ ;\–#\ ##0.000\ \ "/>
  </numFmts>
  <fonts count="46">
    <font>
      <sz val="11"/>
      <name val="Calibri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name val="Statis Sans"/>
      <family val="2"/>
    </font>
    <font>
      <u/>
      <sz val="8"/>
      <color indexed="12"/>
      <name val="Arial"/>
      <family val="2"/>
    </font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sz val="10"/>
      <name val="Helv"/>
    </font>
    <font>
      <sz val="12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22"/>
      <name val="Arial"/>
      <family val="2"/>
    </font>
    <font>
      <b/>
      <sz val="10"/>
      <color indexed="8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2"/>
      <color indexed="22"/>
      <name val="Arial"/>
      <family val="2"/>
    </font>
    <font>
      <b/>
      <sz val="8"/>
      <color indexed="8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9"/>
      <color indexed="22"/>
      <name val="Arial"/>
      <family val="2"/>
    </font>
    <font>
      <sz val="9"/>
      <color theme="1"/>
      <name val="Arial"/>
      <family val="2"/>
    </font>
    <font>
      <sz val="12"/>
      <color indexed="22"/>
      <name val="Arial"/>
      <family val="2"/>
    </font>
    <font>
      <sz val="12"/>
      <color indexed="10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i/>
      <sz val="12"/>
      <color indexed="22"/>
      <name val="Arial"/>
      <family val="2"/>
    </font>
    <font>
      <sz val="10"/>
      <name val="Consolas"/>
      <family val="3"/>
    </font>
    <font>
      <sz val="9"/>
      <name val="Arial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2F549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</patternFill>
    </fill>
    <fill>
      <patternFill patternType="solid">
        <fgColor rgb="FFF6F6F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1">
    <xf numFmtId="0" fontId="0" fillId="0" borderId="0"/>
    <xf numFmtId="0" fontId="4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5" fillId="0" borderId="1"/>
    <xf numFmtId="164" fontId="5" fillId="0" borderId="1" applyFont="0" applyFill="0" applyBorder="0" applyAlignment="0" applyProtection="0"/>
    <xf numFmtId="0" fontId="3" fillId="0" borderId="1"/>
    <xf numFmtId="0" fontId="15" fillId="0" borderId="1"/>
    <xf numFmtId="0" fontId="20" fillId="0" borderId="1" applyNumberFormat="0" applyFill="0" applyBorder="0" applyAlignment="0" applyProtection="0">
      <alignment vertical="top"/>
      <protection locked="0"/>
    </xf>
    <xf numFmtId="0" fontId="16" fillId="0" borderId="1"/>
    <xf numFmtId="0" fontId="17" fillId="0" borderId="1" applyNumberFormat="0" applyFill="0" applyBorder="0" applyAlignment="0" applyProtection="0">
      <alignment vertical="top"/>
      <protection locked="0"/>
    </xf>
    <xf numFmtId="0" fontId="18" fillId="0" borderId="1"/>
    <xf numFmtId="0" fontId="16" fillId="0" borderId="1"/>
    <xf numFmtId="0" fontId="21" fillId="0" borderId="1"/>
    <xf numFmtId="0" fontId="25" fillId="0" borderId="1"/>
    <xf numFmtId="0" fontId="25" fillId="0" borderId="1"/>
    <xf numFmtId="0" fontId="15" fillId="0" borderId="1"/>
    <xf numFmtId="0" fontId="15" fillId="0" borderId="1"/>
    <xf numFmtId="0" fontId="5" fillId="0" borderId="1"/>
    <xf numFmtId="0" fontId="4" fillId="0" borderId="1" applyNumberFormat="0" applyFill="0" applyBorder="0" applyAlignment="0" applyProtection="0"/>
    <xf numFmtId="164" fontId="5" fillId="0" borderId="1" applyFont="0" applyFill="0" applyBorder="0" applyAlignment="0" applyProtection="0"/>
    <xf numFmtId="0" fontId="1" fillId="0" borderId="1"/>
  </cellStyleXfs>
  <cellXfs count="120">
    <xf numFmtId="0" fontId="0" fillId="0" borderId="0" xfId="0"/>
    <xf numFmtId="0" fontId="5" fillId="0" borderId="1" xfId="3"/>
    <xf numFmtId="2" fontId="5" fillId="0" borderId="1" xfId="3" applyNumberFormat="1"/>
    <xf numFmtId="167" fontId="5" fillId="0" borderId="1" xfId="3" applyNumberFormat="1"/>
    <xf numFmtId="166" fontId="0" fillId="0" borderId="1" xfId="4" applyNumberFormat="1" applyFont="1"/>
    <xf numFmtId="165" fontId="0" fillId="0" borderId="1" xfId="4" applyNumberFormat="1" applyFont="1"/>
    <xf numFmtId="0" fontId="3" fillId="0" borderId="1" xfId="5"/>
    <xf numFmtId="0" fontId="7" fillId="3" borderId="2" xfId="5" applyFont="1" applyFill="1" applyBorder="1" applyAlignment="1">
      <alignment horizontal="center" vertical="center" wrapText="1"/>
    </xf>
    <xf numFmtId="0" fontId="8" fillId="2" borderId="2" xfId="5" applyFont="1" applyFill="1" applyBorder="1" applyAlignment="1">
      <alignment horizontal="center" vertical="center"/>
    </xf>
    <xf numFmtId="0" fontId="8" fillId="2" borderId="2" xfId="5" applyFont="1" applyFill="1" applyBorder="1" applyAlignment="1">
      <alignment vertical="center" wrapText="1"/>
    </xf>
    <xf numFmtId="0" fontId="8" fillId="0" borderId="2" xfId="5" applyFont="1" applyBorder="1" applyAlignment="1">
      <alignment horizontal="center" vertical="center"/>
    </xf>
    <xf numFmtId="0" fontId="8" fillId="0" borderId="2" xfId="5" applyFont="1" applyBorder="1" applyAlignment="1">
      <alignment vertical="center" wrapText="1"/>
    </xf>
    <xf numFmtId="166" fontId="9" fillId="0" borderId="0" xfId="2" applyNumberFormat="1" applyFont="1"/>
    <xf numFmtId="167" fontId="9" fillId="0" borderId="0" xfId="0" applyNumberFormat="1" applyFont="1"/>
    <xf numFmtId="0" fontId="9" fillId="0" borderId="0" xfId="0" applyFont="1"/>
    <xf numFmtId="2" fontId="9" fillId="0" borderId="0" xfId="0" applyNumberFormat="1" applyFont="1"/>
    <xf numFmtId="14" fontId="5" fillId="4" borderId="1" xfId="3" applyNumberFormat="1" applyFill="1"/>
    <xf numFmtId="0" fontId="10" fillId="0" borderId="0" xfId="0" applyFont="1"/>
    <xf numFmtId="0" fontId="6" fillId="0" borderId="0" xfId="0" applyFont="1"/>
    <xf numFmtId="0" fontId="11" fillId="0" borderId="0" xfId="1" applyFont="1"/>
    <xf numFmtId="0" fontId="8" fillId="5" borderId="2" xfId="5" applyFont="1" applyFill="1" applyBorder="1" applyAlignment="1">
      <alignment horizontal="center" vertical="center"/>
    </xf>
    <xf numFmtId="0" fontId="8" fillId="5" borderId="2" xfId="5" applyFont="1" applyFill="1" applyBorder="1" applyAlignment="1">
      <alignment vertical="center" wrapText="1"/>
    </xf>
    <xf numFmtId="14" fontId="0" fillId="0" borderId="1" xfId="0" applyNumberFormat="1" applyBorder="1"/>
    <xf numFmtId="0" fontId="0" fillId="0" borderId="1" xfId="0" applyBorder="1"/>
    <xf numFmtId="0" fontId="3" fillId="0" borderId="1" xfId="5" applyAlignment="1">
      <alignment wrapText="1"/>
    </xf>
    <xf numFmtId="0" fontId="2" fillId="0" borderId="3" xfId="5" applyFont="1" applyBorder="1" applyAlignment="1">
      <alignment horizontal="center"/>
    </xf>
    <xf numFmtId="0" fontId="8" fillId="0" borderId="3" xfId="5" applyFont="1" applyBorder="1" applyAlignment="1">
      <alignment horizontal="center" vertical="center"/>
    </xf>
    <xf numFmtId="0" fontId="3" fillId="0" borderId="5" xfId="5" applyBorder="1"/>
    <xf numFmtId="0" fontId="2" fillId="0" borderId="4" xfId="5" applyFont="1" applyBorder="1" applyAlignment="1">
      <alignment horizontal="center"/>
    </xf>
    <xf numFmtId="0" fontId="2" fillId="0" borderId="3" xfId="5" applyFont="1" applyBorder="1" applyAlignment="1">
      <alignment horizontal="center" vertical="center"/>
    </xf>
    <xf numFmtId="0" fontId="13" fillId="6" borderId="6" xfId="0" applyFont="1" applyFill="1" applyBorder="1" applyAlignment="1">
      <alignment horizontal="left" vertical="center"/>
    </xf>
    <xf numFmtId="168" fontId="14" fillId="7" borderId="0" xfId="0" applyNumberFormat="1" applyFont="1" applyFill="1" applyAlignment="1">
      <alignment horizontal="right" vertical="center" shrinkToFit="1"/>
    </xf>
    <xf numFmtId="169" fontId="14" fillId="7" borderId="0" xfId="0" applyNumberFormat="1" applyFont="1" applyFill="1" applyAlignment="1">
      <alignment horizontal="right" vertical="center" shrinkToFit="1"/>
    </xf>
    <xf numFmtId="168" fontId="14" fillId="0" borderId="0" xfId="0" applyNumberFormat="1" applyFont="1" applyAlignment="1">
      <alignment horizontal="right" vertical="center" shrinkToFit="1"/>
    </xf>
    <xf numFmtId="169" fontId="14" fillId="0" borderId="0" xfId="0" applyNumberFormat="1" applyFont="1" applyAlignment="1">
      <alignment horizontal="right" vertical="center" shrinkToFit="1"/>
    </xf>
    <xf numFmtId="170" fontId="19" fillId="0" borderId="1" xfId="6" applyNumberFormat="1" applyFont="1"/>
    <xf numFmtId="167" fontId="0" fillId="0" borderId="0" xfId="0" applyNumberFormat="1"/>
    <xf numFmtId="2" fontId="0" fillId="0" borderId="0" xfId="0" applyNumberFormat="1"/>
    <xf numFmtId="171" fontId="5" fillId="0" borderId="1" xfId="3" applyNumberFormat="1"/>
    <xf numFmtId="168" fontId="22" fillId="0" borderId="1" xfId="12" applyNumberFormat="1" applyFont="1" applyAlignment="1">
      <alignment horizontal="right" vertical="center" shrinkToFit="1"/>
    </xf>
    <xf numFmtId="168" fontId="22" fillId="7" borderId="1" xfId="12" applyNumberFormat="1" applyFont="1" applyFill="1" applyAlignment="1">
      <alignment horizontal="right" vertical="center" shrinkToFit="1"/>
    </xf>
    <xf numFmtId="172" fontId="22" fillId="0" borderId="1" xfId="12" applyNumberFormat="1" applyFont="1" applyAlignment="1">
      <alignment horizontal="right" vertical="center" shrinkToFit="1"/>
    </xf>
    <xf numFmtId="172" fontId="22" fillId="7" borderId="1" xfId="12" applyNumberFormat="1" applyFont="1" applyFill="1" applyAlignment="1">
      <alignment horizontal="right" vertical="center" shrinkToFit="1"/>
    </xf>
    <xf numFmtId="169" fontId="22" fillId="0" borderId="1" xfId="12" applyNumberFormat="1" applyFont="1" applyAlignment="1">
      <alignment horizontal="right" vertical="center" shrinkToFit="1"/>
    </xf>
    <xf numFmtId="169" fontId="22" fillId="7" borderId="1" xfId="12" applyNumberFormat="1" applyFont="1" applyFill="1" applyAlignment="1">
      <alignment horizontal="right" vertical="center" shrinkToFit="1"/>
    </xf>
    <xf numFmtId="0" fontId="23" fillId="0" borderId="0" xfId="0" applyFont="1"/>
    <xf numFmtId="2" fontId="23" fillId="0" borderId="0" xfId="0" applyNumberFormat="1" applyFont="1"/>
    <xf numFmtId="14" fontId="0" fillId="0" borderId="0" xfId="0" applyNumberFormat="1"/>
    <xf numFmtId="0" fontId="5" fillId="0" borderId="0" xfId="0" applyFont="1"/>
    <xf numFmtId="0" fontId="26" fillId="0" borderId="1" xfId="13" applyFont="1" applyAlignment="1">
      <alignment horizontal="right"/>
    </xf>
    <xf numFmtId="0" fontId="27" fillId="0" borderId="7" xfId="13" applyFont="1" applyBorder="1" applyAlignment="1">
      <alignment horizontal="center" vertical="top" wrapText="1"/>
    </xf>
    <xf numFmtId="0" fontId="27" fillId="0" borderId="1" xfId="13" applyFont="1" applyAlignment="1">
      <alignment horizontal="center" vertical="top" wrapText="1"/>
    </xf>
    <xf numFmtId="0" fontId="28" fillId="0" borderId="1" xfId="13" applyFont="1" applyAlignment="1">
      <alignment horizontal="center" vertical="top" wrapText="1"/>
    </xf>
    <xf numFmtId="0" fontId="29" fillId="0" borderId="1" xfId="13" applyFont="1" applyAlignment="1">
      <alignment horizontal="center" vertical="top" wrapText="1"/>
    </xf>
    <xf numFmtId="0" fontId="27" fillId="0" borderId="8" xfId="13" applyFont="1" applyBorder="1" applyAlignment="1">
      <alignment horizontal="center" vertical="top" wrapText="1"/>
    </xf>
    <xf numFmtId="0" fontId="26" fillId="0" borderId="1" xfId="13" applyFont="1"/>
    <xf numFmtId="0" fontId="30" fillId="8" borderId="9" xfId="13" applyFont="1" applyFill="1" applyBorder="1" applyAlignment="1">
      <alignment horizontal="left" vertical="center" wrapText="1"/>
    </xf>
    <xf numFmtId="0" fontId="31" fillId="0" borderId="10" xfId="13" applyFont="1" applyBorder="1" applyAlignment="1">
      <alignment horizontal="center" vertical="top" wrapText="1"/>
    </xf>
    <xf numFmtId="0" fontId="31" fillId="0" borderId="11" xfId="13" applyFont="1" applyBorder="1" applyAlignment="1">
      <alignment horizontal="center" vertical="top" wrapText="1"/>
    </xf>
    <xf numFmtId="0" fontId="32" fillId="0" borderId="11" xfId="13" applyFont="1" applyBorder="1" applyAlignment="1">
      <alignment horizontal="center" vertical="top" wrapText="1"/>
    </xf>
    <xf numFmtId="0" fontId="32" fillId="0" borderId="9" xfId="13" applyFont="1" applyBorder="1" applyAlignment="1">
      <alignment horizontal="center" vertical="top" wrapText="1"/>
    </xf>
    <xf numFmtId="0" fontId="33" fillId="0" borderId="9" xfId="13" applyFont="1" applyBorder="1" applyAlignment="1">
      <alignment horizontal="center" wrapText="1"/>
    </xf>
    <xf numFmtId="0" fontId="31" fillId="0" borderId="12" xfId="13" applyFont="1" applyBorder="1" applyAlignment="1">
      <alignment horizontal="center" vertical="top" wrapText="1"/>
    </xf>
    <xf numFmtId="0" fontId="34" fillId="0" borderId="9" xfId="13" applyFont="1" applyBorder="1" applyAlignment="1">
      <alignment horizontal="center" wrapText="1"/>
    </xf>
    <xf numFmtId="0" fontId="32" fillId="0" borderId="9" xfId="13" applyFont="1" applyBorder="1" applyAlignment="1">
      <alignment horizontal="center" wrapText="1"/>
    </xf>
    <xf numFmtId="0" fontId="31" fillId="0" borderId="9" xfId="13" applyFont="1" applyBorder="1" applyAlignment="1">
      <alignment horizontal="center" wrapText="1"/>
    </xf>
    <xf numFmtId="0" fontId="26" fillId="0" borderId="1" xfId="13" applyFont="1" applyAlignment="1">
      <alignment wrapText="1"/>
    </xf>
    <xf numFmtId="0" fontId="31" fillId="0" borderId="1" xfId="13" applyFont="1" applyAlignment="1">
      <alignment horizontal="center" vertical="top" wrapText="1"/>
    </xf>
    <xf numFmtId="0" fontId="0" fillId="0" borderId="0" xfId="0" applyAlignment="1">
      <alignment wrapText="1"/>
    </xf>
    <xf numFmtId="0" fontId="24" fillId="0" borderId="0" xfId="0" applyFont="1"/>
    <xf numFmtId="0" fontId="0" fillId="0" borderId="0" xfId="0" applyAlignment="1">
      <alignment vertical="center" wrapText="1"/>
    </xf>
    <xf numFmtId="0" fontId="26" fillId="0" borderId="0" xfId="0" applyFont="1" applyAlignment="1">
      <alignment horizontal="right"/>
    </xf>
    <xf numFmtId="1" fontId="35" fillId="0" borderId="7" xfId="0" applyNumberFormat="1" applyFont="1" applyBorder="1"/>
    <xf numFmtId="1" fontId="35" fillId="0" borderId="13" xfId="0" applyNumberFormat="1" applyFont="1" applyBorder="1"/>
    <xf numFmtId="1" fontId="36" fillId="0" borderId="13" xfId="0" applyNumberFormat="1" applyFont="1" applyBorder="1"/>
    <xf numFmtId="1" fontId="36" fillId="0" borderId="0" xfId="0" applyNumberFormat="1" applyFont="1"/>
    <xf numFmtId="1" fontId="37" fillId="0" borderId="0" xfId="0" applyNumberFormat="1" applyFont="1" applyAlignment="1">
      <alignment horizontal="right"/>
    </xf>
    <xf numFmtId="1" fontId="35" fillId="0" borderId="8" xfId="0" applyNumberFormat="1" applyFont="1" applyBorder="1"/>
    <xf numFmtId="1" fontId="38" fillId="0" borderId="1" xfId="6" applyNumberFormat="1" applyFont="1" applyAlignment="1">
      <alignment horizontal="right"/>
    </xf>
    <xf numFmtId="1" fontId="36" fillId="0" borderId="1" xfId="13" applyNumberFormat="1" applyFont="1"/>
    <xf numFmtId="1" fontId="35" fillId="0" borderId="0" xfId="0" applyNumberFormat="1" applyFont="1"/>
    <xf numFmtId="1" fontId="26" fillId="0" borderId="0" xfId="0" applyNumberFormat="1" applyFont="1"/>
    <xf numFmtId="1" fontId="35" fillId="0" borderId="7" xfId="14" applyNumberFormat="1" applyFont="1" applyBorder="1"/>
    <xf numFmtId="1" fontId="35" fillId="0" borderId="1" xfId="14" applyNumberFormat="1" applyFont="1"/>
    <xf numFmtId="2" fontId="35" fillId="0" borderId="1" xfId="14" applyNumberFormat="1" applyFont="1"/>
    <xf numFmtId="1" fontId="0" fillId="0" borderId="0" xfId="0" applyNumberFormat="1"/>
    <xf numFmtId="0" fontId="26" fillId="0" borderId="0" xfId="0" applyFont="1"/>
    <xf numFmtId="0" fontId="26" fillId="0" borderId="13" xfId="0" applyFont="1" applyBorder="1"/>
    <xf numFmtId="0" fontId="39" fillId="0" borderId="0" xfId="0" applyFont="1"/>
    <xf numFmtId="0" fontId="40" fillId="0" borderId="0" xfId="0" applyFont="1"/>
    <xf numFmtId="0" fontId="26" fillId="0" borderId="1" xfId="14" applyFont="1"/>
    <xf numFmtId="0" fontId="41" fillId="9" borderId="5" xfId="13" applyFont="1" applyFill="1" applyBorder="1" applyAlignment="1">
      <alignment horizontal="right"/>
    </xf>
    <xf numFmtId="0" fontId="42" fillId="9" borderId="5" xfId="13" applyFont="1" applyFill="1" applyBorder="1"/>
    <xf numFmtId="2" fontId="42" fillId="9" borderId="14" xfId="13" applyNumberFormat="1" applyFont="1" applyFill="1" applyBorder="1"/>
    <xf numFmtId="2" fontId="42" fillId="9" borderId="5" xfId="13" applyNumberFormat="1" applyFont="1" applyFill="1" applyBorder="1"/>
    <xf numFmtId="2" fontId="43" fillId="9" borderId="5" xfId="13" applyNumberFormat="1" applyFont="1" applyFill="1" applyBorder="1"/>
    <xf numFmtId="0" fontId="42" fillId="9" borderId="1" xfId="13" applyFont="1" applyFill="1"/>
    <xf numFmtId="0" fontId="41" fillId="9" borderId="9" xfId="13" applyFont="1" applyFill="1" applyBorder="1" applyAlignment="1">
      <alignment horizontal="right" indent="1"/>
    </xf>
    <xf numFmtId="0" fontId="42" fillId="9" borderId="9" xfId="13" applyFont="1" applyFill="1" applyBorder="1"/>
    <xf numFmtId="0" fontId="42" fillId="9" borderId="11" xfId="13" applyFont="1" applyFill="1" applyBorder="1"/>
    <xf numFmtId="2" fontId="42" fillId="9" borderId="9" xfId="13" applyNumberFormat="1" applyFont="1" applyFill="1" applyBorder="1"/>
    <xf numFmtId="167" fontId="42" fillId="9" borderId="9" xfId="13" applyNumberFormat="1" applyFont="1" applyFill="1" applyBorder="1"/>
    <xf numFmtId="0" fontId="39" fillId="0" borderId="1" xfId="13" applyFont="1"/>
    <xf numFmtId="167" fontId="36" fillId="0" borderId="1" xfId="13" applyNumberFormat="1" applyFont="1"/>
    <xf numFmtId="0" fontId="40" fillId="0" borderId="1" xfId="13" applyFont="1"/>
    <xf numFmtId="173" fontId="0" fillId="0" borderId="0" xfId="0" applyNumberFormat="1"/>
    <xf numFmtId="167" fontId="26" fillId="0" borderId="1" xfId="13" applyNumberFormat="1" applyFont="1"/>
    <xf numFmtId="2" fontId="5" fillId="0" borderId="0" xfId="0" applyNumberFormat="1" applyFont="1"/>
    <xf numFmtId="174" fontId="19" fillId="0" borderId="1" xfId="6" applyNumberFormat="1" applyFont="1"/>
    <xf numFmtId="168" fontId="14" fillId="0" borderId="1" xfId="12" applyNumberFormat="1" applyFont="1" applyAlignment="1">
      <alignment horizontal="right" vertical="center" shrinkToFit="1"/>
    </xf>
    <xf numFmtId="0" fontId="19" fillId="0" borderId="1" xfId="6" applyFont="1"/>
    <xf numFmtId="168" fontId="14" fillId="7" borderId="1" xfId="12" applyNumberFormat="1" applyFont="1" applyFill="1" applyAlignment="1">
      <alignment horizontal="right" vertical="center" shrinkToFit="1"/>
    </xf>
    <xf numFmtId="169" fontId="14" fillId="0" borderId="1" xfId="12" applyNumberFormat="1" applyFont="1" applyAlignment="1">
      <alignment horizontal="right" vertical="center" shrinkToFit="1"/>
    </xf>
    <xf numFmtId="169" fontId="14" fillId="7" borderId="1" xfId="12" applyNumberFormat="1" applyFont="1" applyFill="1" applyAlignment="1">
      <alignment horizontal="right" vertical="center" shrinkToFit="1"/>
    </xf>
    <xf numFmtId="0" fontId="44" fillId="0" borderId="0" xfId="0" applyFont="1" applyAlignment="1">
      <alignment horizontal="left" vertical="center" indent="3"/>
    </xf>
    <xf numFmtId="168" fontId="45" fillId="7" borderId="0" xfId="0" applyNumberFormat="1" applyFont="1" applyFill="1" applyAlignment="1">
      <alignment horizontal="right" vertical="center" shrinkToFit="1"/>
    </xf>
    <xf numFmtId="168" fontId="45" fillId="0" borderId="0" xfId="0" applyNumberFormat="1" applyFont="1" applyAlignment="1">
      <alignment horizontal="right" vertical="center" shrinkToFit="1"/>
    </xf>
    <xf numFmtId="169" fontId="45" fillId="7" borderId="0" xfId="0" applyNumberFormat="1" applyFont="1" applyFill="1" applyAlignment="1">
      <alignment horizontal="right" vertical="center" shrinkToFit="1"/>
    </xf>
    <xf numFmtId="169" fontId="45" fillId="0" borderId="0" xfId="0" applyNumberFormat="1" applyFont="1" applyAlignment="1">
      <alignment horizontal="right" vertical="center" shrinkToFit="1"/>
    </xf>
    <xf numFmtId="0" fontId="21" fillId="0" borderId="1" xfId="12"/>
  </cellXfs>
  <cellStyles count="21">
    <cellStyle name="Comma" xfId="2" builtinId="3"/>
    <cellStyle name="Comma 2" xfId="4" xr:uid="{6EAC2157-508D-4AB8-9F0A-384C83E562EB}"/>
    <cellStyle name="Comma 3" xfId="19" xr:uid="{B05957D6-452A-4296-A284-B6E0936F3F73}"/>
    <cellStyle name="Estilo 1" xfId="14" xr:uid="{1B05EA3A-066E-4A11-B605-ECE31F28A2D8}"/>
    <cellStyle name="Hyperlink" xfId="1" builtinId="8"/>
    <cellStyle name="Hyperlink 2" xfId="7" xr:uid="{19B3F385-571E-4E0D-BE50-245944D02C2B}"/>
    <cellStyle name="Hyperlink 3" xfId="9" xr:uid="{E4246CC1-9BEC-4396-BFEB-920D97B24769}"/>
    <cellStyle name="Hyperlink 4" xfId="18" xr:uid="{D27AA6AA-C144-43A0-8BE1-98B23D4FAED1}"/>
    <cellStyle name="Normal" xfId="0" builtinId="0"/>
    <cellStyle name="Normal 2" xfId="3" xr:uid="{610889A4-3E86-4286-B202-5C905CB4A7EC}"/>
    <cellStyle name="Normal 3" xfId="5" xr:uid="{C353DC49-6765-43B5-BA1C-E4716089925D}"/>
    <cellStyle name="Normal 3 2" xfId="20" xr:uid="{B4D80C20-8C14-4DF6-B4C2-098AD4833AFD}"/>
    <cellStyle name="Normal 4" xfId="6" xr:uid="{D155B784-960A-435B-97D4-E552BFDECD04}"/>
    <cellStyle name="Normal 5" xfId="12" xr:uid="{5F5E56D9-08F5-465B-999F-E108570344D8}"/>
    <cellStyle name="Normal 6" xfId="17" xr:uid="{2A1329EC-D33E-4078-9196-34F387E42613}"/>
    <cellStyle name="Standard 10" xfId="11" xr:uid="{685F86B8-7E40-4D78-8FBA-AD05FE8CBAC3}"/>
    <cellStyle name="Standard 10 2" xfId="16" xr:uid="{2C17AB73-EB38-4F56-99B2-B3AD01F9AA34}"/>
    <cellStyle name="Standard 2" xfId="8" xr:uid="{41A47C81-5939-4049-99A7-0799D82DB8F9}"/>
    <cellStyle name="Standard 2 2" xfId="15" xr:uid="{72C0F2D5-E905-4BA0-89FC-F10D351E9447}"/>
    <cellStyle name="Standard_Tabelle1" xfId="10" xr:uid="{63CD0AF9-863C-4D26-BA1D-2E40A2A53DED}"/>
    <cellStyle name="Style 1" xfId="13" xr:uid="{960B1406-209E-43D2-8A83-FA8DA00E14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AWMD_Updated!$AZ$86:$AZ$225</c:f>
              <c:numCache>
                <c:formatCode>0.00</c:formatCode>
                <c:ptCount val="140"/>
                <c:pt idx="0">
                  <c:v>1.3463887224912783</c:v>
                </c:pt>
                <c:pt idx="1">
                  <c:v>1.2768614573491659</c:v>
                </c:pt>
                <c:pt idx="2">
                  <c:v>1.2747606406357832</c:v>
                </c:pt>
                <c:pt idx="3">
                  <c:v>1.3090295361431659</c:v>
                </c:pt>
                <c:pt idx="4">
                  <c:v>1.3152725174857878</c:v>
                </c:pt>
                <c:pt idx="5">
                  <c:v>1.3182267352723183</c:v>
                </c:pt>
                <c:pt idx="6">
                  <c:v>1.3705152566691134</c:v>
                </c:pt>
                <c:pt idx="7">
                  <c:v>1.3579279420000374</c:v>
                </c:pt>
                <c:pt idx="8">
                  <c:v>1.3257986721684365</c:v>
                </c:pt>
                <c:pt idx="9">
                  <c:v>1.2971862301087298</c:v>
                </c:pt>
                <c:pt idx="10">
                  <c:v>1.3193383781901051</c:v>
                </c:pt>
                <c:pt idx="11">
                  <c:v>1.2926844402159299</c:v>
                </c:pt>
                <c:pt idx="12">
                  <c:v>1.2581311970824776</c:v>
                </c:pt>
                <c:pt idx="13">
                  <c:v>1.1882590499789678</c:v>
                </c:pt>
                <c:pt idx="14">
                  <c:v>1.1338331269757043</c:v>
                </c:pt>
                <c:pt idx="15">
                  <c:v>1.1146201003158092</c:v>
                </c:pt>
                <c:pt idx="16">
                  <c:v>1.0787323600290828</c:v>
                </c:pt>
                <c:pt idx="17">
                  <c:v>1.0505669384483334</c:v>
                </c:pt>
                <c:pt idx="18">
                  <c:v>1.0434296279756003</c:v>
                </c:pt>
                <c:pt idx="19">
                  <c:v>1.0293081779564048</c:v>
                </c:pt>
                <c:pt idx="20">
                  <c:v>1.0303333574889266</c:v>
                </c:pt>
                <c:pt idx="21">
                  <c:v>1.0396930548850498</c:v>
                </c:pt>
                <c:pt idx="22">
                  <c:v>1.0214894132837209</c:v>
                </c:pt>
                <c:pt idx="23">
                  <c:v>1.0303924558785948</c:v>
                </c:pt>
                <c:pt idx="24">
                  <c:v>1.0732500300510008</c:v>
                </c:pt>
                <c:pt idx="25">
                  <c:v>1.095765923944348</c:v>
                </c:pt>
                <c:pt idx="26">
                  <c:v>1.1261375396822715</c:v>
                </c:pt>
                <c:pt idx="27">
                  <c:v>1.0763953671943396</c:v>
                </c:pt>
                <c:pt idx="28">
                  <c:v>1.0769390377118921</c:v>
                </c:pt>
                <c:pt idx="29">
                  <c:v>1.0586797980603575</c:v>
                </c:pt>
                <c:pt idx="30">
                  <c:v>1.0225523930282379</c:v>
                </c:pt>
                <c:pt idx="31">
                  <c:v>0.97898446677979378</c:v>
                </c:pt>
                <c:pt idx="32">
                  <c:v>0.99927053251126652</c:v>
                </c:pt>
                <c:pt idx="33">
                  <c:v>1.0383418096636396</c:v>
                </c:pt>
                <c:pt idx="34">
                  <c:v>1.0463640419089728</c:v>
                </c:pt>
                <c:pt idx="35">
                  <c:v>1.0590067998826618</c:v>
                </c:pt>
                <c:pt idx="36">
                  <c:v>1.0968869252175402</c:v>
                </c:pt>
                <c:pt idx="37">
                  <c:v>1.1320054155139081</c:v>
                </c:pt>
                <c:pt idx="38">
                  <c:v>1.1487096544451618</c:v>
                </c:pt>
                <c:pt idx="39">
                  <c:v>1.1704106151561156</c:v>
                </c:pt>
                <c:pt idx="40">
                  <c:v>1.1023810696183043</c:v>
                </c:pt>
                <c:pt idx="41">
                  <c:v>1.1298545613546807</c:v>
                </c:pt>
                <c:pt idx="42">
                  <c:v>1.1076315072428025</c:v>
                </c:pt>
                <c:pt idx="43">
                  <c:v>1.099424634441309</c:v>
                </c:pt>
                <c:pt idx="44">
                  <c:v>1.112229519683682</c:v>
                </c:pt>
                <c:pt idx="45">
                  <c:v>1.0806367544011632</c:v>
                </c:pt>
                <c:pt idx="46">
                  <c:v>1.0321625284403784</c:v>
                </c:pt>
                <c:pt idx="47">
                  <c:v>1.0181554078476025</c:v>
                </c:pt>
                <c:pt idx="48">
                  <c:v>0.96850080272574868</c:v>
                </c:pt>
                <c:pt idx="49">
                  <c:v>0.93252729818244195</c:v>
                </c:pt>
                <c:pt idx="50">
                  <c:v>0.94018334201958276</c:v>
                </c:pt>
                <c:pt idx="51">
                  <c:v>0.91553181412018614</c:v>
                </c:pt>
                <c:pt idx="52">
                  <c:v>0.89398340230415274</c:v>
                </c:pt>
                <c:pt idx="53">
                  <c:v>0.91487960184439743</c:v>
                </c:pt>
                <c:pt idx="54">
                  <c:v>0.90761067858419997</c:v>
                </c:pt>
                <c:pt idx="55">
                  <c:v>0.88408574924499073</c:v>
                </c:pt>
                <c:pt idx="56">
                  <c:v>0.88826249933380308</c:v>
                </c:pt>
                <c:pt idx="57">
                  <c:v>0.90934304511705522</c:v>
                </c:pt>
                <c:pt idx="58">
                  <c:v>0.92639283935390893</c:v>
                </c:pt>
                <c:pt idx="59">
                  <c:v>0.93816727147183421</c:v>
                </c:pt>
                <c:pt idx="60">
                  <c:v>0.93799948472561634</c:v>
                </c:pt>
                <c:pt idx="61">
                  <c:v>0.91287130279515105</c:v>
                </c:pt>
                <c:pt idx="62">
                  <c:v>0.90389842351075944</c:v>
                </c:pt>
                <c:pt idx="63">
                  <c:v>0.90394200067072483</c:v>
                </c:pt>
                <c:pt idx="64">
                  <c:v>0.89862627002101902</c:v>
                </c:pt>
                <c:pt idx="65">
                  <c:v>0.88955124215452874</c:v>
                </c:pt>
                <c:pt idx="66">
                  <c:v>0.88527486899407404</c:v>
                </c:pt>
                <c:pt idx="67">
                  <c:v>0.86502247040037283</c:v>
                </c:pt>
                <c:pt idx="68">
                  <c:v>0.84929368490694723</c:v>
                </c:pt>
                <c:pt idx="69">
                  <c:v>0.82866678838861063</c:v>
                </c:pt>
                <c:pt idx="70">
                  <c:v>0.8465285978523569</c:v>
                </c:pt>
                <c:pt idx="71">
                  <c:v>0.86831409004590776</c:v>
                </c:pt>
                <c:pt idx="72">
                  <c:v>0.83888840575130696</c:v>
                </c:pt>
                <c:pt idx="73">
                  <c:v>0.8325408007432924</c:v>
                </c:pt>
                <c:pt idx="74">
                  <c:v>0.82298430568929037</c:v>
                </c:pt>
                <c:pt idx="75">
                  <c:v>0.81269670646532743</c:v>
                </c:pt>
                <c:pt idx="76">
                  <c:v>0.85414529523959204</c:v>
                </c:pt>
                <c:pt idx="77">
                  <c:v>0.90686030754051328</c:v>
                </c:pt>
                <c:pt idx="78">
                  <c:v>0.91022179070966958</c:v>
                </c:pt>
                <c:pt idx="79">
                  <c:v>0.89039028477352478</c:v>
                </c:pt>
                <c:pt idx="80">
                  <c:v>0.89500649028873192</c:v>
                </c:pt>
                <c:pt idx="81">
                  <c:v>0.87205626507022238</c:v>
                </c:pt>
                <c:pt idx="82">
                  <c:v>0.8819013558057478</c:v>
                </c:pt>
                <c:pt idx="83">
                  <c:v>0.88894709846185482</c:v>
                </c:pt>
                <c:pt idx="84">
                  <c:v>0.91667038427433634</c:v>
                </c:pt>
                <c:pt idx="85">
                  <c:v>0.92488771092449606</c:v>
                </c:pt>
                <c:pt idx="86">
                  <c:v>0.94457813723523876</c:v>
                </c:pt>
                <c:pt idx="87">
                  <c:v>0.92419391806466389</c:v>
                </c:pt>
                <c:pt idx="88">
                  <c:v>0.90291415543667186</c:v>
                </c:pt>
                <c:pt idx="89">
                  <c:v>0.90153901725635832</c:v>
                </c:pt>
                <c:pt idx="90">
                  <c:v>0.8824297644736131</c:v>
                </c:pt>
                <c:pt idx="91">
                  <c:v>0.86862886065716405</c:v>
                </c:pt>
                <c:pt idx="92">
                  <c:v>0.85595283813988898</c:v>
                </c:pt>
                <c:pt idx="93">
                  <c:v>0.85882443538734554</c:v>
                </c:pt>
                <c:pt idx="94">
                  <c:v>0.87744287408168287</c:v>
                </c:pt>
                <c:pt idx="95">
                  <c:v>0.89045477009199869</c:v>
                </c:pt>
                <c:pt idx="96">
                  <c:v>0.94061225078478417</c:v>
                </c:pt>
                <c:pt idx="97">
                  <c:v>0.96068585284406238</c:v>
                </c:pt>
                <c:pt idx="98">
                  <c:v>0.93333615408259896</c:v>
                </c:pt>
                <c:pt idx="99">
                  <c:v>0.93292603855658929</c:v>
                </c:pt>
                <c:pt idx="100">
                  <c:v>0.90973075305389028</c:v>
                </c:pt>
                <c:pt idx="101">
                  <c:v>0.90496072319634546</c:v>
                </c:pt>
                <c:pt idx="102">
                  <c:v>0.90468863934225507</c:v>
                </c:pt>
                <c:pt idx="103">
                  <c:v>0.91007875821573592</c:v>
                </c:pt>
                <c:pt idx="104">
                  <c:v>0.91797271234315292</c:v>
                </c:pt>
                <c:pt idx="105">
                  <c:v>0.90509068254396841</c:v>
                </c:pt>
                <c:pt idx="106">
                  <c:v>0.86838572304400452</c:v>
                </c:pt>
                <c:pt idx="107">
                  <c:v>0.86380600990152034</c:v>
                </c:pt>
                <c:pt idx="108">
                  <c:v>0.85129712142391367</c:v>
                </c:pt>
                <c:pt idx="109">
                  <c:v>0.85545784959568227</c:v>
                </c:pt>
                <c:pt idx="110">
                  <c:v>0.84496379048503178</c:v>
                </c:pt>
                <c:pt idx="111">
                  <c:v>0.85171137205023972</c:v>
                </c:pt>
                <c:pt idx="112">
                  <c:v>0.86260660739409123</c:v>
                </c:pt>
                <c:pt idx="113">
                  <c:v>0.8631933492678826</c:v>
                </c:pt>
                <c:pt idx="114">
                  <c:v>0.86356730442071605</c:v>
                </c:pt>
                <c:pt idx="115">
                  <c:v>0.86908734530607368</c:v>
                </c:pt>
                <c:pt idx="116">
                  <c:v>0.86731973915647953</c:v>
                </c:pt>
                <c:pt idx="117">
                  <c:v>0.84689709607454722</c:v>
                </c:pt>
                <c:pt idx="118">
                  <c:v>0.82101671425826883</c:v>
                </c:pt>
                <c:pt idx="119">
                  <c:v>0.81752935543533034</c:v>
                </c:pt>
                <c:pt idx="120">
                  <c:v>0.82133702168411871</c:v>
                </c:pt>
                <c:pt idx="121">
                  <c:v>0.82000976904971523</c:v>
                </c:pt>
                <c:pt idx="122">
                  <c:v>0.82967997583971909</c:v>
                </c:pt>
                <c:pt idx="123">
                  <c:v>0.84049269681887528</c:v>
                </c:pt>
                <c:pt idx="124">
                  <c:v>0.84550961118958701</c:v>
                </c:pt>
                <c:pt idx="125">
                  <c:v>0.85942179820260534</c:v>
                </c:pt>
                <c:pt idx="126">
                  <c:v>0.87412587412587417</c:v>
                </c:pt>
                <c:pt idx="127">
                  <c:v>0.85353945742203774</c:v>
                </c:pt>
                <c:pt idx="128">
                  <c:v>0.83485090675939833</c:v>
                </c:pt>
                <c:pt idx="129">
                  <c:v>0.82209371375080531</c:v>
                </c:pt>
                <c:pt idx="130">
                  <c:v>0.80899996278600161</c:v>
                </c:pt>
                <c:pt idx="131">
                  <c:v>0.81166679022038923</c:v>
                </c:pt>
                <c:pt idx="132">
                  <c:v>0.80677215302208771</c:v>
                </c:pt>
                <c:pt idx="133">
                  <c:v>0.80409811283533561</c:v>
                </c:pt>
                <c:pt idx="134">
                  <c:v>0.79716167926890713</c:v>
                </c:pt>
                <c:pt idx="135">
                  <c:v>0.80782012969282913</c:v>
                </c:pt>
                <c:pt idx="136">
                  <c:v>0.81151792805406653</c:v>
                </c:pt>
                <c:pt idx="137">
                  <c:v>0.7789011262910287</c:v>
                </c:pt>
                <c:pt idx="138">
                  <c:v>0.76451469371757508</c:v>
                </c:pt>
                <c:pt idx="139">
                  <c:v>0.76506079555611894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A-424C-B526-73A3F4EBD10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AWMD_Updated!$BA$86:$BA$225</c:f>
              <c:numCache>
                <c:formatCode>0.00</c:formatCode>
                <c:ptCount val="140"/>
                <c:pt idx="0">
                  <c:v>0.74554536643554759</c:v>
                </c:pt>
                <c:pt idx="1">
                  <c:v>0.84203435500168411</c:v>
                </c:pt>
                <c:pt idx="2">
                  <c:v>0.84976206662134601</c:v>
                </c:pt>
                <c:pt idx="3">
                  <c:v>0.79713033080908735</c:v>
                </c:pt>
                <c:pt idx="4">
                  <c:v>0.79201647394265806</c:v>
                </c:pt>
                <c:pt idx="5">
                  <c:v>0.7862871520679352</c:v>
                </c:pt>
                <c:pt idx="6">
                  <c:v>0.72155278158597302</c:v>
                </c:pt>
                <c:pt idx="7">
                  <c:v>0.7885813421654444</c:v>
                </c:pt>
                <c:pt idx="8">
                  <c:v>0.83998320033599339</c:v>
                </c:pt>
                <c:pt idx="9">
                  <c:v>0.82863771958899568</c:v>
                </c:pt>
                <c:pt idx="10">
                  <c:v>0.86933843345214279</c:v>
                </c:pt>
                <c:pt idx="11">
                  <c:v>0.87719298245614041</c:v>
                </c:pt>
                <c:pt idx="12">
                  <c:v>0.88873089228581592</c:v>
                </c:pt>
                <c:pt idx="13">
                  <c:v>0.8595495960116899</c:v>
                </c:pt>
                <c:pt idx="14">
                  <c:v>0.8151287903488752</c:v>
                </c:pt>
                <c:pt idx="15">
                  <c:v>0.80632156103854224</c:v>
                </c:pt>
                <c:pt idx="16">
                  <c:v>0.78536087332129112</c:v>
                </c:pt>
                <c:pt idx="17">
                  <c:v>0.75131480090157776</c:v>
                </c:pt>
                <c:pt idx="18">
                  <c:v>0.76196281621456874</c:v>
                </c:pt>
                <c:pt idx="19">
                  <c:v>0.75907089722180054</c:v>
                </c:pt>
                <c:pt idx="20">
                  <c:v>0.77681970014759572</c:v>
                </c:pt>
                <c:pt idx="21">
                  <c:v>0.79713033080908735</c:v>
                </c:pt>
                <c:pt idx="22">
                  <c:v>0.78480615288023858</c:v>
                </c:pt>
                <c:pt idx="23">
                  <c:v>0.79245582058800224</c:v>
                </c:pt>
                <c:pt idx="24">
                  <c:v>0.84817642069550458</c:v>
                </c:pt>
                <c:pt idx="25">
                  <c:v>0.87450808919982514</c:v>
                </c:pt>
                <c:pt idx="26">
                  <c:v>0.91466203237903598</c:v>
                </c:pt>
                <c:pt idx="27">
                  <c:v>0.8901548869503294</c:v>
                </c:pt>
                <c:pt idx="28">
                  <c:v>0.92013249907986749</c:v>
                </c:pt>
                <c:pt idx="29">
                  <c:v>0.90876045074518352</c:v>
                </c:pt>
                <c:pt idx="30">
                  <c:v>0.89469446184128132</c:v>
                </c:pt>
                <c:pt idx="31">
                  <c:v>0.84961767204757854</c:v>
                </c:pt>
                <c:pt idx="32">
                  <c:v>0.891583452211127</c:v>
                </c:pt>
                <c:pt idx="33">
                  <c:v>0.94616330778692403</c:v>
                </c:pt>
                <c:pt idx="34">
                  <c:v>0.95365248903299638</c:v>
                </c:pt>
                <c:pt idx="35">
                  <c:v>0.96339113680154143</c:v>
                </c:pt>
                <c:pt idx="36">
                  <c:v>1.0136847440446022</c:v>
                </c:pt>
                <c:pt idx="37">
                  <c:v>1.0715816545220747</c:v>
                </c:pt>
                <c:pt idx="38">
                  <c:v>1.1047282368537339</c:v>
                </c:pt>
                <c:pt idx="39">
                  <c:v>1.1516756881262238</c:v>
                </c:pt>
                <c:pt idx="40">
                  <c:v>1.0831889081455806</c:v>
                </c:pt>
                <c:pt idx="41">
                  <c:v>1.1461318051575931</c:v>
                </c:pt>
                <c:pt idx="42">
                  <c:v>1.1232168931820734</c:v>
                </c:pt>
                <c:pt idx="43">
                  <c:v>1.1161960040183057</c:v>
                </c:pt>
                <c:pt idx="44">
                  <c:v>1.1407711613050422</c:v>
                </c:pt>
                <c:pt idx="45">
                  <c:v>1.0883761427949501</c:v>
                </c:pt>
                <c:pt idx="46">
                  <c:v>1.0164667615368976</c:v>
                </c:pt>
                <c:pt idx="47">
                  <c:v>1.0006003602161297</c:v>
                </c:pt>
                <c:pt idx="48">
                  <c:v>0.9318796011555307</c:v>
                </c:pt>
                <c:pt idx="49">
                  <c:v>0.87935279634189234</c:v>
                </c:pt>
                <c:pt idx="50">
                  <c:v>0.88904694167852061</c:v>
                </c:pt>
                <c:pt idx="51">
                  <c:v>0.84104289318755254</c:v>
                </c:pt>
                <c:pt idx="52">
                  <c:v>0.80019204609106187</c:v>
                </c:pt>
                <c:pt idx="53">
                  <c:v>0.83015108749792466</c:v>
                </c:pt>
                <c:pt idx="54">
                  <c:v>0.81833060556464809</c:v>
                </c:pt>
                <c:pt idx="55">
                  <c:v>0.77059412807274408</c:v>
                </c:pt>
                <c:pt idx="56">
                  <c:v>0.76260199801723483</c:v>
                </c:pt>
                <c:pt idx="57">
                  <c:v>0.7940289026520565</c:v>
                </c:pt>
                <c:pt idx="58">
                  <c:v>0.81973932289531926</c:v>
                </c:pt>
                <c:pt idx="59">
                  <c:v>0.84146751935375297</c:v>
                </c:pt>
                <c:pt idx="60">
                  <c:v>0.83173916659735514</c:v>
                </c:pt>
                <c:pt idx="61">
                  <c:v>0.79478620251152443</c:v>
                </c:pt>
                <c:pt idx="62">
                  <c:v>0.78474456564388295</c:v>
                </c:pt>
                <c:pt idx="63">
                  <c:v>0.77597578955536595</c:v>
                </c:pt>
                <c:pt idx="64">
                  <c:v>0.76300930871356631</c:v>
                </c:pt>
                <c:pt idx="65">
                  <c:v>0.74178473407017276</c:v>
                </c:pt>
                <c:pt idx="66">
                  <c:v>0.7279079924297569</c:v>
                </c:pt>
                <c:pt idx="67">
                  <c:v>0.69032168990749687</c:v>
                </c:pt>
                <c:pt idx="68">
                  <c:v>0.66773504273504269</c:v>
                </c:pt>
                <c:pt idx="69">
                  <c:v>0.64012290359749069</c:v>
                </c:pt>
                <c:pt idx="70">
                  <c:v>0.66445182724252494</c:v>
                </c:pt>
                <c:pt idx="71">
                  <c:v>0.75872534142640358</c:v>
                </c:pt>
                <c:pt idx="72">
                  <c:v>0.76751861232634899</c:v>
                </c:pt>
                <c:pt idx="73">
                  <c:v>0.73356807511737088</c:v>
                </c:pt>
                <c:pt idx="74">
                  <c:v>0.699154023631406</c:v>
                </c:pt>
                <c:pt idx="75">
                  <c:v>0.67663576696664185</c:v>
                </c:pt>
                <c:pt idx="76">
                  <c:v>0.72311808518331044</c:v>
                </c:pt>
                <c:pt idx="77">
                  <c:v>0.78690588605602774</c:v>
                </c:pt>
                <c:pt idx="78">
                  <c:v>0.77459333849728895</c:v>
                </c:pt>
                <c:pt idx="79">
                  <c:v>0.73621438562909514</c:v>
                </c:pt>
                <c:pt idx="80">
                  <c:v>0.73099415204678353</c:v>
                </c:pt>
                <c:pt idx="81">
                  <c:v>0.69487874365923141</c:v>
                </c:pt>
                <c:pt idx="82">
                  <c:v>0.70786437318609752</c:v>
                </c:pt>
                <c:pt idx="83">
                  <c:v>0.74172971369233043</c:v>
                </c:pt>
                <c:pt idx="84">
                  <c:v>0.76289288983826675</c:v>
                </c:pt>
                <c:pt idx="85">
                  <c:v>0.78039644139222719</c:v>
                </c:pt>
                <c:pt idx="86">
                  <c:v>0.79987202047672379</c:v>
                </c:pt>
                <c:pt idx="87">
                  <c:v>0.77118840132644406</c:v>
                </c:pt>
                <c:pt idx="88">
                  <c:v>0.75723156141147963</c:v>
                </c:pt>
                <c:pt idx="89">
                  <c:v>0.76557954371459191</c:v>
                </c:pt>
                <c:pt idx="90">
                  <c:v>0.75517293460202384</c:v>
                </c:pt>
                <c:pt idx="91">
                  <c:v>0.73475385745775168</c:v>
                </c:pt>
                <c:pt idx="92">
                  <c:v>0.73014018691588789</c:v>
                </c:pt>
                <c:pt idx="93">
                  <c:v>0.72934140471154552</c:v>
                </c:pt>
                <c:pt idx="94">
                  <c:v>0.75437537718768866</c:v>
                </c:pt>
                <c:pt idx="95">
                  <c:v>0.80012802048327736</c:v>
                </c:pt>
                <c:pt idx="96">
                  <c:v>0.88802060207796818</c:v>
                </c:pt>
                <c:pt idx="97">
                  <c:v>0.90473174703700354</c:v>
                </c:pt>
                <c:pt idx="98">
                  <c:v>0.8995232526760818</c:v>
                </c:pt>
                <c:pt idx="99">
                  <c:v>0.9129918743723181</c:v>
                </c:pt>
                <c:pt idx="100">
                  <c:v>0.90744101633393826</c:v>
                </c:pt>
                <c:pt idx="101">
                  <c:v>0.88558271342543393</c:v>
                </c:pt>
                <c:pt idx="102">
                  <c:v>0.89557585527494177</c:v>
                </c:pt>
                <c:pt idx="103">
                  <c:v>0.92686996014459178</c:v>
                </c:pt>
                <c:pt idx="104">
                  <c:v>0.9391435011269722</c:v>
                </c:pt>
                <c:pt idx="105">
                  <c:v>0.90735867888576349</c:v>
                </c:pt>
                <c:pt idx="106">
                  <c:v>0.85135365230716831</c:v>
                </c:pt>
                <c:pt idx="107">
                  <c:v>0.84932903006624771</c:v>
                </c:pt>
                <c:pt idx="108">
                  <c:v>0.81353726000650828</c:v>
                </c:pt>
                <c:pt idx="109">
                  <c:v>0.839278220730172</c:v>
                </c:pt>
                <c:pt idx="110">
                  <c:v>0.85991916759824572</c:v>
                </c:pt>
                <c:pt idx="111">
                  <c:v>0.87611704923777822</c:v>
                </c:pt>
                <c:pt idx="112">
                  <c:v>0.88043669660151447</c:v>
                </c:pt>
                <c:pt idx="113">
                  <c:v>0.88991723769689424</c:v>
                </c:pt>
                <c:pt idx="114">
                  <c:v>0.89936145336810858</c:v>
                </c:pt>
                <c:pt idx="115">
                  <c:v>0.90326077138469874</c:v>
                </c:pt>
                <c:pt idx="116">
                  <c:v>0.90686496780629366</c:v>
                </c:pt>
                <c:pt idx="117">
                  <c:v>0.90793535500272382</c:v>
                </c:pt>
                <c:pt idx="118">
                  <c:v>0.85550517580631358</c:v>
                </c:pt>
                <c:pt idx="119">
                  <c:v>0.83829323497359376</c:v>
                </c:pt>
                <c:pt idx="120">
                  <c:v>0.83001328021248333</c:v>
                </c:pt>
                <c:pt idx="121">
                  <c:v>0.82932492950738101</c:v>
                </c:pt>
                <c:pt idx="122">
                  <c:v>0.84832032575500504</c:v>
                </c:pt>
                <c:pt idx="123">
                  <c:v>0.87450808919982514</c:v>
                </c:pt>
                <c:pt idx="124">
                  <c:v>0.89150396719265412</c:v>
                </c:pt>
                <c:pt idx="125">
                  <c:v>0.93923170846247772</c:v>
                </c:pt>
                <c:pt idx="126">
                  <c:v>0.99304865938430997</c:v>
                </c:pt>
                <c:pt idx="127">
                  <c:v>0.97991180793728572</c:v>
                </c:pt>
                <c:pt idx="128">
                  <c:v>0.93196644920782856</c:v>
                </c:pt>
                <c:pt idx="129">
                  <c:v>0.91852668320014697</c:v>
                </c:pt>
                <c:pt idx="130">
                  <c:v>0.91877986034546122</c:v>
                </c:pt>
                <c:pt idx="131">
                  <c:v>0.93014603292716957</c:v>
                </c:pt>
                <c:pt idx="132">
                  <c:v>0.92097992263768647</c:v>
                </c:pt>
                <c:pt idx="133">
                  <c:v>0.92876381536175356</c:v>
                </c:pt>
                <c:pt idx="134">
                  <c:v>0.91049804242920873</c:v>
                </c:pt>
                <c:pt idx="135">
                  <c:v>0.93624192491339753</c:v>
                </c:pt>
                <c:pt idx="136">
                  <c:v>0.95029934429345242</c:v>
                </c:pt>
                <c:pt idx="137">
                  <c:v>0.88198976891868064</c:v>
                </c:pt>
                <c:pt idx="138">
                  <c:v>0.85609108809177303</c:v>
                </c:pt>
                <c:pt idx="139">
                  <c:v>0.8595495960116899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A-424C-B526-73A3F4EBD100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AWMD_Updated!$BB$86:$BB$225</c:f>
              <c:numCache>
                <c:formatCode>0.00</c:formatCode>
                <c:ptCount val="140"/>
                <c:pt idx="0">
                  <c:v>0.83319446758873528</c:v>
                </c:pt>
                <c:pt idx="1">
                  <c:v>0.88206756637558448</c:v>
                </c:pt>
                <c:pt idx="2">
                  <c:v>0.8120178643930166</c:v>
                </c:pt>
                <c:pt idx="3">
                  <c:v>0.74576776791707067</c:v>
                </c:pt>
                <c:pt idx="4">
                  <c:v>0.80398777938575328</c:v>
                </c:pt>
                <c:pt idx="5">
                  <c:v>0.74498994263577434</c:v>
                </c:pt>
                <c:pt idx="6">
                  <c:v>0.71530758226037205</c:v>
                </c:pt>
                <c:pt idx="7">
                  <c:v>0.82583202576595915</c:v>
                </c:pt>
                <c:pt idx="8">
                  <c:v>0.83250083250083251</c:v>
                </c:pt>
                <c:pt idx="9">
                  <c:v>0.86125226078718453</c:v>
                </c:pt>
                <c:pt idx="10">
                  <c:v>0.85034013605442182</c:v>
                </c:pt>
                <c:pt idx="11">
                  <c:v>0.8962982880702699</c:v>
                </c:pt>
                <c:pt idx="12">
                  <c:v>0.86610081413476525</c:v>
                </c:pt>
                <c:pt idx="13">
                  <c:v>0.83042683939544926</c:v>
                </c:pt>
                <c:pt idx="14">
                  <c:v>0.80580177276389997</c:v>
                </c:pt>
                <c:pt idx="15">
                  <c:v>0.81300813008130079</c:v>
                </c:pt>
                <c:pt idx="16">
                  <c:v>0.74660295654770792</c:v>
                </c:pt>
                <c:pt idx="17">
                  <c:v>0.74460163812360391</c:v>
                </c:pt>
                <c:pt idx="18">
                  <c:v>0.75843761850587788</c:v>
                </c:pt>
                <c:pt idx="19">
                  <c:v>0.76091919038198141</c:v>
                </c:pt>
                <c:pt idx="20">
                  <c:v>0.77911959485781057</c:v>
                </c:pt>
                <c:pt idx="21">
                  <c:v>0.79541839007317838</c:v>
                </c:pt>
                <c:pt idx="22">
                  <c:v>0.79624173899195794</c:v>
                </c:pt>
                <c:pt idx="23">
                  <c:v>0.79808459696727863</c:v>
                </c:pt>
                <c:pt idx="24">
                  <c:v>0.86080743737625898</c:v>
                </c:pt>
                <c:pt idx="25">
                  <c:v>0.88495575221238942</c:v>
                </c:pt>
                <c:pt idx="26">
                  <c:v>0.89847259658580414</c:v>
                </c:pt>
                <c:pt idx="27">
                  <c:v>0.90563303749320767</c:v>
                </c:pt>
                <c:pt idx="28">
                  <c:v>0.92919531685560297</c:v>
                </c:pt>
                <c:pt idx="29">
                  <c:v>0.9124920156948626</c:v>
                </c:pt>
                <c:pt idx="30">
                  <c:v>0.85353362922499143</c:v>
                </c:pt>
                <c:pt idx="31">
                  <c:v>0.85711836804662722</c:v>
                </c:pt>
                <c:pt idx="32">
                  <c:v>0.93092533978774894</c:v>
                </c:pt>
                <c:pt idx="33">
                  <c:v>0.96824167312161125</c:v>
                </c:pt>
                <c:pt idx="34">
                  <c:v>0.93764650726676046</c:v>
                </c:pt>
                <c:pt idx="35">
                  <c:v>0.99542106310969547</c:v>
                </c:pt>
                <c:pt idx="36">
                  <c:v>1.0467915837956663</c:v>
                </c:pt>
                <c:pt idx="37">
                  <c:v>1.0464629552113855</c:v>
                </c:pt>
                <c:pt idx="38">
                  <c:v>1.140901312036509</c:v>
                </c:pt>
                <c:pt idx="39">
                  <c:v>1.0746910263299301</c:v>
                </c:pt>
                <c:pt idx="40">
                  <c:v>1.1322463768115942</c:v>
                </c:pt>
                <c:pt idx="41">
                  <c:v>1.179245283018868</c:v>
                </c:pt>
                <c:pt idx="42">
                  <c:v>1.0951702989814915</c:v>
                </c:pt>
                <c:pt idx="43">
                  <c:v>1.1346873936230568</c:v>
                </c:pt>
                <c:pt idx="44">
                  <c:v>1.1462631820265934</c:v>
                </c:pt>
                <c:pt idx="45">
                  <c:v>1.0025062656641603</c:v>
                </c:pt>
                <c:pt idx="46">
                  <c:v>1.0141987829614605</c:v>
                </c:pt>
                <c:pt idx="47">
                  <c:v>0.95356155239820739</c:v>
                </c:pt>
                <c:pt idx="48">
                  <c:v>0.9178522257916476</c:v>
                </c:pt>
                <c:pt idx="49">
                  <c:v>0.87512032904524373</c:v>
                </c:pt>
                <c:pt idx="50">
                  <c:v>0.85822176450394783</c:v>
                </c:pt>
                <c:pt idx="51">
                  <c:v>0.79176563737133809</c:v>
                </c:pt>
                <c:pt idx="52">
                  <c:v>0.81806282722513091</c:v>
                </c:pt>
                <c:pt idx="53">
                  <c:v>0.82270670505964627</c:v>
                </c:pt>
                <c:pt idx="54">
                  <c:v>0.80586670964622453</c:v>
                </c:pt>
                <c:pt idx="55">
                  <c:v>0.73416048748256368</c:v>
                </c:pt>
                <c:pt idx="56">
                  <c:v>0.77136686207960503</c:v>
                </c:pt>
                <c:pt idx="57">
                  <c:v>0.8269930532583526</c:v>
                </c:pt>
                <c:pt idx="58">
                  <c:v>0.83042683939544926</c:v>
                </c:pt>
                <c:pt idx="59">
                  <c:v>0.84767313723828097</c:v>
                </c:pt>
                <c:pt idx="60">
                  <c:v>0.82617316589557177</c:v>
                </c:pt>
                <c:pt idx="61">
                  <c:v>0.78659639738849985</c:v>
                </c:pt>
                <c:pt idx="62">
                  <c:v>0.78988941548183256</c:v>
                </c:pt>
                <c:pt idx="63">
                  <c:v>0.75930144267274113</c:v>
                </c:pt>
                <c:pt idx="64">
                  <c:v>0.75086349301696942</c:v>
                </c:pt>
                <c:pt idx="65">
                  <c:v>0.74046649389115138</c:v>
                </c:pt>
                <c:pt idx="66">
                  <c:v>0.70526835460892878</c:v>
                </c:pt>
                <c:pt idx="67">
                  <c:v>0.67930167787514439</c:v>
                </c:pt>
                <c:pt idx="68">
                  <c:v>0.63243106501391355</c:v>
                </c:pt>
                <c:pt idx="69">
                  <c:v>0.63435676224308546</c:v>
                </c:pt>
                <c:pt idx="70">
                  <c:v>0.699154023631406</c:v>
                </c:pt>
                <c:pt idx="71">
                  <c:v>0.71854566357692029</c:v>
                </c:pt>
                <c:pt idx="72">
                  <c:v>0.75142771265404273</c:v>
                </c:pt>
                <c:pt idx="73">
                  <c:v>0.70751379651903212</c:v>
                </c:pt>
                <c:pt idx="74">
                  <c:v>0.68292016663252064</c:v>
                </c:pt>
                <c:pt idx="75">
                  <c:v>0.69415521310565043</c:v>
                </c:pt>
                <c:pt idx="76">
                  <c:v>0.74189479931745672</c:v>
                </c:pt>
                <c:pt idx="77">
                  <c:v>0.81492950859750624</c:v>
                </c:pt>
                <c:pt idx="78">
                  <c:v>0.73270808909730367</c:v>
                </c:pt>
                <c:pt idx="79">
                  <c:v>0.74839095943721001</c:v>
                </c:pt>
                <c:pt idx="80">
                  <c:v>0.70387836981769547</c:v>
                </c:pt>
                <c:pt idx="81">
                  <c:v>0.69189787587352103</c:v>
                </c:pt>
                <c:pt idx="82">
                  <c:v>0.74057616825890538</c:v>
                </c:pt>
                <c:pt idx="83">
                  <c:v>0.77285725326532184</c:v>
                </c:pt>
                <c:pt idx="84">
                  <c:v>0.74872716382150351</c:v>
                </c:pt>
                <c:pt idx="85">
                  <c:v>0.79428117553613986</c:v>
                </c:pt>
                <c:pt idx="86">
                  <c:v>0.77339520494972935</c:v>
                </c:pt>
                <c:pt idx="87">
                  <c:v>0.757920266787934</c:v>
                </c:pt>
                <c:pt idx="88">
                  <c:v>0.78094494338149167</c:v>
                </c:pt>
                <c:pt idx="89">
                  <c:v>0.76452599388379205</c:v>
                </c:pt>
                <c:pt idx="90">
                  <c:v>0.74046649389115138</c:v>
                </c:pt>
                <c:pt idx="91">
                  <c:v>0.72511057936335288</c:v>
                </c:pt>
                <c:pt idx="92">
                  <c:v>0.725268349289237</c:v>
                </c:pt>
                <c:pt idx="93">
                  <c:v>0.73217162102796896</c:v>
                </c:pt>
                <c:pt idx="94">
                  <c:v>0.79472303902090125</c:v>
                </c:pt>
                <c:pt idx="95">
                  <c:v>0.82365538258792526</c:v>
                </c:pt>
                <c:pt idx="96">
                  <c:v>0.92945441026117659</c:v>
                </c:pt>
                <c:pt idx="97">
                  <c:v>0.89373491822325501</c:v>
                </c:pt>
                <c:pt idx="98">
                  <c:v>0.89261804873694539</c:v>
                </c:pt>
                <c:pt idx="99">
                  <c:v>0.91852668320014697</c:v>
                </c:pt>
                <c:pt idx="100">
                  <c:v>0.87834870443566093</c:v>
                </c:pt>
                <c:pt idx="101">
                  <c:v>0.90073860565663844</c:v>
                </c:pt>
                <c:pt idx="102">
                  <c:v>0.89597706298718749</c:v>
                </c:pt>
                <c:pt idx="103">
                  <c:v>0.94867659614837296</c:v>
                </c:pt>
                <c:pt idx="104">
                  <c:v>0.93536619586568148</c:v>
                </c:pt>
                <c:pt idx="105">
                  <c:v>0.87627059235892046</c:v>
                </c:pt>
                <c:pt idx="106">
                  <c:v>0.8470269354565475</c:v>
                </c:pt>
                <c:pt idx="107">
                  <c:v>0.83381972817476857</c:v>
                </c:pt>
                <c:pt idx="108">
                  <c:v>0.81162243324405492</c:v>
                </c:pt>
                <c:pt idx="109">
                  <c:v>0.85778006519128502</c:v>
                </c:pt>
                <c:pt idx="110">
                  <c:v>0.86385625431928126</c:v>
                </c:pt>
                <c:pt idx="111">
                  <c:v>0.8733624454148472</c:v>
                </c:pt>
                <c:pt idx="112">
                  <c:v>0.89007565643079667</c:v>
                </c:pt>
                <c:pt idx="113">
                  <c:v>0.87873462214411258</c:v>
                </c:pt>
                <c:pt idx="114">
                  <c:v>0.91835797593902102</c:v>
                </c:pt>
                <c:pt idx="115">
                  <c:v>0.8901548869503294</c:v>
                </c:pt>
                <c:pt idx="116">
                  <c:v>0.91274187659729833</c:v>
                </c:pt>
                <c:pt idx="117">
                  <c:v>0.89301661010894806</c:v>
                </c:pt>
                <c:pt idx="118">
                  <c:v>0.8541168431841476</c:v>
                </c:pt>
                <c:pt idx="119">
                  <c:v>0.81492950859750624</c:v>
                </c:pt>
                <c:pt idx="120">
                  <c:v>0.85287846481876328</c:v>
                </c:pt>
                <c:pt idx="121">
                  <c:v>0.84146751935375297</c:v>
                </c:pt>
                <c:pt idx="122">
                  <c:v>0.86363243803437262</c:v>
                </c:pt>
                <c:pt idx="123">
                  <c:v>0.88292424509977041</c:v>
                </c:pt>
                <c:pt idx="124">
                  <c:v>0.90081974596883152</c:v>
                </c:pt>
                <c:pt idx="125">
                  <c:v>0.96274188889958601</c:v>
                </c:pt>
                <c:pt idx="126">
                  <c:v>1.0258514567090686</c:v>
                </c:pt>
                <c:pt idx="127">
                  <c:v>0.93755859741233827</c:v>
                </c:pt>
                <c:pt idx="128">
                  <c:v>0.91954022988505757</c:v>
                </c:pt>
                <c:pt idx="129">
                  <c:v>0.92030185900975514</c:v>
                </c:pt>
                <c:pt idx="130">
                  <c:v>0.94393052671323396</c:v>
                </c:pt>
                <c:pt idx="131">
                  <c:v>0.90497737556561086</c:v>
                </c:pt>
                <c:pt idx="132">
                  <c:v>0.92498381278327635</c:v>
                </c:pt>
                <c:pt idx="133">
                  <c:v>0.93414292386735165</c:v>
                </c:pt>
                <c:pt idx="134">
                  <c:v>0.8931761343336907</c:v>
                </c:pt>
                <c:pt idx="135">
                  <c:v>0.96255655019732411</c:v>
                </c:pt>
                <c:pt idx="136">
                  <c:v>0.92464170134073054</c:v>
                </c:pt>
                <c:pt idx="137">
                  <c:v>0.85324232081911267</c:v>
                </c:pt>
                <c:pt idx="138">
                  <c:v>0.85171620815944138</c:v>
                </c:pt>
                <c:pt idx="139">
                  <c:v>0.85106382978723405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BA-424C-B526-73A3F4EBD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5298416"/>
        <c:axId val="1605298896"/>
      </c:lineChart>
      <c:catAx>
        <c:axId val="16052984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05298896"/>
        <c:crosses val="autoZero"/>
        <c:auto val="1"/>
        <c:lblAlgn val="ctr"/>
        <c:lblOffset val="100"/>
        <c:noMultiLvlLbl val="0"/>
      </c:catAx>
      <c:valAx>
        <c:axId val="160529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0529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GCR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080787391331306E-2"/>
          <c:y val="0.10113169128494012"/>
          <c:w val="0.92337493205333887"/>
          <c:h val="0.80650249617892367"/>
        </c:manualLayout>
      </c:layout>
      <c:lineChart>
        <c:grouping val="standard"/>
        <c:varyColors val="0"/>
        <c:ser>
          <c:idx val="0"/>
          <c:order val="0"/>
          <c:tx>
            <c:strRef>
              <c:f>data!$N$1</c:f>
              <c:strCache>
                <c:ptCount val="1"/>
                <c:pt idx="0">
                  <c:v>EAB_GCR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data!$A$2:$A$117</c:f>
              <c:strCache>
                <c:ptCount val="116"/>
                <c:pt idx="0">
                  <c:v>1991Q1</c:v>
                </c:pt>
                <c:pt idx="1">
                  <c:v>1991Q2</c:v>
                </c:pt>
                <c:pt idx="2">
                  <c:v>1991Q3</c:v>
                </c:pt>
                <c:pt idx="3">
                  <c:v>1991Q4</c:v>
                </c:pt>
                <c:pt idx="4">
                  <c:v>1992Q1</c:v>
                </c:pt>
                <c:pt idx="5">
                  <c:v>1992Q2</c:v>
                </c:pt>
                <c:pt idx="6">
                  <c:v>1992Q3</c:v>
                </c:pt>
                <c:pt idx="7">
                  <c:v>1992Q4</c:v>
                </c:pt>
                <c:pt idx="8">
                  <c:v>1993Q1</c:v>
                </c:pt>
                <c:pt idx="9">
                  <c:v>1993Q2</c:v>
                </c:pt>
                <c:pt idx="10">
                  <c:v>1993Q3</c:v>
                </c:pt>
                <c:pt idx="11">
                  <c:v>1993Q4</c:v>
                </c:pt>
                <c:pt idx="12">
                  <c:v>1994Q1</c:v>
                </c:pt>
                <c:pt idx="13">
                  <c:v>1994Q2</c:v>
                </c:pt>
                <c:pt idx="14">
                  <c:v>1994Q3</c:v>
                </c:pt>
                <c:pt idx="15">
                  <c:v>1994Q4</c:v>
                </c:pt>
                <c:pt idx="16">
                  <c:v>1995Q1</c:v>
                </c:pt>
                <c:pt idx="17">
                  <c:v>1995Q2</c:v>
                </c:pt>
                <c:pt idx="18">
                  <c:v>1995Q3</c:v>
                </c:pt>
                <c:pt idx="19">
                  <c:v>1995Q4</c:v>
                </c:pt>
                <c:pt idx="20">
                  <c:v>1996Q1</c:v>
                </c:pt>
                <c:pt idx="21">
                  <c:v>1996Q2</c:v>
                </c:pt>
                <c:pt idx="22">
                  <c:v>1996Q3</c:v>
                </c:pt>
                <c:pt idx="23">
                  <c:v>1996Q4</c:v>
                </c:pt>
                <c:pt idx="24">
                  <c:v>1997Q1</c:v>
                </c:pt>
                <c:pt idx="25">
                  <c:v>1997Q2</c:v>
                </c:pt>
                <c:pt idx="26">
                  <c:v>1997Q3</c:v>
                </c:pt>
                <c:pt idx="27">
                  <c:v>1997Q4</c:v>
                </c:pt>
                <c:pt idx="28">
                  <c:v>1998Q1</c:v>
                </c:pt>
                <c:pt idx="29">
                  <c:v>1998Q2</c:v>
                </c:pt>
                <c:pt idx="30">
                  <c:v>1998Q3</c:v>
                </c:pt>
                <c:pt idx="31">
                  <c:v>1998Q4</c:v>
                </c:pt>
                <c:pt idx="32">
                  <c:v>1999Q1</c:v>
                </c:pt>
                <c:pt idx="33">
                  <c:v>1999Q2</c:v>
                </c:pt>
                <c:pt idx="34">
                  <c:v>1999Q3</c:v>
                </c:pt>
                <c:pt idx="35">
                  <c:v>1999Q4</c:v>
                </c:pt>
                <c:pt idx="36">
                  <c:v>2000Q1</c:v>
                </c:pt>
                <c:pt idx="37">
                  <c:v>2000Q2</c:v>
                </c:pt>
                <c:pt idx="38">
                  <c:v>2000Q3</c:v>
                </c:pt>
                <c:pt idx="39">
                  <c:v>2000Q4</c:v>
                </c:pt>
                <c:pt idx="40">
                  <c:v>2001Q1</c:v>
                </c:pt>
                <c:pt idx="41">
                  <c:v>2001Q2</c:v>
                </c:pt>
                <c:pt idx="42">
                  <c:v>2001Q3</c:v>
                </c:pt>
                <c:pt idx="43">
                  <c:v>2001Q4</c:v>
                </c:pt>
                <c:pt idx="44">
                  <c:v>2002Q1</c:v>
                </c:pt>
                <c:pt idx="45">
                  <c:v>2002Q2</c:v>
                </c:pt>
                <c:pt idx="46">
                  <c:v>2002Q3</c:v>
                </c:pt>
                <c:pt idx="47">
                  <c:v>2002Q4</c:v>
                </c:pt>
                <c:pt idx="48">
                  <c:v>2003Q1</c:v>
                </c:pt>
                <c:pt idx="49">
                  <c:v>2003Q2</c:v>
                </c:pt>
                <c:pt idx="50">
                  <c:v>2003Q3</c:v>
                </c:pt>
                <c:pt idx="51">
                  <c:v>2003Q4</c:v>
                </c:pt>
                <c:pt idx="52">
                  <c:v>2004Q1</c:v>
                </c:pt>
                <c:pt idx="53">
                  <c:v>2004Q2</c:v>
                </c:pt>
                <c:pt idx="54">
                  <c:v>2004Q3</c:v>
                </c:pt>
                <c:pt idx="55">
                  <c:v>2004Q4</c:v>
                </c:pt>
                <c:pt idx="56">
                  <c:v>2005Q1</c:v>
                </c:pt>
                <c:pt idx="57">
                  <c:v>2005Q2</c:v>
                </c:pt>
                <c:pt idx="58">
                  <c:v>2005Q3</c:v>
                </c:pt>
                <c:pt idx="59">
                  <c:v>2005Q4</c:v>
                </c:pt>
                <c:pt idx="60">
                  <c:v>2006Q1</c:v>
                </c:pt>
                <c:pt idx="61">
                  <c:v>2006Q2</c:v>
                </c:pt>
                <c:pt idx="62">
                  <c:v>2006Q3</c:v>
                </c:pt>
                <c:pt idx="63">
                  <c:v>2006Q4</c:v>
                </c:pt>
                <c:pt idx="64">
                  <c:v>2007Q1</c:v>
                </c:pt>
                <c:pt idx="65">
                  <c:v>2007Q2</c:v>
                </c:pt>
                <c:pt idx="66">
                  <c:v>2007Q3</c:v>
                </c:pt>
                <c:pt idx="67">
                  <c:v>2007Q4</c:v>
                </c:pt>
                <c:pt idx="68">
                  <c:v>2008Q1</c:v>
                </c:pt>
                <c:pt idx="69">
                  <c:v>2008Q2</c:v>
                </c:pt>
                <c:pt idx="70">
                  <c:v>2008Q3</c:v>
                </c:pt>
                <c:pt idx="71">
                  <c:v>2008Q4</c:v>
                </c:pt>
                <c:pt idx="72">
                  <c:v>2009Q1</c:v>
                </c:pt>
                <c:pt idx="73">
                  <c:v>2009Q2</c:v>
                </c:pt>
                <c:pt idx="74">
                  <c:v>2009Q3</c:v>
                </c:pt>
                <c:pt idx="75">
                  <c:v>2009Q4</c:v>
                </c:pt>
                <c:pt idx="76">
                  <c:v>2010Q1</c:v>
                </c:pt>
                <c:pt idx="77">
                  <c:v>2010Q2</c:v>
                </c:pt>
                <c:pt idx="78">
                  <c:v>2010Q3</c:v>
                </c:pt>
                <c:pt idx="79">
                  <c:v>2010Q4</c:v>
                </c:pt>
                <c:pt idx="80">
                  <c:v>2011Q1</c:v>
                </c:pt>
                <c:pt idx="81">
                  <c:v>2011Q2</c:v>
                </c:pt>
                <c:pt idx="82">
                  <c:v>2011Q3</c:v>
                </c:pt>
                <c:pt idx="83">
                  <c:v>2011Q4</c:v>
                </c:pt>
                <c:pt idx="84">
                  <c:v>2012Q1</c:v>
                </c:pt>
                <c:pt idx="85">
                  <c:v>2012Q2</c:v>
                </c:pt>
                <c:pt idx="86">
                  <c:v>2012Q3</c:v>
                </c:pt>
                <c:pt idx="87">
                  <c:v>2012Q4</c:v>
                </c:pt>
                <c:pt idx="88">
                  <c:v>2013Q1</c:v>
                </c:pt>
                <c:pt idx="89">
                  <c:v>2013Q2</c:v>
                </c:pt>
                <c:pt idx="90">
                  <c:v>2013Q3</c:v>
                </c:pt>
                <c:pt idx="91">
                  <c:v>2013Q4</c:v>
                </c:pt>
                <c:pt idx="92">
                  <c:v>2014Q1</c:v>
                </c:pt>
                <c:pt idx="93">
                  <c:v>2014Q2</c:v>
                </c:pt>
                <c:pt idx="94">
                  <c:v>2014Q3</c:v>
                </c:pt>
                <c:pt idx="95">
                  <c:v>2014Q4</c:v>
                </c:pt>
                <c:pt idx="96">
                  <c:v>2015Q1</c:v>
                </c:pt>
                <c:pt idx="97">
                  <c:v>2015Q2</c:v>
                </c:pt>
                <c:pt idx="98">
                  <c:v>2015Q3</c:v>
                </c:pt>
                <c:pt idx="99">
                  <c:v>2015Q4</c:v>
                </c:pt>
                <c:pt idx="100">
                  <c:v>2016Q1</c:v>
                </c:pt>
                <c:pt idx="101">
                  <c:v>2016Q2</c:v>
                </c:pt>
                <c:pt idx="102">
                  <c:v>2016Q3</c:v>
                </c:pt>
                <c:pt idx="103">
                  <c:v>2016Q4</c:v>
                </c:pt>
                <c:pt idx="104">
                  <c:v>2017Q1</c:v>
                </c:pt>
                <c:pt idx="105">
                  <c:v>2017Q2</c:v>
                </c:pt>
                <c:pt idx="106">
                  <c:v>2017Q3</c:v>
                </c:pt>
                <c:pt idx="107">
                  <c:v>2017Q4</c:v>
                </c:pt>
                <c:pt idx="108">
                  <c:v>2018Q1</c:v>
                </c:pt>
                <c:pt idx="109">
                  <c:v>2018Q2</c:v>
                </c:pt>
                <c:pt idx="110">
                  <c:v>2018Q3</c:v>
                </c:pt>
                <c:pt idx="111">
                  <c:v>2018Q4</c:v>
                </c:pt>
                <c:pt idx="112">
                  <c:v>2019Q1</c:v>
                </c:pt>
                <c:pt idx="113">
                  <c:v>2019Q2</c:v>
                </c:pt>
                <c:pt idx="114">
                  <c:v>2019Q3</c:v>
                </c:pt>
                <c:pt idx="115">
                  <c:v>2019Q4</c:v>
                </c:pt>
              </c:strCache>
            </c:strRef>
          </c:cat>
          <c:val>
            <c:numRef>
              <c:f>data!$N$2:$N$117</c:f>
              <c:numCache>
                <c:formatCode>0.00</c:formatCode>
                <c:ptCount val="116"/>
                <c:pt idx="1">
                  <c:v>1.4449388169968991</c:v>
                </c:pt>
                <c:pt idx="2">
                  <c:v>2.6515769482296836</c:v>
                </c:pt>
                <c:pt idx="3">
                  <c:v>0.80875847553836255</c:v>
                </c:pt>
                <c:pt idx="4">
                  <c:v>1.7300686180387714</c:v>
                </c:pt>
                <c:pt idx="5">
                  <c:v>0.84208980477775697</c:v>
                </c:pt>
                <c:pt idx="6">
                  <c:v>1.287528904384927</c:v>
                </c:pt>
                <c:pt idx="7">
                  <c:v>2.0029737670013148E-3</c:v>
                </c:pt>
                <c:pt idx="8">
                  <c:v>9.7674869847619306E-2</c:v>
                </c:pt>
                <c:pt idx="9">
                  <c:v>-0.64992255617085659</c:v>
                </c:pt>
                <c:pt idx="10">
                  <c:v>-0.40354758315926942</c:v>
                </c:pt>
                <c:pt idx="11">
                  <c:v>-0.29221532285028662</c:v>
                </c:pt>
                <c:pt idx="12">
                  <c:v>2.9338972108437389</c:v>
                </c:pt>
                <c:pt idx="13">
                  <c:v>0.61819841072336956</c:v>
                </c:pt>
                <c:pt idx="14">
                  <c:v>-3.6997537036853601E-2</c:v>
                </c:pt>
                <c:pt idx="15">
                  <c:v>1.1845854752043694</c:v>
                </c:pt>
                <c:pt idx="16">
                  <c:v>-1.1936005662659288</c:v>
                </c:pt>
                <c:pt idx="17">
                  <c:v>1.7034203945962334</c:v>
                </c:pt>
                <c:pt idx="18">
                  <c:v>1.4550819799835191</c:v>
                </c:pt>
                <c:pt idx="19">
                  <c:v>1.3940334912398988</c:v>
                </c:pt>
                <c:pt idx="20">
                  <c:v>-1.1773945679914077</c:v>
                </c:pt>
                <c:pt idx="21">
                  <c:v>1.0058384494458172</c:v>
                </c:pt>
                <c:pt idx="22">
                  <c:v>1.4269245669197739</c:v>
                </c:pt>
                <c:pt idx="23">
                  <c:v>-0.14356683972279738</c:v>
                </c:pt>
                <c:pt idx="24">
                  <c:v>0.17714248668181387</c:v>
                </c:pt>
                <c:pt idx="25">
                  <c:v>0.58860491220986688</c:v>
                </c:pt>
                <c:pt idx="26">
                  <c:v>2.5158839630701202E-2</c:v>
                </c:pt>
                <c:pt idx="27">
                  <c:v>-1.7985801248511235</c:v>
                </c:pt>
                <c:pt idx="28">
                  <c:v>3.7240136025414872</c:v>
                </c:pt>
                <c:pt idx="29">
                  <c:v>0.4756297805109444</c:v>
                </c:pt>
                <c:pt idx="30">
                  <c:v>2.6306866237679749E-2</c:v>
                </c:pt>
                <c:pt idx="31">
                  <c:v>-0.33011075367591625</c:v>
                </c:pt>
                <c:pt idx="32">
                  <c:v>3.2557810909286999</c:v>
                </c:pt>
                <c:pt idx="33">
                  <c:v>-0.6345755934433539</c:v>
                </c:pt>
                <c:pt idx="34">
                  <c:v>0.6468515105494177</c:v>
                </c:pt>
                <c:pt idx="35">
                  <c:v>-0.72984007683538632</c:v>
                </c:pt>
                <c:pt idx="36">
                  <c:v>2.7083354424220163</c:v>
                </c:pt>
                <c:pt idx="37">
                  <c:v>-0.5379885879427948</c:v>
                </c:pt>
                <c:pt idx="38">
                  <c:v>-0.37968210324953455</c:v>
                </c:pt>
                <c:pt idx="39">
                  <c:v>0.73491478086262774</c:v>
                </c:pt>
                <c:pt idx="40">
                  <c:v>0.16490599432636976</c:v>
                </c:pt>
                <c:pt idx="41">
                  <c:v>-0.39381615825871963</c:v>
                </c:pt>
                <c:pt idx="42">
                  <c:v>-0.43021404272041153</c:v>
                </c:pt>
                <c:pt idx="43">
                  <c:v>1.4524524189520438</c:v>
                </c:pt>
                <c:pt idx="44">
                  <c:v>-0.32857759610981363</c:v>
                </c:pt>
                <c:pt idx="45">
                  <c:v>0.30791461486667782</c:v>
                </c:pt>
                <c:pt idx="46">
                  <c:v>0.28464822826235192</c:v>
                </c:pt>
                <c:pt idx="47">
                  <c:v>1.3517649994181369</c:v>
                </c:pt>
                <c:pt idx="48">
                  <c:v>-1.4148498403977694</c:v>
                </c:pt>
                <c:pt idx="49">
                  <c:v>0.12012704451163092</c:v>
                </c:pt>
                <c:pt idx="50">
                  <c:v>0.9619827229259359</c:v>
                </c:pt>
                <c:pt idx="51">
                  <c:v>0.63814837601803287</c:v>
                </c:pt>
                <c:pt idx="52">
                  <c:v>-1.445755358547407</c:v>
                </c:pt>
                <c:pt idx="53">
                  <c:v>-0.18019455445239529</c:v>
                </c:pt>
                <c:pt idx="54">
                  <c:v>0.7271800960463759</c:v>
                </c:pt>
                <c:pt idx="55">
                  <c:v>-1.2290116397882134</c:v>
                </c:pt>
                <c:pt idx="56">
                  <c:v>0.26069714080914075</c:v>
                </c:pt>
                <c:pt idx="57">
                  <c:v>1.4307412160510014</c:v>
                </c:pt>
                <c:pt idx="58">
                  <c:v>-0.23761815775266149</c:v>
                </c:pt>
                <c:pt idx="59">
                  <c:v>3.0632573251176964E-2</c:v>
                </c:pt>
                <c:pt idx="60">
                  <c:v>0.6202993751555308</c:v>
                </c:pt>
                <c:pt idx="61">
                  <c:v>-4.6066578908643407E-2</c:v>
                </c:pt>
                <c:pt idx="62">
                  <c:v>0.76771145556546738</c:v>
                </c:pt>
                <c:pt idx="63">
                  <c:v>0.32361406992691411</c:v>
                </c:pt>
                <c:pt idx="64">
                  <c:v>0.87913483303185824</c:v>
                </c:pt>
                <c:pt idx="65">
                  <c:v>0.39157340660203044</c:v>
                </c:pt>
                <c:pt idx="66">
                  <c:v>1.9736302257467031E-2</c:v>
                </c:pt>
                <c:pt idx="67">
                  <c:v>0.83685481758291047</c:v>
                </c:pt>
                <c:pt idx="68">
                  <c:v>1.7248348916034661</c:v>
                </c:pt>
                <c:pt idx="69">
                  <c:v>1.929032988849344</c:v>
                </c:pt>
                <c:pt idx="70">
                  <c:v>-0.51437435966972256</c:v>
                </c:pt>
                <c:pt idx="71">
                  <c:v>0.89772470229947388</c:v>
                </c:pt>
                <c:pt idx="72">
                  <c:v>1.4078900631166125</c:v>
                </c:pt>
                <c:pt idx="73">
                  <c:v>0.7335124336553589</c:v>
                </c:pt>
                <c:pt idx="74">
                  <c:v>0.80456903570900185</c:v>
                </c:pt>
                <c:pt idx="75">
                  <c:v>-5.1909988961129638E-2</c:v>
                </c:pt>
                <c:pt idx="76">
                  <c:v>0.9478853018280331</c:v>
                </c:pt>
                <c:pt idx="77">
                  <c:v>-0.6883499732673215</c:v>
                </c:pt>
                <c:pt idx="78">
                  <c:v>1.4524370185035718</c:v>
                </c:pt>
                <c:pt idx="79">
                  <c:v>0.63032387892083541</c:v>
                </c:pt>
                <c:pt idx="80">
                  <c:v>0.98114589277027431</c:v>
                </c:pt>
                <c:pt idx="81">
                  <c:v>0.77450848639308845</c:v>
                </c:pt>
                <c:pt idx="82">
                  <c:v>0.37973927403973651</c:v>
                </c:pt>
                <c:pt idx="83">
                  <c:v>0.68299621344438677</c:v>
                </c:pt>
                <c:pt idx="84">
                  <c:v>-0.26668707144331671</c:v>
                </c:pt>
                <c:pt idx="85">
                  <c:v>0.32998753535271597</c:v>
                </c:pt>
                <c:pt idx="86">
                  <c:v>0.45684120223241642</c:v>
                </c:pt>
                <c:pt idx="87">
                  <c:v>0.1538766931908242</c:v>
                </c:pt>
                <c:pt idx="88">
                  <c:v>0.7726126922165788</c:v>
                </c:pt>
                <c:pt idx="89">
                  <c:v>-0.28228556805359739</c:v>
                </c:pt>
                <c:pt idx="90">
                  <c:v>0.76818663920679153</c:v>
                </c:pt>
                <c:pt idx="91">
                  <c:v>-3.5800059118074046E-2</c:v>
                </c:pt>
                <c:pt idx="92">
                  <c:v>0.38394456059527293</c:v>
                </c:pt>
                <c:pt idx="93">
                  <c:v>0.41251109189341939</c:v>
                </c:pt>
                <c:pt idx="94">
                  <c:v>0.69309336412983757</c:v>
                </c:pt>
                <c:pt idx="95">
                  <c:v>0.5780205725623544</c:v>
                </c:pt>
                <c:pt idx="96">
                  <c:v>0.37388462111493936</c:v>
                </c:pt>
                <c:pt idx="97">
                  <c:v>0.40844570432265748</c:v>
                </c:pt>
                <c:pt idx="98">
                  <c:v>0.74563383871544264</c:v>
                </c:pt>
                <c:pt idx="99">
                  <c:v>1.4635840899087205</c:v>
                </c:pt>
                <c:pt idx="100">
                  <c:v>0.48338944958732366</c:v>
                </c:pt>
                <c:pt idx="101">
                  <c:v>0.62159359215865351</c:v>
                </c:pt>
                <c:pt idx="102">
                  <c:v>0.10909318495682108</c:v>
                </c:pt>
                <c:pt idx="103">
                  <c:v>0.69789421950685604</c:v>
                </c:pt>
                <c:pt idx="104">
                  <c:v>-0.28189506664668684</c:v>
                </c:pt>
                <c:pt idx="105">
                  <c:v>0.43955434353186718</c:v>
                </c:pt>
                <c:pt idx="106">
                  <c:v>0.21281215337520809</c:v>
                </c:pt>
                <c:pt idx="107">
                  <c:v>1.0898914804009507</c:v>
                </c:pt>
                <c:pt idx="108">
                  <c:v>-0.82213865295704958</c:v>
                </c:pt>
                <c:pt idx="109">
                  <c:v>0.58381308846990887</c:v>
                </c:pt>
                <c:pt idx="110">
                  <c:v>-0.22606857000470049</c:v>
                </c:pt>
                <c:pt idx="111">
                  <c:v>0.70606246554354435</c:v>
                </c:pt>
                <c:pt idx="112">
                  <c:v>1.1282383729286583</c:v>
                </c:pt>
                <c:pt idx="113">
                  <c:v>0.23423931839918755</c:v>
                </c:pt>
                <c:pt idx="114">
                  <c:v>1.5069394135466929</c:v>
                </c:pt>
                <c:pt idx="115">
                  <c:v>1.6357800960209445E-3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7-4D45-9CDE-1E4F898F4D7A}"/>
            </c:ext>
          </c:extLst>
        </c:ser>
        <c:ser>
          <c:idx val="1"/>
          <c:order val="1"/>
          <c:tx>
            <c:strRef>
              <c:f>data!$AB$1</c:f>
              <c:strCache>
                <c:ptCount val="1"/>
                <c:pt idx="0">
                  <c:v>EAA_GCR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data!$A$2:$A$117</c:f>
              <c:strCache>
                <c:ptCount val="116"/>
                <c:pt idx="0">
                  <c:v>1991Q1</c:v>
                </c:pt>
                <c:pt idx="1">
                  <c:v>1991Q2</c:v>
                </c:pt>
                <c:pt idx="2">
                  <c:v>1991Q3</c:v>
                </c:pt>
                <c:pt idx="3">
                  <c:v>1991Q4</c:v>
                </c:pt>
                <c:pt idx="4">
                  <c:v>1992Q1</c:v>
                </c:pt>
                <c:pt idx="5">
                  <c:v>1992Q2</c:v>
                </c:pt>
                <c:pt idx="6">
                  <c:v>1992Q3</c:v>
                </c:pt>
                <c:pt idx="7">
                  <c:v>1992Q4</c:v>
                </c:pt>
                <c:pt idx="8">
                  <c:v>1993Q1</c:v>
                </c:pt>
                <c:pt idx="9">
                  <c:v>1993Q2</c:v>
                </c:pt>
                <c:pt idx="10">
                  <c:v>1993Q3</c:v>
                </c:pt>
                <c:pt idx="11">
                  <c:v>1993Q4</c:v>
                </c:pt>
                <c:pt idx="12">
                  <c:v>1994Q1</c:v>
                </c:pt>
                <c:pt idx="13">
                  <c:v>1994Q2</c:v>
                </c:pt>
                <c:pt idx="14">
                  <c:v>1994Q3</c:v>
                </c:pt>
                <c:pt idx="15">
                  <c:v>1994Q4</c:v>
                </c:pt>
                <c:pt idx="16">
                  <c:v>1995Q1</c:v>
                </c:pt>
                <c:pt idx="17">
                  <c:v>1995Q2</c:v>
                </c:pt>
                <c:pt idx="18">
                  <c:v>1995Q3</c:v>
                </c:pt>
                <c:pt idx="19">
                  <c:v>1995Q4</c:v>
                </c:pt>
                <c:pt idx="20">
                  <c:v>1996Q1</c:v>
                </c:pt>
                <c:pt idx="21">
                  <c:v>1996Q2</c:v>
                </c:pt>
                <c:pt idx="22">
                  <c:v>1996Q3</c:v>
                </c:pt>
                <c:pt idx="23">
                  <c:v>1996Q4</c:v>
                </c:pt>
                <c:pt idx="24">
                  <c:v>1997Q1</c:v>
                </c:pt>
                <c:pt idx="25">
                  <c:v>1997Q2</c:v>
                </c:pt>
                <c:pt idx="26">
                  <c:v>1997Q3</c:v>
                </c:pt>
                <c:pt idx="27">
                  <c:v>1997Q4</c:v>
                </c:pt>
                <c:pt idx="28">
                  <c:v>1998Q1</c:v>
                </c:pt>
                <c:pt idx="29">
                  <c:v>1998Q2</c:v>
                </c:pt>
                <c:pt idx="30">
                  <c:v>1998Q3</c:v>
                </c:pt>
                <c:pt idx="31">
                  <c:v>1998Q4</c:v>
                </c:pt>
                <c:pt idx="32">
                  <c:v>1999Q1</c:v>
                </c:pt>
                <c:pt idx="33">
                  <c:v>1999Q2</c:v>
                </c:pt>
                <c:pt idx="34">
                  <c:v>1999Q3</c:v>
                </c:pt>
                <c:pt idx="35">
                  <c:v>1999Q4</c:v>
                </c:pt>
                <c:pt idx="36">
                  <c:v>2000Q1</c:v>
                </c:pt>
                <c:pt idx="37">
                  <c:v>2000Q2</c:v>
                </c:pt>
                <c:pt idx="38">
                  <c:v>2000Q3</c:v>
                </c:pt>
                <c:pt idx="39">
                  <c:v>2000Q4</c:v>
                </c:pt>
                <c:pt idx="40">
                  <c:v>2001Q1</c:v>
                </c:pt>
                <c:pt idx="41">
                  <c:v>2001Q2</c:v>
                </c:pt>
                <c:pt idx="42">
                  <c:v>2001Q3</c:v>
                </c:pt>
                <c:pt idx="43">
                  <c:v>2001Q4</c:v>
                </c:pt>
                <c:pt idx="44">
                  <c:v>2002Q1</c:v>
                </c:pt>
                <c:pt idx="45">
                  <c:v>2002Q2</c:v>
                </c:pt>
                <c:pt idx="46">
                  <c:v>2002Q3</c:v>
                </c:pt>
                <c:pt idx="47">
                  <c:v>2002Q4</c:v>
                </c:pt>
                <c:pt idx="48">
                  <c:v>2003Q1</c:v>
                </c:pt>
                <c:pt idx="49">
                  <c:v>2003Q2</c:v>
                </c:pt>
                <c:pt idx="50">
                  <c:v>2003Q3</c:v>
                </c:pt>
                <c:pt idx="51">
                  <c:v>2003Q4</c:v>
                </c:pt>
                <c:pt idx="52">
                  <c:v>2004Q1</c:v>
                </c:pt>
                <c:pt idx="53">
                  <c:v>2004Q2</c:v>
                </c:pt>
                <c:pt idx="54">
                  <c:v>2004Q3</c:v>
                </c:pt>
                <c:pt idx="55">
                  <c:v>2004Q4</c:v>
                </c:pt>
                <c:pt idx="56">
                  <c:v>2005Q1</c:v>
                </c:pt>
                <c:pt idx="57">
                  <c:v>2005Q2</c:v>
                </c:pt>
                <c:pt idx="58">
                  <c:v>2005Q3</c:v>
                </c:pt>
                <c:pt idx="59">
                  <c:v>2005Q4</c:v>
                </c:pt>
                <c:pt idx="60">
                  <c:v>2006Q1</c:v>
                </c:pt>
                <c:pt idx="61">
                  <c:v>2006Q2</c:v>
                </c:pt>
                <c:pt idx="62">
                  <c:v>2006Q3</c:v>
                </c:pt>
                <c:pt idx="63">
                  <c:v>2006Q4</c:v>
                </c:pt>
                <c:pt idx="64">
                  <c:v>2007Q1</c:v>
                </c:pt>
                <c:pt idx="65">
                  <c:v>2007Q2</c:v>
                </c:pt>
                <c:pt idx="66">
                  <c:v>2007Q3</c:v>
                </c:pt>
                <c:pt idx="67">
                  <c:v>2007Q4</c:v>
                </c:pt>
                <c:pt idx="68">
                  <c:v>2008Q1</c:v>
                </c:pt>
                <c:pt idx="69">
                  <c:v>2008Q2</c:v>
                </c:pt>
                <c:pt idx="70">
                  <c:v>2008Q3</c:v>
                </c:pt>
                <c:pt idx="71">
                  <c:v>2008Q4</c:v>
                </c:pt>
                <c:pt idx="72">
                  <c:v>2009Q1</c:v>
                </c:pt>
                <c:pt idx="73">
                  <c:v>2009Q2</c:v>
                </c:pt>
                <c:pt idx="74">
                  <c:v>2009Q3</c:v>
                </c:pt>
                <c:pt idx="75">
                  <c:v>2009Q4</c:v>
                </c:pt>
                <c:pt idx="76">
                  <c:v>2010Q1</c:v>
                </c:pt>
                <c:pt idx="77">
                  <c:v>2010Q2</c:v>
                </c:pt>
                <c:pt idx="78">
                  <c:v>2010Q3</c:v>
                </c:pt>
                <c:pt idx="79">
                  <c:v>2010Q4</c:v>
                </c:pt>
                <c:pt idx="80">
                  <c:v>2011Q1</c:v>
                </c:pt>
                <c:pt idx="81">
                  <c:v>2011Q2</c:v>
                </c:pt>
                <c:pt idx="82">
                  <c:v>2011Q3</c:v>
                </c:pt>
                <c:pt idx="83">
                  <c:v>2011Q4</c:v>
                </c:pt>
                <c:pt idx="84">
                  <c:v>2012Q1</c:v>
                </c:pt>
                <c:pt idx="85">
                  <c:v>2012Q2</c:v>
                </c:pt>
                <c:pt idx="86">
                  <c:v>2012Q3</c:v>
                </c:pt>
                <c:pt idx="87">
                  <c:v>2012Q4</c:v>
                </c:pt>
                <c:pt idx="88">
                  <c:v>2013Q1</c:v>
                </c:pt>
                <c:pt idx="89">
                  <c:v>2013Q2</c:v>
                </c:pt>
                <c:pt idx="90">
                  <c:v>2013Q3</c:v>
                </c:pt>
                <c:pt idx="91">
                  <c:v>2013Q4</c:v>
                </c:pt>
                <c:pt idx="92">
                  <c:v>2014Q1</c:v>
                </c:pt>
                <c:pt idx="93">
                  <c:v>2014Q2</c:v>
                </c:pt>
                <c:pt idx="94">
                  <c:v>2014Q3</c:v>
                </c:pt>
                <c:pt idx="95">
                  <c:v>2014Q4</c:v>
                </c:pt>
                <c:pt idx="96">
                  <c:v>2015Q1</c:v>
                </c:pt>
                <c:pt idx="97">
                  <c:v>2015Q2</c:v>
                </c:pt>
                <c:pt idx="98">
                  <c:v>2015Q3</c:v>
                </c:pt>
                <c:pt idx="99">
                  <c:v>2015Q4</c:v>
                </c:pt>
                <c:pt idx="100">
                  <c:v>2016Q1</c:v>
                </c:pt>
                <c:pt idx="101">
                  <c:v>2016Q2</c:v>
                </c:pt>
                <c:pt idx="102">
                  <c:v>2016Q3</c:v>
                </c:pt>
                <c:pt idx="103">
                  <c:v>2016Q4</c:v>
                </c:pt>
                <c:pt idx="104">
                  <c:v>2017Q1</c:v>
                </c:pt>
                <c:pt idx="105">
                  <c:v>2017Q2</c:v>
                </c:pt>
                <c:pt idx="106">
                  <c:v>2017Q3</c:v>
                </c:pt>
                <c:pt idx="107">
                  <c:v>2017Q4</c:v>
                </c:pt>
                <c:pt idx="108">
                  <c:v>2018Q1</c:v>
                </c:pt>
                <c:pt idx="109">
                  <c:v>2018Q2</c:v>
                </c:pt>
                <c:pt idx="110">
                  <c:v>2018Q3</c:v>
                </c:pt>
                <c:pt idx="111">
                  <c:v>2018Q4</c:v>
                </c:pt>
                <c:pt idx="112">
                  <c:v>2019Q1</c:v>
                </c:pt>
                <c:pt idx="113">
                  <c:v>2019Q2</c:v>
                </c:pt>
                <c:pt idx="114">
                  <c:v>2019Q3</c:v>
                </c:pt>
                <c:pt idx="115">
                  <c:v>2019Q4</c:v>
                </c:pt>
              </c:strCache>
            </c:strRef>
          </c:cat>
          <c:val>
            <c:numRef>
              <c:f>data!$AB$2:$AB$117</c:f>
              <c:numCache>
                <c:formatCode>0.00</c:formatCode>
                <c:ptCount val="116"/>
                <c:pt idx="1">
                  <c:v>1.4500544585767772</c:v>
                </c:pt>
                <c:pt idx="2">
                  <c:v>0.89290303190889819</c:v>
                </c:pt>
                <c:pt idx="3">
                  <c:v>1.1544322790424166</c:v>
                </c:pt>
                <c:pt idx="4">
                  <c:v>0.10712313357070791</c:v>
                </c:pt>
                <c:pt idx="5">
                  <c:v>-0.29049407048170606</c:v>
                </c:pt>
                <c:pt idx="6">
                  <c:v>0.58698212939551908</c:v>
                </c:pt>
                <c:pt idx="7">
                  <c:v>0.59888393555813657</c:v>
                </c:pt>
                <c:pt idx="8">
                  <c:v>-6.1293776820559032E-2</c:v>
                </c:pt>
                <c:pt idx="9">
                  <c:v>0.78927480571249209</c:v>
                </c:pt>
                <c:pt idx="10">
                  <c:v>0.14362083489674049</c:v>
                </c:pt>
                <c:pt idx="11">
                  <c:v>0.29958561505869508</c:v>
                </c:pt>
                <c:pt idx="12">
                  <c:v>-0.11521271369511199</c:v>
                </c:pt>
                <c:pt idx="13">
                  <c:v>-0.45289127692849096</c:v>
                </c:pt>
                <c:pt idx="14">
                  <c:v>1.3211501243537427E-2</c:v>
                </c:pt>
                <c:pt idx="15">
                  <c:v>0.39090986906598069</c:v>
                </c:pt>
                <c:pt idx="16">
                  <c:v>-1.4306677013989799</c:v>
                </c:pt>
                <c:pt idx="17">
                  <c:v>0.55045003057905273</c:v>
                </c:pt>
                <c:pt idx="18">
                  <c:v>0.39041545984603854</c:v>
                </c:pt>
                <c:pt idx="19">
                  <c:v>0.40744514618265004</c:v>
                </c:pt>
                <c:pt idx="20">
                  <c:v>-1.9809381812974092E-2</c:v>
                </c:pt>
                <c:pt idx="21">
                  <c:v>0.24079979212390246</c:v>
                </c:pt>
                <c:pt idx="22">
                  <c:v>0.61255270489222191</c:v>
                </c:pt>
                <c:pt idx="23">
                  <c:v>0.25816255722181936</c:v>
                </c:pt>
                <c:pt idx="24">
                  <c:v>-0.10801360447532105</c:v>
                </c:pt>
                <c:pt idx="25">
                  <c:v>0.78918149226834267</c:v>
                </c:pt>
                <c:pt idx="26">
                  <c:v>0.28747025066451215</c:v>
                </c:pt>
                <c:pt idx="27">
                  <c:v>-0.11454360418736709</c:v>
                </c:pt>
                <c:pt idx="28">
                  <c:v>0.42074676355168261</c:v>
                </c:pt>
                <c:pt idx="29">
                  <c:v>0.48542047301540769</c:v>
                </c:pt>
                <c:pt idx="30">
                  <c:v>0.24587569689924482</c:v>
                </c:pt>
                <c:pt idx="31">
                  <c:v>0.38617805989136222</c:v>
                </c:pt>
                <c:pt idx="32">
                  <c:v>0.82125011976561524</c:v>
                </c:pt>
                <c:pt idx="33">
                  <c:v>-0.22994002935653457</c:v>
                </c:pt>
                <c:pt idx="34">
                  <c:v>0.19402849557723645</c:v>
                </c:pt>
                <c:pt idx="35">
                  <c:v>1.5563576483460517</c:v>
                </c:pt>
                <c:pt idx="36">
                  <c:v>0.2404445527179</c:v>
                </c:pt>
                <c:pt idx="37">
                  <c:v>0.28711276640212002</c:v>
                </c:pt>
                <c:pt idx="38">
                  <c:v>0.92665371846809563</c:v>
                </c:pt>
                <c:pt idx="39">
                  <c:v>0.62280571350308289</c:v>
                </c:pt>
                <c:pt idx="40">
                  <c:v>0.9273455477323278</c:v>
                </c:pt>
                <c:pt idx="41">
                  <c:v>-6.057892349653482E-3</c:v>
                </c:pt>
                <c:pt idx="42">
                  <c:v>0.33440889280891284</c:v>
                </c:pt>
                <c:pt idx="43">
                  <c:v>1.0060113111423963</c:v>
                </c:pt>
                <c:pt idx="44">
                  <c:v>-0.11487705163079065</c:v>
                </c:pt>
                <c:pt idx="45">
                  <c:v>0.8825367425927988</c:v>
                </c:pt>
                <c:pt idx="46">
                  <c:v>0.36039060016392899</c:v>
                </c:pt>
                <c:pt idx="47">
                  <c:v>0.26199243398583594</c:v>
                </c:pt>
                <c:pt idx="48">
                  <c:v>0.31624335761866185</c:v>
                </c:pt>
                <c:pt idx="49">
                  <c:v>0.44063249470254195</c:v>
                </c:pt>
                <c:pt idx="50">
                  <c:v>0.60760158311596868</c:v>
                </c:pt>
                <c:pt idx="51">
                  <c:v>0.14747624289082051</c:v>
                </c:pt>
                <c:pt idx="52">
                  <c:v>0.21137372608923677</c:v>
                </c:pt>
                <c:pt idx="53">
                  <c:v>0.44889967711558842</c:v>
                </c:pt>
                <c:pt idx="54">
                  <c:v>0.2779827935125434</c:v>
                </c:pt>
                <c:pt idx="55">
                  <c:v>0.12424160223314384</c:v>
                </c:pt>
                <c:pt idx="56">
                  <c:v>0.5221022558066668</c:v>
                </c:pt>
                <c:pt idx="57">
                  <c:v>7.4487184582894272E-2</c:v>
                </c:pt>
                <c:pt idx="58">
                  <c:v>0.18855779165434239</c:v>
                </c:pt>
                <c:pt idx="59">
                  <c:v>-5.679324278993203E-2</c:v>
                </c:pt>
                <c:pt idx="60">
                  <c:v>1.0455059893759611</c:v>
                </c:pt>
                <c:pt idx="61">
                  <c:v>0.28950419528253057</c:v>
                </c:pt>
                <c:pt idx="62">
                  <c:v>-1.1595857237667317E-2</c:v>
                </c:pt>
                <c:pt idx="63">
                  <c:v>0.91044590416371474</c:v>
                </c:pt>
                <c:pt idx="64">
                  <c:v>0.18580298439774268</c:v>
                </c:pt>
                <c:pt idx="65">
                  <c:v>0.33047122316220978</c:v>
                </c:pt>
                <c:pt idx="66">
                  <c:v>0.31860450613561131</c:v>
                </c:pt>
                <c:pt idx="67">
                  <c:v>0.30605672387966631</c:v>
                </c:pt>
                <c:pt idx="68">
                  <c:v>0.17475632746819514</c:v>
                </c:pt>
                <c:pt idx="69">
                  <c:v>0.51261801876349988</c:v>
                </c:pt>
                <c:pt idx="70">
                  <c:v>0.12132795544885777</c:v>
                </c:pt>
                <c:pt idx="71">
                  <c:v>0.50448070416326818</c:v>
                </c:pt>
                <c:pt idx="72">
                  <c:v>0.47777206537620298</c:v>
                </c:pt>
                <c:pt idx="73">
                  <c:v>0.52120840111555822</c:v>
                </c:pt>
                <c:pt idx="74">
                  <c:v>0.7819133992192473</c:v>
                </c:pt>
                <c:pt idx="75">
                  <c:v>-0.49401115745761892</c:v>
                </c:pt>
                <c:pt idx="76">
                  <c:v>-1.1815339503717937E-2</c:v>
                </c:pt>
                <c:pt idx="77">
                  <c:v>-8.2931255460616526E-2</c:v>
                </c:pt>
                <c:pt idx="78">
                  <c:v>-6.6194389989082669E-2</c:v>
                </c:pt>
                <c:pt idx="79">
                  <c:v>-0.64543832925370026</c:v>
                </c:pt>
                <c:pt idx="80">
                  <c:v>7.8603083118622408E-2</c:v>
                </c:pt>
                <c:pt idx="81">
                  <c:v>-0.10971087697605464</c:v>
                </c:pt>
                <c:pt idx="82">
                  <c:v>-0.17347725506322575</c:v>
                </c:pt>
                <c:pt idx="83">
                  <c:v>-5.660758379385511E-2</c:v>
                </c:pt>
                <c:pt idx="84">
                  <c:v>-0.33543985335698911</c:v>
                </c:pt>
                <c:pt idx="85">
                  <c:v>-0.63853145474045414</c:v>
                </c:pt>
                <c:pt idx="86">
                  <c:v>-0.18023446728057113</c:v>
                </c:pt>
                <c:pt idx="87">
                  <c:v>-0.11944441222794255</c:v>
                </c:pt>
                <c:pt idx="88">
                  <c:v>-0.11949870760642467</c:v>
                </c:pt>
                <c:pt idx="89">
                  <c:v>0.29418563109548934</c:v>
                </c:pt>
                <c:pt idx="90">
                  <c:v>-7.3920835572849342E-2</c:v>
                </c:pt>
                <c:pt idx="91">
                  <c:v>0.15686673630657122</c:v>
                </c:pt>
                <c:pt idx="92">
                  <c:v>1.8562017651446716E-2</c:v>
                </c:pt>
                <c:pt idx="93">
                  <c:v>-4.2327805483399761E-2</c:v>
                </c:pt>
                <c:pt idx="94">
                  <c:v>0.17701948275652413</c:v>
                </c:pt>
                <c:pt idx="95">
                  <c:v>0.20677388042873446</c:v>
                </c:pt>
                <c:pt idx="96">
                  <c:v>8.3407887909991985E-2</c:v>
                </c:pt>
                <c:pt idx="97">
                  <c:v>0.29304700089560765</c:v>
                </c:pt>
                <c:pt idx="98">
                  <c:v>0.23470966709038255</c:v>
                </c:pt>
                <c:pt idx="99">
                  <c:v>0.26095118378381965</c:v>
                </c:pt>
                <c:pt idx="100">
                  <c:v>0.38008437894696545</c:v>
                </c:pt>
                <c:pt idx="101">
                  <c:v>7.5405316950272194E-2</c:v>
                </c:pt>
                <c:pt idx="102">
                  <c:v>0.30540995188625963</c:v>
                </c:pt>
                <c:pt idx="103">
                  <c:v>0.61054510331950418</c:v>
                </c:pt>
                <c:pt idx="104">
                  <c:v>-0.22452399483334773</c:v>
                </c:pt>
                <c:pt idx="105">
                  <c:v>0.30847908230517973</c:v>
                </c:pt>
                <c:pt idx="106">
                  <c:v>0.42374328543803852</c:v>
                </c:pt>
                <c:pt idx="107">
                  <c:v>0.19491304442331714</c:v>
                </c:pt>
                <c:pt idx="108">
                  <c:v>5.0316623832458163E-2</c:v>
                </c:pt>
                <c:pt idx="109">
                  <c:v>0.24040462287842068</c:v>
                </c:pt>
                <c:pt idx="110">
                  <c:v>6.785364438537389E-2</c:v>
                </c:pt>
                <c:pt idx="111">
                  <c:v>0.41226164421734879</c:v>
                </c:pt>
                <c:pt idx="112">
                  <c:v>0.59164873955530606</c:v>
                </c:pt>
                <c:pt idx="113">
                  <c:v>0.15995098789620688</c:v>
                </c:pt>
                <c:pt idx="114">
                  <c:v>7.248331310047984E-2</c:v>
                </c:pt>
                <c:pt idx="115">
                  <c:v>-8.2796456497480353E-2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7-4D45-9CDE-1E4F898F4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0469888"/>
        <c:axId val="1380466048"/>
      </c:lineChart>
      <c:catAx>
        <c:axId val="138046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466048"/>
        <c:crosses val="autoZero"/>
        <c:auto val="1"/>
        <c:lblAlgn val="ctr"/>
        <c:lblOffset val="100"/>
        <c:noMultiLvlLbl val="0"/>
      </c:catAx>
      <c:valAx>
        <c:axId val="138046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46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YER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930652139272969E-2"/>
          <c:y val="0.15052017020381256"/>
          <c:w val="0.93520995681991348"/>
          <c:h val="0.83323794862441236"/>
        </c:manualLayout>
      </c:layout>
      <c:lineChart>
        <c:grouping val="standard"/>
        <c:varyColors val="0"/>
        <c:ser>
          <c:idx val="0"/>
          <c:order val="0"/>
          <c:tx>
            <c:v>New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data!$A$3:$A$117</c:f>
              <c:strCache>
                <c:ptCount val="115"/>
                <c:pt idx="0">
                  <c:v>1991Q2</c:v>
                </c:pt>
                <c:pt idx="1">
                  <c:v>1991Q3</c:v>
                </c:pt>
                <c:pt idx="2">
                  <c:v>1991Q4</c:v>
                </c:pt>
                <c:pt idx="3">
                  <c:v>1992Q1</c:v>
                </c:pt>
                <c:pt idx="4">
                  <c:v>1992Q2</c:v>
                </c:pt>
                <c:pt idx="5">
                  <c:v>1992Q3</c:v>
                </c:pt>
                <c:pt idx="6">
                  <c:v>1992Q4</c:v>
                </c:pt>
                <c:pt idx="7">
                  <c:v>1993Q1</c:v>
                </c:pt>
                <c:pt idx="8">
                  <c:v>1993Q2</c:v>
                </c:pt>
                <c:pt idx="9">
                  <c:v>1993Q3</c:v>
                </c:pt>
                <c:pt idx="10">
                  <c:v>1993Q4</c:v>
                </c:pt>
                <c:pt idx="11">
                  <c:v>1994Q1</c:v>
                </c:pt>
                <c:pt idx="12">
                  <c:v>1994Q2</c:v>
                </c:pt>
                <c:pt idx="13">
                  <c:v>1994Q3</c:v>
                </c:pt>
                <c:pt idx="14">
                  <c:v>1994Q4</c:v>
                </c:pt>
                <c:pt idx="15">
                  <c:v>1995Q1</c:v>
                </c:pt>
                <c:pt idx="16">
                  <c:v>1995Q2</c:v>
                </c:pt>
                <c:pt idx="17">
                  <c:v>1995Q3</c:v>
                </c:pt>
                <c:pt idx="18">
                  <c:v>1995Q4</c:v>
                </c:pt>
                <c:pt idx="19">
                  <c:v>1996Q1</c:v>
                </c:pt>
                <c:pt idx="20">
                  <c:v>1996Q2</c:v>
                </c:pt>
                <c:pt idx="21">
                  <c:v>1996Q3</c:v>
                </c:pt>
                <c:pt idx="22">
                  <c:v>1996Q4</c:v>
                </c:pt>
                <c:pt idx="23">
                  <c:v>1997Q1</c:v>
                </c:pt>
                <c:pt idx="24">
                  <c:v>1997Q2</c:v>
                </c:pt>
                <c:pt idx="25">
                  <c:v>1997Q3</c:v>
                </c:pt>
                <c:pt idx="26">
                  <c:v>1997Q4</c:v>
                </c:pt>
                <c:pt idx="27">
                  <c:v>1998Q1</c:v>
                </c:pt>
                <c:pt idx="28">
                  <c:v>1998Q2</c:v>
                </c:pt>
                <c:pt idx="29">
                  <c:v>1998Q3</c:v>
                </c:pt>
                <c:pt idx="30">
                  <c:v>1998Q4</c:v>
                </c:pt>
                <c:pt idx="31">
                  <c:v>1999Q1</c:v>
                </c:pt>
                <c:pt idx="32">
                  <c:v>1999Q2</c:v>
                </c:pt>
                <c:pt idx="33">
                  <c:v>1999Q3</c:v>
                </c:pt>
                <c:pt idx="34">
                  <c:v>1999Q4</c:v>
                </c:pt>
                <c:pt idx="35">
                  <c:v>2000Q1</c:v>
                </c:pt>
                <c:pt idx="36">
                  <c:v>2000Q2</c:v>
                </c:pt>
                <c:pt idx="37">
                  <c:v>2000Q3</c:v>
                </c:pt>
                <c:pt idx="38">
                  <c:v>2000Q4</c:v>
                </c:pt>
                <c:pt idx="39">
                  <c:v>2001Q1</c:v>
                </c:pt>
                <c:pt idx="40">
                  <c:v>2001Q2</c:v>
                </c:pt>
                <c:pt idx="41">
                  <c:v>2001Q3</c:v>
                </c:pt>
                <c:pt idx="42">
                  <c:v>2001Q4</c:v>
                </c:pt>
                <c:pt idx="43">
                  <c:v>2002Q1</c:v>
                </c:pt>
                <c:pt idx="44">
                  <c:v>2002Q2</c:v>
                </c:pt>
                <c:pt idx="45">
                  <c:v>2002Q3</c:v>
                </c:pt>
                <c:pt idx="46">
                  <c:v>2002Q4</c:v>
                </c:pt>
                <c:pt idx="47">
                  <c:v>2003Q1</c:v>
                </c:pt>
                <c:pt idx="48">
                  <c:v>2003Q2</c:v>
                </c:pt>
                <c:pt idx="49">
                  <c:v>2003Q3</c:v>
                </c:pt>
                <c:pt idx="50">
                  <c:v>2003Q4</c:v>
                </c:pt>
                <c:pt idx="51">
                  <c:v>2004Q1</c:v>
                </c:pt>
                <c:pt idx="52">
                  <c:v>2004Q2</c:v>
                </c:pt>
                <c:pt idx="53">
                  <c:v>2004Q3</c:v>
                </c:pt>
                <c:pt idx="54">
                  <c:v>2004Q4</c:v>
                </c:pt>
                <c:pt idx="55">
                  <c:v>2005Q1</c:v>
                </c:pt>
                <c:pt idx="56">
                  <c:v>2005Q2</c:v>
                </c:pt>
                <c:pt idx="57">
                  <c:v>2005Q3</c:v>
                </c:pt>
                <c:pt idx="58">
                  <c:v>2005Q4</c:v>
                </c:pt>
                <c:pt idx="59">
                  <c:v>2006Q1</c:v>
                </c:pt>
                <c:pt idx="60">
                  <c:v>2006Q2</c:v>
                </c:pt>
                <c:pt idx="61">
                  <c:v>2006Q3</c:v>
                </c:pt>
                <c:pt idx="62">
                  <c:v>2006Q4</c:v>
                </c:pt>
                <c:pt idx="63">
                  <c:v>2007Q1</c:v>
                </c:pt>
                <c:pt idx="64">
                  <c:v>2007Q2</c:v>
                </c:pt>
                <c:pt idx="65">
                  <c:v>2007Q3</c:v>
                </c:pt>
                <c:pt idx="66">
                  <c:v>2007Q4</c:v>
                </c:pt>
                <c:pt idx="67">
                  <c:v>2008Q1</c:v>
                </c:pt>
                <c:pt idx="68">
                  <c:v>2008Q2</c:v>
                </c:pt>
                <c:pt idx="69">
                  <c:v>2008Q3</c:v>
                </c:pt>
                <c:pt idx="70">
                  <c:v>2008Q4</c:v>
                </c:pt>
                <c:pt idx="71">
                  <c:v>2009Q1</c:v>
                </c:pt>
                <c:pt idx="72">
                  <c:v>2009Q2</c:v>
                </c:pt>
                <c:pt idx="73">
                  <c:v>2009Q3</c:v>
                </c:pt>
                <c:pt idx="74">
                  <c:v>2009Q4</c:v>
                </c:pt>
                <c:pt idx="75">
                  <c:v>2010Q1</c:v>
                </c:pt>
                <c:pt idx="76">
                  <c:v>2010Q2</c:v>
                </c:pt>
                <c:pt idx="77">
                  <c:v>2010Q3</c:v>
                </c:pt>
                <c:pt idx="78">
                  <c:v>2010Q4</c:v>
                </c:pt>
                <c:pt idx="79">
                  <c:v>2011Q1</c:v>
                </c:pt>
                <c:pt idx="80">
                  <c:v>2011Q2</c:v>
                </c:pt>
                <c:pt idx="81">
                  <c:v>2011Q3</c:v>
                </c:pt>
                <c:pt idx="82">
                  <c:v>2011Q4</c:v>
                </c:pt>
                <c:pt idx="83">
                  <c:v>2012Q1</c:v>
                </c:pt>
                <c:pt idx="84">
                  <c:v>2012Q2</c:v>
                </c:pt>
                <c:pt idx="85">
                  <c:v>2012Q3</c:v>
                </c:pt>
                <c:pt idx="86">
                  <c:v>2012Q4</c:v>
                </c:pt>
                <c:pt idx="87">
                  <c:v>2013Q1</c:v>
                </c:pt>
                <c:pt idx="88">
                  <c:v>2013Q2</c:v>
                </c:pt>
                <c:pt idx="89">
                  <c:v>2013Q3</c:v>
                </c:pt>
                <c:pt idx="90">
                  <c:v>2013Q4</c:v>
                </c:pt>
                <c:pt idx="91">
                  <c:v>2014Q1</c:v>
                </c:pt>
                <c:pt idx="92">
                  <c:v>2014Q2</c:v>
                </c:pt>
                <c:pt idx="93">
                  <c:v>2014Q3</c:v>
                </c:pt>
                <c:pt idx="94">
                  <c:v>2014Q4</c:v>
                </c:pt>
                <c:pt idx="95">
                  <c:v>2015Q1</c:v>
                </c:pt>
                <c:pt idx="96">
                  <c:v>2015Q2</c:v>
                </c:pt>
                <c:pt idx="97">
                  <c:v>2015Q3</c:v>
                </c:pt>
                <c:pt idx="98">
                  <c:v>2015Q4</c:v>
                </c:pt>
                <c:pt idx="99">
                  <c:v>2016Q1</c:v>
                </c:pt>
                <c:pt idx="100">
                  <c:v>2016Q2</c:v>
                </c:pt>
                <c:pt idx="101">
                  <c:v>2016Q3</c:v>
                </c:pt>
                <c:pt idx="102">
                  <c:v>2016Q4</c:v>
                </c:pt>
                <c:pt idx="103">
                  <c:v>2017Q1</c:v>
                </c:pt>
                <c:pt idx="104">
                  <c:v>2017Q2</c:v>
                </c:pt>
                <c:pt idx="105">
                  <c:v>2017Q3</c:v>
                </c:pt>
                <c:pt idx="106">
                  <c:v>2017Q4</c:v>
                </c:pt>
                <c:pt idx="107">
                  <c:v>2018Q1</c:v>
                </c:pt>
                <c:pt idx="108">
                  <c:v>2018Q2</c:v>
                </c:pt>
                <c:pt idx="109">
                  <c:v>2018Q3</c:v>
                </c:pt>
                <c:pt idx="110">
                  <c:v>2018Q4</c:v>
                </c:pt>
                <c:pt idx="111">
                  <c:v>2019Q1</c:v>
                </c:pt>
                <c:pt idx="112">
                  <c:v>2019Q2</c:v>
                </c:pt>
                <c:pt idx="113">
                  <c:v>2019Q3</c:v>
                </c:pt>
                <c:pt idx="114">
                  <c:v>2019Q4</c:v>
                </c:pt>
              </c:strCache>
            </c:strRef>
          </c:cat>
          <c:val>
            <c:numRef>
              <c:f>data!$B$3:$B$117</c:f>
              <c:numCache>
                <c:formatCode>0.00</c:formatCode>
                <c:ptCount val="115"/>
                <c:pt idx="0">
                  <c:v>0.22109995529222548</c:v>
                </c:pt>
                <c:pt idx="1">
                  <c:v>-0.10918467495177886</c:v>
                </c:pt>
                <c:pt idx="2">
                  <c:v>0.86273711225910432</c:v>
                </c:pt>
                <c:pt idx="3">
                  <c:v>1.4148764711518602</c:v>
                </c:pt>
                <c:pt idx="4">
                  <c:v>-0.86165770066785052</c:v>
                </c:pt>
                <c:pt idx="5">
                  <c:v>-0.38462582893893371</c:v>
                </c:pt>
                <c:pt idx="6">
                  <c:v>-0.31041142299250701</c:v>
                </c:pt>
                <c:pt idx="7">
                  <c:v>-0.8292269594830648</c:v>
                </c:pt>
                <c:pt idx="8">
                  <c:v>-3.5080362766659601E-2</c:v>
                </c:pt>
                <c:pt idx="9">
                  <c:v>0.31221329585799928</c:v>
                </c:pt>
                <c:pt idx="10">
                  <c:v>0.1668138340045644</c:v>
                </c:pt>
                <c:pt idx="11">
                  <c:v>0.83991324017516078</c:v>
                </c:pt>
                <c:pt idx="12">
                  <c:v>0.54113374364668232</c:v>
                </c:pt>
                <c:pt idx="13">
                  <c:v>0.59817256714655986</c:v>
                </c:pt>
                <c:pt idx="14">
                  <c:v>0.72455379525824259</c:v>
                </c:pt>
                <c:pt idx="15">
                  <c:v>0.49453835813544345</c:v>
                </c:pt>
                <c:pt idx="16">
                  <c:v>0.72844655626940202</c:v>
                </c:pt>
                <c:pt idx="17">
                  <c:v>0.18792610154398925</c:v>
                </c:pt>
                <c:pt idx="18">
                  <c:v>0.14586688783897461</c:v>
                </c:pt>
                <c:pt idx="19">
                  <c:v>9.8876333650577131E-2</c:v>
                </c:pt>
                <c:pt idx="20">
                  <c:v>0.70826736867626305</c:v>
                </c:pt>
                <c:pt idx="21">
                  <c:v>0.42039115223542201</c:v>
                </c:pt>
                <c:pt idx="22">
                  <c:v>0.48630234723292531</c:v>
                </c:pt>
                <c:pt idx="23">
                  <c:v>0.16100611889482419</c:v>
                </c:pt>
                <c:pt idx="24">
                  <c:v>1.1197492135467835</c:v>
                </c:pt>
                <c:pt idx="25">
                  <c:v>0.72094304534193743</c:v>
                </c:pt>
                <c:pt idx="26">
                  <c:v>0.97179362976023143</c:v>
                </c:pt>
                <c:pt idx="27">
                  <c:v>0.65121313258946767</c:v>
                </c:pt>
                <c:pt idx="28">
                  <c:v>0.29720019241001872</c:v>
                </c:pt>
                <c:pt idx="29">
                  <c:v>0.45086956821638324</c:v>
                </c:pt>
                <c:pt idx="30">
                  <c:v>0.27582537353239012</c:v>
                </c:pt>
                <c:pt idx="31">
                  <c:v>0.90410132623268691</c:v>
                </c:pt>
                <c:pt idx="32">
                  <c:v>0.41182956497491929</c:v>
                </c:pt>
                <c:pt idx="33">
                  <c:v>1.2165590783652869</c:v>
                </c:pt>
                <c:pt idx="34">
                  <c:v>0.95098590802122906</c:v>
                </c:pt>
                <c:pt idx="35">
                  <c:v>1.1911615219878158</c:v>
                </c:pt>
                <c:pt idx="36">
                  <c:v>0.80397149610123009</c:v>
                </c:pt>
                <c:pt idx="37">
                  <c:v>0.58255759161813803</c:v>
                </c:pt>
                <c:pt idx="38">
                  <c:v>0.39395455416155745</c:v>
                </c:pt>
                <c:pt idx="39">
                  <c:v>1.048723620394254</c:v>
                </c:pt>
                <c:pt idx="40">
                  <c:v>-4.7452477179310559E-2</c:v>
                </c:pt>
                <c:pt idx="41">
                  <c:v>0.14105826070245353</c:v>
                </c:pt>
                <c:pt idx="42">
                  <c:v>-0.1758785782449146</c:v>
                </c:pt>
                <c:pt idx="43">
                  <c:v>5.4128601554559452E-2</c:v>
                </c:pt>
                <c:pt idx="44">
                  <c:v>0.37933355656840639</c:v>
                </c:pt>
                <c:pt idx="45">
                  <c:v>0.29573749020386231</c:v>
                </c:pt>
                <c:pt idx="46">
                  <c:v>4.3011593854935803E-2</c:v>
                </c:pt>
                <c:pt idx="47">
                  <c:v>-0.39303853290055812</c:v>
                </c:pt>
                <c:pt idx="48">
                  <c:v>-0.11287672327457976</c:v>
                </c:pt>
                <c:pt idx="49">
                  <c:v>0.51402716580137842</c:v>
                </c:pt>
                <c:pt idx="50">
                  <c:v>0.39513568200815197</c:v>
                </c:pt>
                <c:pt idx="51">
                  <c:v>0.42891508687081803</c:v>
                </c:pt>
                <c:pt idx="52">
                  <c:v>0.43825612738586095</c:v>
                </c:pt>
                <c:pt idx="53">
                  <c:v>0.11648107900452676</c:v>
                </c:pt>
                <c:pt idx="54">
                  <c:v>0.2455029271273057</c:v>
                </c:pt>
                <c:pt idx="55">
                  <c:v>9.4200687068557443E-2</c:v>
                </c:pt>
                <c:pt idx="56">
                  <c:v>0.46397386805641094</c:v>
                </c:pt>
                <c:pt idx="57">
                  <c:v>0.65557282125532357</c:v>
                </c:pt>
                <c:pt idx="58">
                  <c:v>0.5108219617778742</c:v>
                </c:pt>
                <c:pt idx="59">
                  <c:v>0.83639971681790382</c:v>
                </c:pt>
                <c:pt idx="60">
                  <c:v>0.9873317006406479</c:v>
                </c:pt>
                <c:pt idx="61">
                  <c:v>0.42515758802743608</c:v>
                </c:pt>
                <c:pt idx="62">
                  <c:v>1.0472145151289913</c:v>
                </c:pt>
                <c:pt idx="63">
                  <c:v>0.52506270765808605</c:v>
                </c:pt>
                <c:pt idx="64">
                  <c:v>0.57493889673962961</c:v>
                </c:pt>
                <c:pt idx="65">
                  <c:v>0.32632942065615733</c:v>
                </c:pt>
                <c:pt idx="66">
                  <c:v>0.30201604355575284</c:v>
                </c:pt>
                <c:pt idx="67">
                  <c:v>0.53525869750186139</c:v>
                </c:pt>
                <c:pt idx="68">
                  <c:v>-0.58749869792925624</c:v>
                </c:pt>
                <c:pt idx="69">
                  <c:v>-0.67510539685491366</c:v>
                </c:pt>
                <c:pt idx="70">
                  <c:v>-1.7678153484464443</c:v>
                </c:pt>
                <c:pt idx="71">
                  <c:v>-3.230014625981148</c:v>
                </c:pt>
                <c:pt idx="72">
                  <c:v>-0.10146445824704697</c:v>
                </c:pt>
                <c:pt idx="73">
                  <c:v>0.29530108404653976</c:v>
                </c:pt>
                <c:pt idx="74">
                  <c:v>0.40089871710276004</c:v>
                </c:pt>
                <c:pt idx="75">
                  <c:v>0.25646156450349622</c:v>
                </c:pt>
                <c:pt idx="76">
                  <c:v>0.89096932292587194</c:v>
                </c:pt>
                <c:pt idx="77">
                  <c:v>0.42812363750437399</c:v>
                </c:pt>
                <c:pt idx="78">
                  <c:v>0.64114126427383678</c:v>
                </c:pt>
                <c:pt idx="79">
                  <c:v>1.1149863817436989</c:v>
                </c:pt>
                <c:pt idx="80">
                  <c:v>-2.4111758074152334E-3</c:v>
                </c:pt>
                <c:pt idx="81">
                  <c:v>3.3941916291690966E-2</c:v>
                </c:pt>
                <c:pt idx="82">
                  <c:v>-0.31573743957913347</c:v>
                </c:pt>
                <c:pt idx="83">
                  <c:v>-0.38065834190497139</c:v>
                </c:pt>
                <c:pt idx="84">
                  <c:v>-0.48828957142882379</c:v>
                </c:pt>
                <c:pt idx="85">
                  <c:v>-0.14458349433936757</c:v>
                </c:pt>
                <c:pt idx="86">
                  <c:v>-0.47104014235116454</c:v>
                </c:pt>
                <c:pt idx="87">
                  <c:v>-0.36629985596418058</c:v>
                </c:pt>
                <c:pt idx="88">
                  <c:v>0.57661423159813818</c:v>
                </c:pt>
                <c:pt idx="89">
                  <c:v>0.18319609463108844</c:v>
                </c:pt>
                <c:pt idx="90">
                  <c:v>0.21422155851706925</c:v>
                </c:pt>
                <c:pt idx="91">
                  <c:v>0.32078321333330884</c:v>
                </c:pt>
                <c:pt idx="92">
                  <c:v>0.12927043128465598</c:v>
                </c:pt>
                <c:pt idx="93">
                  <c:v>0.41556138249265739</c:v>
                </c:pt>
                <c:pt idx="94">
                  <c:v>0.34209655997492483</c:v>
                </c:pt>
                <c:pt idx="95">
                  <c:v>0.27057463679684979</c:v>
                </c:pt>
                <c:pt idx="96">
                  <c:v>0.4238501605987155</c:v>
                </c:pt>
                <c:pt idx="97">
                  <c:v>0.28979764763015226</c:v>
                </c:pt>
                <c:pt idx="98">
                  <c:v>0.40283449585960529</c:v>
                </c:pt>
                <c:pt idx="99">
                  <c:v>0.45003552153946025</c:v>
                </c:pt>
                <c:pt idx="100">
                  <c:v>0.13658873662762971</c:v>
                </c:pt>
                <c:pt idx="101">
                  <c:v>0.41376918567743726</c:v>
                </c:pt>
                <c:pt idx="102">
                  <c:v>0.48953765845476394</c:v>
                </c:pt>
                <c:pt idx="103">
                  <c:v>0.81985251331426756</c:v>
                </c:pt>
                <c:pt idx="104">
                  <c:v>0.62164959474924064</c:v>
                </c:pt>
                <c:pt idx="105">
                  <c:v>0.55344242909716179</c:v>
                </c:pt>
                <c:pt idx="106">
                  <c:v>0.68610427820432474</c:v>
                </c:pt>
                <c:pt idx="107">
                  <c:v>-3.7577134659350087E-2</c:v>
                </c:pt>
                <c:pt idx="108">
                  <c:v>0.48514765097704693</c:v>
                </c:pt>
                <c:pt idx="109">
                  <c:v>-1.6513465209444522E-2</c:v>
                </c:pt>
                <c:pt idx="110">
                  <c:v>0.47208348640301878</c:v>
                </c:pt>
                <c:pt idx="111">
                  <c:v>0.6552682808582011</c:v>
                </c:pt>
                <c:pt idx="112">
                  <c:v>0.25030431799593078</c:v>
                </c:pt>
                <c:pt idx="113">
                  <c:v>6.0999069344047641E-2</c:v>
                </c:pt>
                <c:pt idx="114">
                  <c:v>-0.22023139828585281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B-45AD-9415-79A59F5A9229}"/>
            </c:ext>
          </c:extLst>
        </c:ser>
        <c:ser>
          <c:idx val="1"/>
          <c:order val="1"/>
          <c:tx>
            <c:v>old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data!$A$3:$A$117</c:f>
              <c:strCache>
                <c:ptCount val="115"/>
                <c:pt idx="0">
                  <c:v>1991Q2</c:v>
                </c:pt>
                <c:pt idx="1">
                  <c:v>1991Q3</c:v>
                </c:pt>
                <c:pt idx="2">
                  <c:v>1991Q4</c:v>
                </c:pt>
                <c:pt idx="3">
                  <c:v>1992Q1</c:v>
                </c:pt>
                <c:pt idx="4">
                  <c:v>1992Q2</c:v>
                </c:pt>
                <c:pt idx="5">
                  <c:v>1992Q3</c:v>
                </c:pt>
                <c:pt idx="6">
                  <c:v>1992Q4</c:v>
                </c:pt>
                <c:pt idx="7">
                  <c:v>1993Q1</c:v>
                </c:pt>
                <c:pt idx="8">
                  <c:v>1993Q2</c:v>
                </c:pt>
                <c:pt idx="9">
                  <c:v>1993Q3</c:v>
                </c:pt>
                <c:pt idx="10">
                  <c:v>1993Q4</c:v>
                </c:pt>
                <c:pt idx="11">
                  <c:v>1994Q1</c:v>
                </c:pt>
                <c:pt idx="12">
                  <c:v>1994Q2</c:v>
                </c:pt>
                <c:pt idx="13">
                  <c:v>1994Q3</c:v>
                </c:pt>
                <c:pt idx="14">
                  <c:v>1994Q4</c:v>
                </c:pt>
                <c:pt idx="15">
                  <c:v>1995Q1</c:v>
                </c:pt>
                <c:pt idx="16">
                  <c:v>1995Q2</c:v>
                </c:pt>
                <c:pt idx="17">
                  <c:v>1995Q3</c:v>
                </c:pt>
                <c:pt idx="18">
                  <c:v>1995Q4</c:v>
                </c:pt>
                <c:pt idx="19">
                  <c:v>1996Q1</c:v>
                </c:pt>
                <c:pt idx="20">
                  <c:v>1996Q2</c:v>
                </c:pt>
                <c:pt idx="21">
                  <c:v>1996Q3</c:v>
                </c:pt>
                <c:pt idx="22">
                  <c:v>1996Q4</c:v>
                </c:pt>
                <c:pt idx="23">
                  <c:v>1997Q1</c:v>
                </c:pt>
                <c:pt idx="24">
                  <c:v>1997Q2</c:v>
                </c:pt>
                <c:pt idx="25">
                  <c:v>1997Q3</c:v>
                </c:pt>
                <c:pt idx="26">
                  <c:v>1997Q4</c:v>
                </c:pt>
                <c:pt idx="27">
                  <c:v>1998Q1</c:v>
                </c:pt>
                <c:pt idx="28">
                  <c:v>1998Q2</c:v>
                </c:pt>
                <c:pt idx="29">
                  <c:v>1998Q3</c:v>
                </c:pt>
                <c:pt idx="30">
                  <c:v>1998Q4</c:v>
                </c:pt>
                <c:pt idx="31">
                  <c:v>1999Q1</c:v>
                </c:pt>
                <c:pt idx="32">
                  <c:v>1999Q2</c:v>
                </c:pt>
                <c:pt idx="33">
                  <c:v>1999Q3</c:v>
                </c:pt>
                <c:pt idx="34">
                  <c:v>1999Q4</c:v>
                </c:pt>
                <c:pt idx="35">
                  <c:v>2000Q1</c:v>
                </c:pt>
                <c:pt idx="36">
                  <c:v>2000Q2</c:v>
                </c:pt>
                <c:pt idx="37">
                  <c:v>2000Q3</c:v>
                </c:pt>
                <c:pt idx="38">
                  <c:v>2000Q4</c:v>
                </c:pt>
                <c:pt idx="39">
                  <c:v>2001Q1</c:v>
                </c:pt>
                <c:pt idx="40">
                  <c:v>2001Q2</c:v>
                </c:pt>
                <c:pt idx="41">
                  <c:v>2001Q3</c:v>
                </c:pt>
                <c:pt idx="42">
                  <c:v>2001Q4</c:v>
                </c:pt>
                <c:pt idx="43">
                  <c:v>2002Q1</c:v>
                </c:pt>
                <c:pt idx="44">
                  <c:v>2002Q2</c:v>
                </c:pt>
                <c:pt idx="45">
                  <c:v>2002Q3</c:v>
                </c:pt>
                <c:pt idx="46">
                  <c:v>2002Q4</c:v>
                </c:pt>
                <c:pt idx="47">
                  <c:v>2003Q1</c:v>
                </c:pt>
                <c:pt idx="48">
                  <c:v>2003Q2</c:v>
                </c:pt>
                <c:pt idx="49">
                  <c:v>2003Q3</c:v>
                </c:pt>
                <c:pt idx="50">
                  <c:v>2003Q4</c:v>
                </c:pt>
                <c:pt idx="51">
                  <c:v>2004Q1</c:v>
                </c:pt>
                <c:pt idx="52">
                  <c:v>2004Q2</c:v>
                </c:pt>
                <c:pt idx="53">
                  <c:v>2004Q3</c:v>
                </c:pt>
                <c:pt idx="54">
                  <c:v>2004Q4</c:v>
                </c:pt>
                <c:pt idx="55">
                  <c:v>2005Q1</c:v>
                </c:pt>
                <c:pt idx="56">
                  <c:v>2005Q2</c:v>
                </c:pt>
                <c:pt idx="57">
                  <c:v>2005Q3</c:v>
                </c:pt>
                <c:pt idx="58">
                  <c:v>2005Q4</c:v>
                </c:pt>
                <c:pt idx="59">
                  <c:v>2006Q1</c:v>
                </c:pt>
                <c:pt idx="60">
                  <c:v>2006Q2</c:v>
                </c:pt>
                <c:pt idx="61">
                  <c:v>2006Q3</c:v>
                </c:pt>
                <c:pt idx="62">
                  <c:v>2006Q4</c:v>
                </c:pt>
                <c:pt idx="63">
                  <c:v>2007Q1</c:v>
                </c:pt>
                <c:pt idx="64">
                  <c:v>2007Q2</c:v>
                </c:pt>
                <c:pt idx="65">
                  <c:v>2007Q3</c:v>
                </c:pt>
                <c:pt idx="66">
                  <c:v>2007Q4</c:v>
                </c:pt>
                <c:pt idx="67">
                  <c:v>2008Q1</c:v>
                </c:pt>
                <c:pt idx="68">
                  <c:v>2008Q2</c:v>
                </c:pt>
                <c:pt idx="69">
                  <c:v>2008Q3</c:v>
                </c:pt>
                <c:pt idx="70">
                  <c:v>2008Q4</c:v>
                </c:pt>
                <c:pt idx="71">
                  <c:v>2009Q1</c:v>
                </c:pt>
                <c:pt idx="72">
                  <c:v>2009Q2</c:v>
                </c:pt>
                <c:pt idx="73">
                  <c:v>2009Q3</c:v>
                </c:pt>
                <c:pt idx="74">
                  <c:v>2009Q4</c:v>
                </c:pt>
                <c:pt idx="75">
                  <c:v>2010Q1</c:v>
                </c:pt>
                <c:pt idx="76">
                  <c:v>2010Q2</c:v>
                </c:pt>
                <c:pt idx="77">
                  <c:v>2010Q3</c:v>
                </c:pt>
                <c:pt idx="78">
                  <c:v>2010Q4</c:v>
                </c:pt>
                <c:pt idx="79">
                  <c:v>2011Q1</c:v>
                </c:pt>
                <c:pt idx="80">
                  <c:v>2011Q2</c:v>
                </c:pt>
                <c:pt idx="81">
                  <c:v>2011Q3</c:v>
                </c:pt>
                <c:pt idx="82">
                  <c:v>2011Q4</c:v>
                </c:pt>
                <c:pt idx="83">
                  <c:v>2012Q1</c:v>
                </c:pt>
                <c:pt idx="84">
                  <c:v>2012Q2</c:v>
                </c:pt>
                <c:pt idx="85">
                  <c:v>2012Q3</c:v>
                </c:pt>
                <c:pt idx="86">
                  <c:v>2012Q4</c:v>
                </c:pt>
                <c:pt idx="87">
                  <c:v>2013Q1</c:v>
                </c:pt>
                <c:pt idx="88">
                  <c:v>2013Q2</c:v>
                </c:pt>
                <c:pt idx="89">
                  <c:v>2013Q3</c:v>
                </c:pt>
                <c:pt idx="90">
                  <c:v>2013Q4</c:v>
                </c:pt>
                <c:pt idx="91">
                  <c:v>2014Q1</c:v>
                </c:pt>
                <c:pt idx="92">
                  <c:v>2014Q2</c:v>
                </c:pt>
                <c:pt idx="93">
                  <c:v>2014Q3</c:v>
                </c:pt>
                <c:pt idx="94">
                  <c:v>2014Q4</c:v>
                </c:pt>
                <c:pt idx="95">
                  <c:v>2015Q1</c:v>
                </c:pt>
                <c:pt idx="96">
                  <c:v>2015Q2</c:v>
                </c:pt>
                <c:pt idx="97">
                  <c:v>2015Q3</c:v>
                </c:pt>
                <c:pt idx="98">
                  <c:v>2015Q4</c:v>
                </c:pt>
                <c:pt idx="99">
                  <c:v>2016Q1</c:v>
                </c:pt>
                <c:pt idx="100">
                  <c:v>2016Q2</c:v>
                </c:pt>
                <c:pt idx="101">
                  <c:v>2016Q3</c:v>
                </c:pt>
                <c:pt idx="102">
                  <c:v>2016Q4</c:v>
                </c:pt>
                <c:pt idx="103">
                  <c:v>2017Q1</c:v>
                </c:pt>
                <c:pt idx="104">
                  <c:v>2017Q2</c:v>
                </c:pt>
                <c:pt idx="105">
                  <c:v>2017Q3</c:v>
                </c:pt>
                <c:pt idx="106">
                  <c:v>2017Q4</c:v>
                </c:pt>
                <c:pt idx="107">
                  <c:v>2018Q1</c:v>
                </c:pt>
                <c:pt idx="108">
                  <c:v>2018Q2</c:v>
                </c:pt>
                <c:pt idx="109">
                  <c:v>2018Q3</c:v>
                </c:pt>
                <c:pt idx="110">
                  <c:v>2018Q4</c:v>
                </c:pt>
                <c:pt idx="111">
                  <c:v>2019Q1</c:v>
                </c:pt>
                <c:pt idx="112">
                  <c:v>2019Q2</c:v>
                </c:pt>
                <c:pt idx="113">
                  <c:v>2019Q3</c:v>
                </c:pt>
                <c:pt idx="114">
                  <c:v>2019Q4</c:v>
                </c:pt>
              </c:strCache>
            </c:strRef>
          </c:cat>
          <c:val>
            <c:numRef>
              <c:f>[1]Sheet1!$B$86:$B$200</c:f>
              <c:numCache>
                <c:formatCode>General</c:formatCode>
                <c:ptCount val="115"/>
                <c:pt idx="0">
                  <c:v>0.18628113023724729</c:v>
                </c:pt>
                <c:pt idx="1">
                  <c:v>-0.13826682692867534</c:v>
                </c:pt>
                <c:pt idx="2">
                  <c:v>0.83507374897536435</c:v>
                </c:pt>
                <c:pt idx="3">
                  <c:v>1.387947793070939</c:v>
                </c:pt>
                <c:pt idx="4">
                  <c:v>-0.8754209771747512</c:v>
                </c:pt>
                <c:pt idx="5">
                  <c:v>-0.38908520991367368</c:v>
                </c:pt>
                <c:pt idx="6">
                  <c:v>-0.3110621804601828</c:v>
                </c:pt>
                <c:pt idx="7">
                  <c:v>-0.79557492543033892</c:v>
                </c:pt>
                <c:pt idx="8">
                  <c:v>-2.3142710722056078E-2</c:v>
                </c:pt>
                <c:pt idx="9">
                  <c:v>0.32798366132568968</c:v>
                </c:pt>
                <c:pt idx="10">
                  <c:v>0.1862028456361452</c:v>
                </c:pt>
                <c:pt idx="11">
                  <c:v>0.8549291522288085</c:v>
                </c:pt>
                <c:pt idx="12">
                  <c:v>0.55414033392884565</c:v>
                </c:pt>
                <c:pt idx="13">
                  <c:v>0.60449322261372151</c:v>
                </c:pt>
                <c:pt idx="14">
                  <c:v>0.72587929570169063</c:v>
                </c:pt>
                <c:pt idx="15">
                  <c:v>0.48019276501290442</c:v>
                </c:pt>
                <c:pt idx="16">
                  <c:v>0.53243798694976063</c:v>
                </c:pt>
                <c:pt idx="17">
                  <c:v>0.23110072133697857</c:v>
                </c:pt>
                <c:pt idx="18">
                  <c:v>0.22405705966070888</c:v>
                </c:pt>
                <c:pt idx="19">
                  <c:v>6.9575487878974676E-2</c:v>
                </c:pt>
                <c:pt idx="20">
                  <c:v>0.62986456037597383</c:v>
                </c:pt>
                <c:pt idx="21">
                  <c:v>0.5703025250892777</c:v>
                </c:pt>
                <c:pt idx="22">
                  <c:v>0.35043192000419171</c:v>
                </c:pt>
                <c:pt idx="23">
                  <c:v>0.14860964875020094</c:v>
                </c:pt>
                <c:pt idx="24">
                  <c:v>1.22313862480286</c:v>
                </c:pt>
                <c:pt idx="25">
                  <c:v>0.69570397836725317</c:v>
                </c:pt>
                <c:pt idx="26">
                  <c:v>1.0360805738945038</c:v>
                </c:pt>
                <c:pt idx="27">
                  <c:v>0.57754965053644236</c:v>
                </c:pt>
                <c:pt idx="28">
                  <c:v>0.35109121936453369</c:v>
                </c:pt>
                <c:pt idx="29">
                  <c:v>0.50707146323671315</c:v>
                </c:pt>
                <c:pt idx="30">
                  <c:v>0.21841259565641108</c:v>
                </c:pt>
                <c:pt idx="31">
                  <c:v>0.81405644872704208</c:v>
                </c:pt>
                <c:pt idx="32">
                  <c:v>0.60798887108540089</c:v>
                </c:pt>
                <c:pt idx="33">
                  <c:v>1.0365623307897773</c:v>
                </c:pt>
                <c:pt idx="34">
                  <c:v>1.2028932800205872</c:v>
                </c:pt>
                <c:pt idx="35">
                  <c:v>1.0376310339140409</c:v>
                </c:pt>
                <c:pt idx="36">
                  <c:v>0.82380772513818779</c:v>
                </c:pt>
                <c:pt idx="37">
                  <c:v>0.4333690326984897</c:v>
                </c:pt>
                <c:pt idx="38">
                  <c:v>0.71722403402830692</c:v>
                </c:pt>
                <c:pt idx="39">
                  <c:v>0.73295611273770511</c:v>
                </c:pt>
                <c:pt idx="40">
                  <c:v>5.9189897697603508E-2</c:v>
                </c:pt>
                <c:pt idx="41">
                  <c:v>-1.9014888715637529E-2</c:v>
                </c:pt>
                <c:pt idx="42">
                  <c:v>0.1164618355563129</c:v>
                </c:pt>
                <c:pt idx="43">
                  <c:v>-2.0343359996786353E-2</c:v>
                </c:pt>
                <c:pt idx="44">
                  <c:v>0.38404610768865838</c:v>
                </c:pt>
                <c:pt idx="45">
                  <c:v>0.27514480519667317</c:v>
                </c:pt>
                <c:pt idx="46">
                  <c:v>5.2843121655281836E-2</c:v>
                </c:pt>
                <c:pt idx="47">
                  <c:v>-0.37959842416079914</c:v>
                </c:pt>
                <c:pt idx="48">
                  <c:v>-4.7274649751405856E-2</c:v>
                </c:pt>
                <c:pt idx="49">
                  <c:v>0.40889499198875684</c:v>
                </c:pt>
                <c:pt idx="50">
                  <c:v>0.68803134177214076</c:v>
                </c:pt>
                <c:pt idx="51">
                  <c:v>0.49406741240153684</c:v>
                </c:pt>
                <c:pt idx="52">
                  <c:v>0.44624810738252585</c:v>
                </c:pt>
                <c:pt idx="53">
                  <c:v>0.21496749194086023</c:v>
                </c:pt>
                <c:pt idx="54">
                  <c:v>0.30230946615867976</c:v>
                </c:pt>
                <c:pt idx="55">
                  <c:v>9.3957426583395634E-2</c:v>
                </c:pt>
                <c:pt idx="56">
                  <c:v>0.60564674665117069</c:v>
                </c:pt>
                <c:pt idx="57">
                  <c:v>0.64287677330326209</c:v>
                </c:pt>
                <c:pt idx="58">
                  <c:v>0.51645644381413292</c:v>
                </c:pt>
                <c:pt idx="59">
                  <c:v>0.79315929089042014</c:v>
                </c:pt>
                <c:pt idx="60">
                  <c:v>0.96793197093968186</c:v>
                </c:pt>
                <c:pt idx="61">
                  <c:v>0.54110455824142389</c:v>
                </c:pt>
                <c:pt idx="62">
                  <c:v>0.98889954800982849</c:v>
                </c:pt>
                <c:pt idx="63">
                  <c:v>0.59845473125576065</c:v>
                </c:pt>
                <c:pt idx="64">
                  <c:v>0.5319239308980972</c:v>
                </c:pt>
                <c:pt idx="65">
                  <c:v>0.37380272304713008</c:v>
                </c:pt>
                <c:pt idx="66">
                  <c:v>0.39869775800111901</c:v>
                </c:pt>
                <c:pt idx="67">
                  <c:v>0.44315606024543019</c:v>
                </c:pt>
                <c:pt idx="68">
                  <c:v>-0.4593967921466125</c:v>
                </c:pt>
                <c:pt idx="69">
                  <c:v>-0.64920362941333498</c:v>
                </c:pt>
                <c:pt idx="70">
                  <c:v>-1.7616515853689794</c:v>
                </c:pt>
                <c:pt idx="71">
                  <c:v>-3.0255428753988425</c:v>
                </c:pt>
                <c:pt idx="72">
                  <c:v>-0.270579215313345</c:v>
                </c:pt>
                <c:pt idx="73">
                  <c:v>0.29394306966746242</c:v>
                </c:pt>
                <c:pt idx="74">
                  <c:v>0.53903633968757148</c:v>
                </c:pt>
                <c:pt idx="75">
                  <c:v>0.39371689757391093</c:v>
                </c:pt>
                <c:pt idx="76">
                  <c:v>0.8879646204057956</c:v>
                </c:pt>
                <c:pt idx="77">
                  <c:v>0.41691074002066947</c:v>
                </c:pt>
                <c:pt idx="78">
                  <c:v>0.55001202407025118</c:v>
                </c:pt>
                <c:pt idx="79">
                  <c:v>0.82083152933391224</c:v>
                </c:pt>
                <c:pt idx="80">
                  <c:v>5.4771911256320431E-3</c:v>
                </c:pt>
                <c:pt idx="81">
                  <c:v>-1.3083488243958793E-2</c:v>
                </c:pt>
                <c:pt idx="82">
                  <c:v>-0.30115355567966789</c:v>
                </c:pt>
                <c:pt idx="83">
                  <c:v>-0.16250178179807936</c:v>
                </c:pt>
                <c:pt idx="84">
                  <c:v>-0.35668294444457982</c:v>
                </c:pt>
                <c:pt idx="85">
                  <c:v>-0.15159762583028569</c:v>
                </c:pt>
                <c:pt idx="86">
                  <c:v>-0.42973040777161781</c:v>
                </c:pt>
                <c:pt idx="87">
                  <c:v>-0.34345378599375276</c:v>
                </c:pt>
                <c:pt idx="88">
                  <c:v>0.4786979749753188</c:v>
                </c:pt>
                <c:pt idx="89">
                  <c:v>0.33046206274428902</c:v>
                </c:pt>
                <c:pt idx="90">
                  <c:v>0.24773318499170119</c:v>
                </c:pt>
                <c:pt idx="91">
                  <c:v>0.39852013917589546</c:v>
                </c:pt>
                <c:pt idx="92">
                  <c:v>0.12776678828420512</c:v>
                </c:pt>
                <c:pt idx="93">
                  <c:v>0.38288302276874958</c:v>
                </c:pt>
                <c:pt idx="94">
                  <c:v>0.45146600207208126</c:v>
                </c:pt>
                <c:pt idx="95">
                  <c:v>0.78776116067444557</c:v>
                </c:pt>
                <c:pt idx="96">
                  <c:v>0.3302340540400181</c:v>
                </c:pt>
                <c:pt idx="97">
                  <c:v>0.36898440785238157</c:v>
                </c:pt>
                <c:pt idx="98">
                  <c:v>0.37176940391750823</c:v>
                </c:pt>
                <c:pt idx="99">
                  <c:v>0.54710962029015242</c:v>
                </c:pt>
                <c:pt idx="100">
                  <c:v>0.24763835207865303</c:v>
                </c:pt>
                <c:pt idx="101">
                  <c:v>0.36577338848150232</c:v>
                </c:pt>
                <c:pt idx="102">
                  <c:v>0.77325199678726853</c:v>
                </c:pt>
                <c:pt idx="103">
                  <c:v>0.6055087024601753</c:v>
                </c:pt>
                <c:pt idx="104">
                  <c:v>0.71193494274207547</c:v>
                </c:pt>
                <c:pt idx="105">
                  <c:v>0.72044056561406034</c:v>
                </c:pt>
                <c:pt idx="106">
                  <c:v>0.68206386524057627</c:v>
                </c:pt>
                <c:pt idx="107">
                  <c:v>0.15764798699397203</c:v>
                </c:pt>
                <c:pt idx="108">
                  <c:v>0.36866362468083547</c:v>
                </c:pt>
                <c:pt idx="109">
                  <c:v>0.13486778861471788</c:v>
                </c:pt>
                <c:pt idx="110">
                  <c:v>0.46580600712680753</c:v>
                </c:pt>
                <c:pt idx="111">
                  <c:v>0.55909862913185837</c:v>
                </c:pt>
                <c:pt idx="112">
                  <c:v>0.12161924716529793</c:v>
                </c:pt>
                <c:pt idx="113">
                  <c:v>0.22964933481235492</c:v>
                </c:pt>
                <c:pt idx="114">
                  <c:v>-3.625021964960129E-2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B-45AD-9415-79A59F5A9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4504688"/>
        <c:axId val="1654348496"/>
      </c:lineChart>
      <c:catAx>
        <c:axId val="110450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54348496"/>
        <c:crosses val="autoZero"/>
        <c:auto val="1"/>
        <c:lblAlgn val="ctr"/>
        <c:lblOffset val="100"/>
        <c:noMultiLvlLbl val="0"/>
      </c:catAx>
      <c:valAx>
        <c:axId val="165434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0450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105369570739157"/>
          <c:y val="0.68437745913702686"/>
          <c:w val="7.0370430500311179E-2"/>
          <c:h val="9.24031307222710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PCR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777922275844552E-2"/>
          <c:y val="0.12861726940155016"/>
          <c:w val="0.93520995681991348"/>
          <c:h val="0.83323794862441236"/>
        </c:manualLayout>
      </c:layout>
      <c:lineChart>
        <c:grouping val="standard"/>
        <c:varyColors val="0"/>
        <c:ser>
          <c:idx val="0"/>
          <c:order val="0"/>
          <c:tx>
            <c:v>New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data!$A$3:$A$117</c:f>
              <c:strCache>
                <c:ptCount val="115"/>
                <c:pt idx="0">
                  <c:v>1991Q2</c:v>
                </c:pt>
                <c:pt idx="1">
                  <c:v>1991Q3</c:v>
                </c:pt>
                <c:pt idx="2">
                  <c:v>1991Q4</c:v>
                </c:pt>
                <c:pt idx="3">
                  <c:v>1992Q1</c:v>
                </c:pt>
                <c:pt idx="4">
                  <c:v>1992Q2</c:v>
                </c:pt>
                <c:pt idx="5">
                  <c:v>1992Q3</c:v>
                </c:pt>
                <c:pt idx="6">
                  <c:v>1992Q4</c:v>
                </c:pt>
                <c:pt idx="7">
                  <c:v>1993Q1</c:v>
                </c:pt>
                <c:pt idx="8">
                  <c:v>1993Q2</c:v>
                </c:pt>
                <c:pt idx="9">
                  <c:v>1993Q3</c:v>
                </c:pt>
                <c:pt idx="10">
                  <c:v>1993Q4</c:v>
                </c:pt>
                <c:pt idx="11">
                  <c:v>1994Q1</c:v>
                </c:pt>
                <c:pt idx="12">
                  <c:v>1994Q2</c:v>
                </c:pt>
                <c:pt idx="13">
                  <c:v>1994Q3</c:v>
                </c:pt>
                <c:pt idx="14">
                  <c:v>1994Q4</c:v>
                </c:pt>
                <c:pt idx="15">
                  <c:v>1995Q1</c:v>
                </c:pt>
                <c:pt idx="16">
                  <c:v>1995Q2</c:v>
                </c:pt>
                <c:pt idx="17">
                  <c:v>1995Q3</c:v>
                </c:pt>
                <c:pt idx="18">
                  <c:v>1995Q4</c:v>
                </c:pt>
                <c:pt idx="19">
                  <c:v>1996Q1</c:v>
                </c:pt>
                <c:pt idx="20">
                  <c:v>1996Q2</c:v>
                </c:pt>
                <c:pt idx="21">
                  <c:v>1996Q3</c:v>
                </c:pt>
                <c:pt idx="22">
                  <c:v>1996Q4</c:v>
                </c:pt>
                <c:pt idx="23">
                  <c:v>1997Q1</c:v>
                </c:pt>
                <c:pt idx="24">
                  <c:v>1997Q2</c:v>
                </c:pt>
                <c:pt idx="25">
                  <c:v>1997Q3</c:v>
                </c:pt>
                <c:pt idx="26">
                  <c:v>1997Q4</c:v>
                </c:pt>
                <c:pt idx="27">
                  <c:v>1998Q1</c:v>
                </c:pt>
                <c:pt idx="28">
                  <c:v>1998Q2</c:v>
                </c:pt>
                <c:pt idx="29">
                  <c:v>1998Q3</c:v>
                </c:pt>
                <c:pt idx="30">
                  <c:v>1998Q4</c:v>
                </c:pt>
                <c:pt idx="31">
                  <c:v>1999Q1</c:v>
                </c:pt>
                <c:pt idx="32">
                  <c:v>1999Q2</c:v>
                </c:pt>
                <c:pt idx="33">
                  <c:v>1999Q3</c:v>
                </c:pt>
                <c:pt idx="34">
                  <c:v>1999Q4</c:v>
                </c:pt>
                <c:pt idx="35">
                  <c:v>2000Q1</c:v>
                </c:pt>
                <c:pt idx="36">
                  <c:v>2000Q2</c:v>
                </c:pt>
                <c:pt idx="37">
                  <c:v>2000Q3</c:v>
                </c:pt>
                <c:pt idx="38">
                  <c:v>2000Q4</c:v>
                </c:pt>
                <c:pt idx="39">
                  <c:v>2001Q1</c:v>
                </c:pt>
                <c:pt idx="40">
                  <c:v>2001Q2</c:v>
                </c:pt>
                <c:pt idx="41">
                  <c:v>2001Q3</c:v>
                </c:pt>
                <c:pt idx="42">
                  <c:v>2001Q4</c:v>
                </c:pt>
                <c:pt idx="43">
                  <c:v>2002Q1</c:v>
                </c:pt>
                <c:pt idx="44">
                  <c:v>2002Q2</c:v>
                </c:pt>
                <c:pt idx="45">
                  <c:v>2002Q3</c:v>
                </c:pt>
                <c:pt idx="46">
                  <c:v>2002Q4</c:v>
                </c:pt>
                <c:pt idx="47">
                  <c:v>2003Q1</c:v>
                </c:pt>
                <c:pt idx="48">
                  <c:v>2003Q2</c:v>
                </c:pt>
                <c:pt idx="49">
                  <c:v>2003Q3</c:v>
                </c:pt>
                <c:pt idx="50">
                  <c:v>2003Q4</c:v>
                </c:pt>
                <c:pt idx="51">
                  <c:v>2004Q1</c:v>
                </c:pt>
                <c:pt idx="52">
                  <c:v>2004Q2</c:v>
                </c:pt>
                <c:pt idx="53">
                  <c:v>2004Q3</c:v>
                </c:pt>
                <c:pt idx="54">
                  <c:v>2004Q4</c:v>
                </c:pt>
                <c:pt idx="55">
                  <c:v>2005Q1</c:v>
                </c:pt>
                <c:pt idx="56">
                  <c:v>2005Q2</c:v>
                </c:pt>
                <c:pt idx="57">
                  <c:v>2005Q3</c:v>
                </c:pt>
                <c:pt idx="58">
                  <c:v>2005Q4</c:v>
                </c:pt>
                <c:pt idx="59">
                  <c:v>2006Q1</c:v>
                </c:pt>
                <c:pt idx="60">
                  <c:v>2006Q2</c:v>
                </c:pt>
                <c:pt idx="61">
                  <c:v>2006Q3</c:v>
                </c:pt>
                <c:pt idx="62">
                  <c:v>2006Q4</c:v>
                </c:pt>
                <c:pt idx="63">
                  <c:v>2007Q1</c:v>
                </c:pt>
                <c:pt idx="64">
                  <c:v>2007Q2</c:v>
                </c:pt>
                <c:pt idx="65">
                  <c:v>2007Q3</c:v>
                </c:pt>
                <c:pt idx="66">
                  <c:v>2007Q4</c:v>
                </c:pt>
                <c:pt idx="67">
                  <c:v>2008Q1</c:v>
                </c:pt>
                <c:pt idx="68">
                  <c:v>2008Q2</c:v>
                </c:pt>
                <c:pt idx="69">
                  <c:v>2008Q3</c:v>
                </c:pt>
                <c:pt idx="70">
                  <c:v>2008Q4</c:v>
                </c:pt>
                <c:pt idx="71">
                  <c:v>2009Q1</c:v>
                </c:pt>
                <c:pt idx="72">
                  <c:v>2009Q2</c:v>
                </c:pt>
                <c:pt idx="73">
                  <c:v>2009Q3</c:v>
                </c:pt>
                <c:pt idx="74">
                  <c:v>2009Q4</c:v>
                </c:pt>
                <c:pt idx="75">
                  <c:v>2010Q1</c:v>
                </c:pt>
                <c:pt idx="76">
                  <c:v>2010Q2</c:v>
                </c:pt>
                <c:pt idx="77">
                  <c:v>2010Q3</c:v>
                </c:pt>
                <c:pt idx="78">
                  <c:v>2010Q4</c:v>
                </c:pt>
                <c:pt idx="79">
                  <c:v>2011Q1</c:v>
                </c:pt>
                <c:pt idx="80">
                  <c:v>2011Q2</c:v>
                </c:pt>
                <c:pt idx="81">
                  <c:v>2011Q3</c:v>
                </c:pt>
                <c:pt idx="82">
                  <c:v>2011Q4</c:v>
                </c:pt>
                <c:pt idx="83">
                  <c:v>2012Q1</c:v>
                </c:pt>
                <c:pt idx="84">
                  <c:v>2012Q2</c:v>
                </c:pt>
                <c:pt idx="85">
                  <c:v>2012Q3</c:v>
                </c:pt>
                <c:pt idx="86">
                  <c:v>2012Q4</c:v>
                </c:pt>
                <c:pt idx="87">
                  <c:v>2013Q1</c:v>
                </c:pt>
                <c:pt idx="88">
                  <c:v>2013Q2</c:v>
                </c:pt>
                <c:pt idx="89">
                  <c:v>2013Q3</c:v>
                </c:pt>
                <c:pt idx="90">
                  <c:v>2013Q4</c:v>
                </c:pt>
                <c:pt idx="91">
                  <c:v>2014Q1</c:v>
                </c:pt>
                <c:pt idx="92">
                  <c:v>2014Q2</c:v>
                </c:pt>
                <c:pt idx="93">
                  <c:v>2014Q3</c:v>
                </c:pt>
                <c:pt idx="94">
                  <c:v>2014Q4</c:v>
                </c:pt>
                <c:pt idx="95">
                  <c:v>2015Q1</c:v>
                </c:pt>
                <c:pt idx="96">
                  <c:v>2015Q2</c:v>
                </c:pt>
                <c:pt idx="97">
                  <c:v>2015Q3</c:v>
                </c:pt>
                <c:pt idx="98">
                  <c:v>2015Q4</c:v>
                </c:pt>
                <c:pt idx="99">
                  <c:v>2016Q1</c:v>
                </c:pt>
                <c:pt idx="100">
                  <c:v>2016Q2</c:v>
                </c:pt>
                <c:pt idx="101">
                  <c:v>2016Q3</c:v>
                </c:pt>
                <c:pt idx="102">
                  <c:v>2016Q4</c:v>
                </c:pt>
                <c:pt idx="103">
                  <c:v>2017Q1</c:v>
                </c:pt>
                <c:pt idx="104">
                  <c:v>2017Q2</c:v>
                </c:pt>
                <c:pt idx="105">
                  <c:v>2017Q3</c:v>
                </c:pt>
                <c:pt idx="106">
                  <c:v>2017Q4</c:v>
                </c:pt>
                <c:pt idx="107">
                  <c:v>2018Q1</c:v>
                </c:pt>
                <c:pt idx="108">
                  <c:v>2018Q2</c:v>
                </c:pt>
                <c:pt idx="109">
                  <c:v>2018Q3</c:v>
                </c:pt>
                <c:pt idx="110">
                  <c:v>2018Q4</c:v>
                </c:pt>
                <c:pt idx="111">
                  <c:v>2019Q1</c:v>
                </c:pt>
                <c:pt idx="112">
                  <c:v>2019Q2</c:v>
                </c:pt>
                <c:pt idx="113">
                  <c:v>2019Q3</c:v>
                </c:pt>
                <c:pt idx="114">
                  <c:v>2019Q4</c:v>
                </c:pt>
              </c:strCache>
            </c:strRef>
          </c:cat>
          <c:val>
            <c:numRef>
              <c:f>data!$C$3:$C$117</c:f>
              <c:numCache>
                <c:formatCode>0.00</c:formatCode>
                <c:ptCount val="115"/>
                <c:pt idx="0">
                  <c:v>0.781449786159083</c:v>
                </c:pt>
                <c:pt idx="1">
                  <c:v>-0.41179596893582415</c:v>
                </c:pt>
                <c:pt idx="2">
                  <c:v>1.3220000217490258</c:v>
                </c:pt>
                <c:pt idx="3">
                  <c:v>0.51190364297923896</c:v>
                </c:pt>
                <c:pt idx="4">
                  <c:v>1.4456947358332251E-2</c:v>
                </c:pt>
                <c:pt idx="5">
                  <c:v>-0.28610139447973193</c:v>
                </c:pt>
                <c:pt idx="6">
                  <c:v>0.71286373236270073</c:v>
                </c:pt>
                <c:pt idx="7">
                  <c:v>-1.8121706944361771</c:v>
                </c:pt>
                <c:pt idx="8">
                  <c:v>-0.12636771900037536</c:v>
                </c:pt>
                <c:pt idx="9">
                  <c:v>0.22041243489905327</c:v>
                </c:pt>
                <c:pt idx="10">
                  <c:v>0.46784818873473188</c:v>
                </c:pt>
                <c:pt idx="11">
                  <c:v>-1.031440008131268E-2</c:v>
                </c:pt>
                <c:pt idx="12">
                  <c:v>0.20665442678631241</c:v>
                </c:pt>
                <c:pt idx="13">
                  <c:v>0.65152652539564038</c:v>
                </c:pt>
                <c:pt idx="14">
                  <c:v>0.38708506143105836</c:v>
                </c:pt>
                <c:pt idx="15">
                  <c:v>0.39356948776798628</c:v>
                </c:pt>
                <c:pt idx="16">
                  <c:v>0.89767698452269951</c:v>
                </c:pt>
                <c:pt idx="17">
                  <c:v>0.10298712202618798</c:v>
                </c:pt>
                <c:pt idx="18">
                  <c:v>0.25840903256160175</c:v>
                </c:pt>
                <c:pt idx="19">
                  <c:v>0.89140810922783142</c:v>
                </c:pt>
                <c:pt idx="20">
                  <c:v>0.24597802398234059</c:v>
                </c:pt>
                <c:pt idx="21">
                  <c:v>0.48923712934063612</c:v>
                </c:pt>
                <c:pt idx="22">
                  <c:v>9.2651463139770129E-2</c:v>
                </c:pt>
                <c:pt idx="23">
                  <c:v>0.28189313871980204</c:v>
                </c:pt>
                <c:pt idx="24">
                  <c:v>0.61574263738148893</c:v>
                </c:pt>
                <c:pt idx="25">
                  <c:v>0.48567017305880533</c:v>
                </c:pt>
                <c:pt idx="26">
                  <c:v>1.1508207635886336</c:v>
                </c:pt>
                <c:pt idx="27">
                  <c:v>0.53170534808082426</c:v>
                </c:pt>
                <c:pt idx="28">
                  <c:v>0.5199402698638611</c:v>
                </c:pt>
                <c:pt idx="29">
                  <c:v>0.95161197033122313</c:v>
                </c:pt>
                <c:pt idx="30">
                  <c:v>0.93138531175402939</c:v>
                </c:pt>
                <c:pt idx="31">
                  <c:v>0.6514250239175734</c:v>
                </c:pt>
                <c:pt idx="32">
                  <c:v>0.78379113160917946</c:v>
                </c:pt>
                <c:pt idx="33">
                  <c:v>0.93896103810640064</c:v>
                </c:pt>
                <c:pt idx="34">
                  <c:v>0.74255663066031818</c:v>
                </c:pt>
                <c:pt idx="35">
                  <c:v>0.84231131876633114</c:v>
                </c:pt>
                <c:pt idx="36">
                  <c:v>0.58836134287978403</c:v>
                </c:pt>
                <c:pt idx="37">
                  <c:v>0.32008759214892102</c:v>
                </c:pt>
                <c:pt idx="38">
                  <c:v>0.2199707815049079</c:v>
                </c:pt>
                <c:pt idx="39">
                  <c:v>0.88068645127816758</c:v>
                </c:pt>
                <c:pt idx="40">
                  <c:v>-2.915644176759713E-4</c:v>
                </c:pt>
                <c:pt idx="41">
                  <c:v>0.29093777733095738</c:v>
                </c:pt>
                <c:pt idx="42">
                  <c:v>0.28750107458290763</c:v>
                </c:pt>
                <c:pt idx="43">
                  <c:v>-2.2324586472610708E-2</c:v>
                </c:pt>
                <c:pt idx="44">
                  <c:v>-7.1772255556323827E-2</c:v>
                </c:pt>
                <c:pt idx="45">
                  <c:v>0.38673384695029345</c:v>
                </c:pt>
                <c:pt idx="46">
                  <c:v>0.46930450205246999</c:v>
                </c:pt>
                <c:pt idx="47">
                  <c:v>-0.1340978852977126</c:v>
                </c:pt>
                <c:pt idx="48">
                  <c:v>6.5569264558851259E-2</c:v>
                </c:pt>
                <c:pt idx="49">
                  <c:v>0.47835115410042039</c:v>
                </c:pt>
                <c:pt idx="50">
                  <c:v>0.19843668915939805</c:v>
                </c:pt>
                <c:pt idx="51">
                  <c:v>0.37782589431605285</c:v>
                </c:pt>
                <c:pt idx="52">
                  <c:v>7.5277785119487461E-2</c:v>
                </c:pt>
                <c:pt idx="53">
                  <c:v>1.2976833491884499E-2</c:v>
                </c:pt>
                <c:pt idx="54">
                  <c:v>0.70304914234413651</c:v>
                </c:pt>
                <c:pt idx="55">
                  <c:v>0.23964364272264227</c:v>
                </c:pt>
                <c:pt idx="56">
                  <c:v>0.54235931219381861</c:v>
                </c:pt>
                <c:pt idx="57">
                  <c:v>0.30271225389482126</c:v>
                </c:pt>
                <c:pt idx="58">
                  <c:v>0.26591048574760023</c:v>
                </c:pt>
                <c:pt idx="59">
                  <c:v>0.54725286617869351</c:v>
                </c:pt>
                <c:pt idx="60">
                  <c:v>0.50488595632276478</c:v>
                </c:pt>
                <c:pt idx="61">
                  <c:v>0.22406990681029804</c:v>
                </c:pt>
                <c:pt idx="62">
                  <c:v>0.58504776377026335</c:v>
                </c:pt>
                <c:pt idx="63">
                  <c:v>6.4490848143550217E-2</c:v>
                </c:pt>
                <c:pt idx="64">
                  <c:v>0.6379621713953787</c:v>
                </c:pt>
                <c:pt idx="65">
                  <c:v>0.16405298725428175</c:v>
                </c:pt>
                <c:pt idx="66">
                  <c:v>0.21377228015480032</c:v>
                </c:pt>
                <c:pt idx="67">
                  <c:v>-1.0211200386034402E-2</c:v>
                </c:pt>
                <c:pt idx="68">
                  <c:v>-0.49765964722819911</c:v>
                </c:pt>
                <c:pt idx="69">
                  <c:v>-0.50098768922181014</c:v>
                </c:pt>
                <c:pt idx="70">
                  <c:v>-0.7561105609241503</c:v>
                </c:pt>
                <c:pt idx="71">
                  <c:v>-0.43159543415867141</c:v>
                </c:pt>
                <c:pt idx="72">
                  <c:v>-2.1142408018426373E-2</c:v>
                </c:pt>
                <c:pt idx="73">
                  <c:v>3.3097679530547097E-2</c:v>
                </c:pt>
                <c:pt idx="74">
                  <c:v>0.15130420869329253</c:v>
                </c:pt>
                <c:pt idx="75">
                  <c:v>-3.5542625113327286E-2</c:v>
                </c:pt>
                <c:pt idx="76">
                  <c:v>0.29752418163566663</c:v>
                </c:pt>
                <c:pt idx="77">
                  <c:v>0.31290201050948596</c:v>
                </c:pt>
                <c:pt idx="78">
                  <c:v>0.44647224172023048</c:v>
                </c:pt>
                <c:pt idx="79">
                  <c:v>9.0224169965624768E-3</c:v>
                </c:pt>
                <c:pt idx="80">
                  <c:v>-0.22010458436084734</c:v>
                </c:pt>
                <c:pt idx="81">
                  <c:v>-4.6393644451647731E-2</c:v>
                </c:pt>
                <c:pt idx="82">
                  <c:v>-0.46734489226519793</c:v>
                </c:pt>
                <c:pt idx="83">
                  <c:v>-0.17342501310575464</c:v>
                </c:pt>
                <c:pt idx="84">
                  <c:v>-0.61454590544888221</c:v>
                </c:pt>
                <c:pt idx="85">
                  <c:v>-0.25670536434653224</c:v>
                </c:pt>
                <c:pt idx="86">
                  <c:v>-0.54362932722891166</c:v>
                </c:pt>
                <c:pt idx="87">
                  <c:v>-0.49498976211208578</c:v>
                </c:pt>
                <c:pt idx="88">
                  <c:v>0.31940987390306486</c:v>
                </c:pt>
                <c:pt idx="89">
                  <c:v>0.20292189345541001</c:v>
                </c:pt>
                <c:pt idx="90">
                  <c:v>5.3715514985852586E-2</c:v>
                </c:pt>
                <c:pt idx="91">
                  <c:v>-8.1307844123901241E-2</c:v>
                </c:pt>
                <c:pt idx="92">
                  <c:v>0.33965873366152977</c:v>
                </c:pt>
                <c:pt idx="93">
                  <c:v>0.45328054957145536</c:v>
                </c:pt>
                <c:pt idx="94">
                  <c:v>0.46524111926971035</c:v>
                </c:pt>
                <c:pt idx="95">
                  <c:v>0.51863773869975649</c:v>
                </c:pt>
                <c:pt idx="96">
                  <c:v>0.48935167856678508</c:v>
                </c:pt>
                <c:pt idx="97">
                  <c:v>0.32125014216008996</c:v>
                </c:pt>
                <c:pt idx="98">
                  <c:v>0.28458116879650497</c:v>
                </c:pt>
                <c:pt idx="99">
                  <c:v>0.45578375654966585</c:v>
                </c:pt>
                <c:pt idx="100">
                  <c:v>0.12694258855467933</c:v>
                </c:pt>
                <c:pt idx="101">
                  <c:v>0.3482291821565564</c:v>
                </c:pt>
                <c:pt idx="102">
                  <c:v>0.61843977103841485</c:v>
                </c:pt>
                <c:pt idx="103">
                  <c:v>0.40506357422598338</c:v>
                </c:pt>
                <c:pt idx="104">
                  <c:v>0.49129486028185454</c:v>
                </c:pt>
                <c:pt idx="105">
                  <c:v>0.29857772368389046</c:v>
                </c:pt>
                <c:pt idx="106">
                  <c:v>0.38903286161460215</c:v>
                </c:pt>
                <c:pt idx="107">
                  <c:v>0.37547364717551712</c:v>
                </c:pt>
                <c:pt idx="108">
                  <c:v>0.24965654502768775</c:v>
                </c:pt>
                <c:pt idx="109">
                  <c:v>-6.5720634227739438E-2</c:v>
                </c:pt>
                <c:pt idx="110">
                  <c:v>0.39013019722635711</c:v>
                </c:pt>
                <c:pt idx="111">
                  <c:v>0.41613063461163335</c:v>
                </c:pt>
                <c:pt idx="112">
                  <c:v>0.25532574713427181</c:v>
                </c:pt>
                <c:pt idx="113">
                  <c:v>0.36707601798848799</c:v>
                </c:pt>
                <c:pt idx="114">
                  <c:v>-3.9058996834395732E-2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6-4857-A112-4106A3A85993}"/>
            </c:ext>
          </c:extLst>
        </c:ser>
        <c:ser>
          <c:idx val="1"/>
          <c:order val="1"/>
          <c:tx>
            <c:v>old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data!$A$3:$A$117</c:f>
              <c:strCache>
                <c:ptCount val="115"/>
                <c:pt idx="0">
                  <c:v>1991Q2</c:v>
                </c:pt>
                <c:pt idx="1">
                  <c:v>1991Q3</c:v>
                </c:pt>
                <c:pt idx="2">
                  <c:v>1991Q4</c:v>
                </c:pt>
                <c:pt idx="3">
                  <c:v>1992Q1</c:v>
                </c:pt>
                <c:pt idx="4">
                  <c:v>1992Q2</c:v>
                </c:pt>
                <c:pt idx="5">
                  <c:v>1992Q3</c:v>
                </c:pt>
                <c:pt idx="6">
                  <c:v>1992Q4</c:v>
                </c:pt>
                <c:pt idx="7">
                  <c:v>1993Q1</c:v>
                </c:pt>
                <c:pt idx="8">
                  <c:v>1993Q2</c:v>
                </c:pt>
                <c:pt idx="9">
                  <c:v>1993Q3</c:v>
                </c:pt>
                <c:pt idx="10">
                  <c:v>1993Q4</c:v>
                </c:pt>
                <c:pt idx="11">
                  <c:v>1994Q1</c:v>
                </c:pt>
                <c:pt idx="12">
                  <c:v>1994Q2</c:v>
                </c:pt>
                <c:pt idx="13">
                  <c:v>1994Q3</c:v>
                </c:pt>
                <c:pt idx="14">
                  <c:v>1994Q4</c:v>
                </c:pt>
                <c:pt idx="15">
                  <c:v>1995Q1</c:v>
                </c:pt>
                <c:pt idx="16">
                  <c:v>1995Q2</c:v>
                </c:pt>
                <c:pt idx="17">
                  <c:v>1995Q3</c:v>
                </c:pt>
                <c:pt idx="18">
                  <c:v>1995Q4</c:v>
                </c:pt>
                <c:pt idx="19">
                  <c:v>1996Q1</c:v>
                </c:pt>
                <c:pt idx="20">
                  <c:v>1996Q2</c:v>
                </c:pt>
                <c:pt idx="21">
                  <c:v>1996Q3</c:v>
                </c:pt>
                <c:pt idx="22">
                  <c:v>1996Q4</c:v>
                </c:pt>
                <c:pt idx="23">
                  <c:v>1997Q1</c:v>
                </c:pt>
                <c:pt idx="24">
                  <c:v>1997Q2</c:v>
                </c:pt>
                <c:pt idx="25">
                  <c:v>1997Q3</c:v>
                </c:pt>
                <c:pt idx="26">
                  <c:v>1997Q4</c:v>
                </c:pt>
                <c:pt idx="27">
                  <c:v>1998Q1</c:v>
                </c:pt>
                <c:pt idx="28">
                  <c:v>1998Q2</c:v>
                </c:pt>
                <c:pt idx="29">
                  <c:v>1998Q3</c:v>
                </c:pt>
                <c:pt idx="30">
                  <c:v>1998Q4</c:v>
                </c:pt>
                <c:pt idx="31">
                  <c:v>1999Q1</c:v>
                </c:pt>
                <c:pt idx="32">
                  <c:v>1999Q2</c:v>
                </c:pt>
                <c:pt idx="33">
                  <c:v>1999Q3</c:v>
                </c:pt>
                <c:pt idx="34">
                  <c:v>1999Q4</c:v>
                </c:pt>
                <c:pt idx="35">
                  <c:v>2000Q1</c:v>
                </c:pt>
                <c:pt idx="36">
                  <c:v>2000Q2</c:v>
                </c:pt>
                <c:pt idx="37">
                  <c:v>2000Q3</c:v>
                </c:pt>
                <c:pt idx="38">
                  <c:v>2000Q4</c:v>
                </c:pt>
                <c:pt idx="39">
                  <c:v>2001Q1</c:v>
                </c:pt>
                <c:pt idx="40">
                  <c:v>2001Q2</c:v>
                </c:pt>
                <c:pt idx="41">
                  <c:v>2001Q3</c:v>
                </c:pt>
                <c:pt idx="42">
                  <c:v>2001Q4</c:v>
                </c:pt>
                <c:pt idx="43">
                  <c:v>2002Q1</c:v>
                </c:pt>
                <c:pt idx="44">
                  <c:v>2002Q2</c:v>
                </c:pt>
                <c:pt idx="45">
                  <c:v>2002Q3</c:v>
                </c:pt>
                <c:pt idx="46">
                  <c:v>2002Q4</c:v>
                </c:pt>
                <c:pt idx="47">
                  <c:v>2003Q1</c:v>
                </c:pt>
                <c:pt idx="48">
                  <c:v>2003Q2</c:v>
                </c:pt>
                <c:pt idx="49">
                  <c:v>2003Q3</c:v>
                </c:pt>
                <c:pt idx="50">
                  <c:v>2003Q4</c:v>
                </c:pt>
                <c:pt idx="51">
                  <c:v>2004Q1</c:v>
                </c:pt>
                <c:pt idx="52">
                  <c:v>2004Q2</c:v>
                </c:pt>
                <c:pt idx="53">
                  <c:v>2004Q3</c:v>
                </c:pt>
                <c:pt idx="54">
                  <c:v>2004Q4</c:v>
                </c:pt>
                <c:pt idx="55">
                  <c:v>2005Q1</c:v>
                </c:pt>
                <c:pt idx="56">
                  <c:v>2005Q2</c:v>
                </c:pt>
                <c:pt idx="57">
                  <c:v>2005Q3</c:v>
                </c:pt>
                <c:pt idx="58">
                  <c:v>2005Q4</c:v>
                </c:pt>
                <c:pt idx="59">
                  <c:v>2006Q1</c:v>
                </c:pt>
                <c:pt idx="60">
                  <c:v>2006Q2</c:v>
                </c:pt>
                <c:pt idx="61">
                  <c:v>2006Q3</c:v>
                </c:pt>
                <c:pt idx="62">
                  <c:v>2006Q4</c:v>
                </c:pt>
                <c:pt idx="63">
                  <c:v>2007Q1</c:v>
                </c:pt>
                <c:pt idx="64">
                  <c:v>2007Q2</c:v>
                </c:pt>
                <c:pt idx="65">
                  <c:v>2007Q3</c:v>
                </c:pt>
                <c:pt idx="66">
                  <c:v>2007Q4</c:v>
                </c:pt>
                <c:pt idx="67">
                  <c:v>2008Q1</c:v>
                </c:pt>
                <c:pt idx="68">
                  <c:v>2008Q2</c:v>
                </c:pt>
                <c:pt idx="69">
                  <c:v>2008Q3</c:v>
                </c:pt>
                <c:pt idx="70">
                  <c:v>2008Q4</c:v>
                </c:pt>
                <c:pt idx="71">
                  <c:v>2009Q1</c:v>
                </c:pt>
                <c:pt idx="72">
                  <c:v>2009Q2</c:v>
                </c:pt>
                <c:pt idx="73">
                  <c:v>2009Q3</c:v>
                </c:pt>
                <c:pt idx="74">
                  <c:v>2009Q4</c:v>
                </c:pt>
                <c:pt idx="75">
                  <c:v>2010Q1</c:v>
                </c:pt>
                <c:pt idx="76">
                  <c:v>2010Q2</c:v>
                </c:pt>
                <c:pt idx="77">
                  <c:v>2010Q3</c:v>
                </c:pt>
                <c:pt idx="78">
                  <c:v>2010Q4</c:v>
                </c:pt>
                <c:pt idx="79">
                  <c:v>2011Q1</c:v>
                </c:pt>
                <c:pt idx="80">
                  <c:v>2011Q2</c:v>
                </c:pt>
                <c:pt idx="81">
                  <c:v>2011Q3</c:v>
                </c:pt>
                <c:pt idx="82">
                  <c:v>2011Q4</c:v>
                </c:pt>
                <c:pt idx="83">
                  <c:v>2012Q1</c:v>
                </c:pt>
                <c:pt idx="84">
                  <c:v>2012Q2</c:v>
                </c:pt>
                <c:pt idx="85">
                  <c:v>2012Q3</c:v>
                </c:pt>
                <c:pt idx="86">
                  <c:v>2012Q4</c:v>
                </c:pt>
                <c:pt idx="87">
                  <c:v>2013Q1</c:v>
                </c:pt>
                <c:pt idx="88">
                  <c:v>2013Q2</c:v>
                </c:pt>
                <c:pt idx="89">
                  <c:v>2013Q3</c:v>
                </c:pt>
                <c:pt idx="90">
                  <c:v>2013Q4</c:v>
                </c:pt>
                <c:pt idx="91">
                  <c:v>2014Q1</c:v>
                </c:pt>
                <c:pt idx="92">
                  <c:v>2014Q2</c:v>
                </c:pt>
                <c:pt idx="93">
                  <c:v>2014Q3</c:v>
                </c:pt>
                <c:pt idx="94">
                  <c:v>2014Q4</c:v>
                </c:pt>
                <c:pt idx="95">
                  <c:v>2015Q1</c:v>
                </c:pt>
                <c:pt idx="96">
                  <c:v>2015Q2</c:v>
                </c:pt>
                <c:pt idx="97">
                  <c:v>2015Q3</c:v>
                </c:pt>
                <c:pt idx="98">
                  <c:v>2015Q4</c:v>
                </c:pt>
                <c:pt idx="99">
                  <c:v>2016Q1</c:v>
                </c:pt>
                <c:pt idx="100">
                  <c:v>2016Q2</c:v>
                </c:pt>
                <c:pt idx="101">
                  <c:v>2016Q3</c:v>
                </c:pt>
                <c:pt idx="102">
                  <c:v>2016Q4</c:v>
                </c:pt>
                <c:pt idx="103">
                  <c:v>2017Q1</c:v>
                </c:pt>
                <c:pt idx="104">
                  <c:v>2017Q2</c:v>
                </c:pt>
                <c:pt idx="105">
                  <c:v>2017Q3</c:v>
                </c:pt>
                <c:pt idx="106">
                  <c:v>2017Q4</c:v>
                </c:pt>
                <c:pt idx="107">
                  <c:v>2018Q1</c:v>
                </c:pt>
                <c:pt idx="108">
                  <c:v>2018Q2</c:v>
                </c:pt>
                <c:pt idx="109">
                  <c:v>2018Q3</c:v>
                </c:pt>
                <c:pt idx="110">
                  <c:v>2018Q4</c:v>
                </c:pt>
                <c:pt idx="111">
                  <c:v>2019Q1</c:v>
                </c:pt>
                <c:pt idx="112">
                  <c:v>2019Q2</c:v>
                </c:pt>
                <c:pt idx="113">
                  <c:v>2019Q3</c:v>
                </c:pt>
                <c:pt idx="114">
                  <c:v>2019Q4</c:v>
                </c:pt>
              </c:strCache>
            </c:strRef>
          </c:cat>
          <c:val>
            <c:numRef>
              <c:f>[1]Sheet1!$C$86:$C$200</c:f>
              <c:numCache>
                <c:formatCode>General</c:formatCode>
                <c:ptCount val="115"/>
                <c:pt idx="0">
                  <c:v>0.74383752264698266</c:v>
                </c:pt>
                <c:pt idx="1">
                  <c:v>-0.4416686855257872</c:v>
                </c:pt>
                <c:pt idx="2">
                  <c:v>1.2893748064059145</c:v>
                </c:pt>
                <c:pt idx="3">
                  <c:v>0.49358514676486753</c:v>
                </c:pt>
                <c:pt idx="4">
                  <c:v>4.4263593741182827E-3</c:v>
                </c:pt>
                <c:pt idx="5">
                  <c:v>-0.29022924048140997</c:v>
                </c:pt>
                <c:pt idx="6">
                  <c:v>0.71016688808336914</c:v>
                </c:pt>
                <c:pt idx="7">
                  <c:v>-1.7916823672214865</c:v>
                </c:pt>
                <c:pt idx="8">
                  <c:v>-0.11450382368764289</c:v>
                </c:pt>
                <c:pt idx="9">
                  <c:v>0.23642662212846152</c:v>
                </c:pt>
                <c:pt idx="10">
                  <c:v>0.48628517198483323</c:v>
                </c:pt>
                <c:pt idx="11">
                  <c:v>8.2086241640548924E-3</c:v>
                </c:pt>
                <c:pt idx="12">
                  <c:v>0.22090664858999004</c:v>
                </c:pt>
                <c:pt idx="13">
                  <c:v>0.65751587033909031</c:v>
                </c:pt>
                <c:pt idx="14">
                  <c:v>0.39027559569932435</c:v>
                </c:pt>
                <c:pt idx="15">
                  <c:v>0.37967026026897749</c:v>
                </c:pt>
                <c:pt idx="16">
                  <c:v>1.0852432851088627</c:v>
                </c:pt>
                <c:pt idx="17">
                  <c:v>-0.14598173845039647</c:v>
                </c:pt>
                <c:pt idx="18">
                  <c:v>5.0076136509148321E-2</c:v>
                </c:pt>
                <c:pt idx="19">
                  <c:v>0.73345471227067971</c:v>
                </c:pt>
                <c:pt idx="20">
                  <c:v>0.24043525117304798</c:v>
                </c:pt>
                <c:pt idx="21">
                  <c:v>0.55604486485803939</c:v>
                </c:pt>
                <c:pt idx="22">
                  <c:v>4.393518099291574E-2</c:v>
                </c:pt>
                <c:pt idx="23">
                  <c:v>0.25519475200792735</c:v>
                </c:pt>
                <c:pt idx="24">
                  <c:v>0.79760679095926124</c:v>
                </c:pt>
                <c:pt idx="25">
                  <c:v>0.18198291313131326</c:v>
                </c:pt>
                <c:pt idx="26">
                  <c:v>1.1347669572267531</c:v>
                </c:pt>
                <c:pt idx="27">
                  <c:v>0.59498892760719346</c:v>
                </c:pt>
                <c:pt idx="28">
                  <c:v>0.57956317478574459</c:v>
                </c:pt>
                <c:pt idx="29">
                  <c:v>0.86095863385050897</c:v>
                </c:pt>
                <c:pt idx="30">
                  <c:v>0.86140235066882365</c:v>
                </c:pt>
                <c:pt idx="31">
                  <c:v>0.59761338062828995</c:v>
                </c:pt>
                <c:pt idx="32">
                  <c:v>0.65376010326862066</c:v>
                </c:pt>
                <c:pt idx="33">
                  <c:v>0.90205239045644636</c:v>
                </c:pt>
                <c:pt idx="34">
                  <c:v>0.84309939367568787</c:v>
                </c:pt>
                <c:pt idx="35">
                  <c:v>0.69816058642506074</c:v>
                </c:pt>
                <c:pt idx="36">
                  <c:v>0.74812433019810387</c:v>
                </c:pt>
                <c:pt idx="37">
                  <c:v>0.36255158758131451</c:v>
                </c:pt>
                <c:pt idx="38">
                  <c:v>4.2397938692739792E-2</c:v>
                </c:pt>
                <c:pt idx="39">
                  <c:v>0.93266582244369134</c:v>
                </c:pt>
                <c:pt idx="40">
                  <c:v>0.22588222778711614</c:v>
                </c:pt>
                <c:pt idx="41">
                  <c:v>0.20969518460883552</c:v>
                </c:pt>
                <c:pt idx="42">
                  <c:v>-0.1066001297079429</c:v>
                </c:pt>
                <c:pt idx="43">
                  <c:v>2.4895541697925988E-2</c:v>
                </c:pt>
                <c:pt idx="44">
                  <c:v>2.3647084293180992E-2</c:v>
                </c:pt>
                <c:pt idx="45">
                  <c:v>0.4028010963726199</c:v>
                </c:pt>
                <c:pt idx="46">
                  <c:v>0.48045503555834262</c:v>
                </c:pt>
                <c:pt idx="47">
                  <c:v>-0.2019259480717841</c:v>
                </c:pt>
                <c:pt idx="48">
                  <c:v>7.5934089893962553E-2</c:v>
                </c:pt>
                <c:pt idx="49">
                  <c:v>0.36934711273780402</c:v>
                </c:pt>
                <c:pt idx="50">
                  <c:v>0.1759755718930181</c:v>
                </c:pt>
                <c:pt idx="51">
                  <c:v>0.6005056210736387</c:v>
                </c:pt>
                <c:pt idx="52">
                  <c:v>0.14518671761394669</c:v>
                </c:pt>
                <c:pt idx="53">
                  <c:v>7.1080001981172924E-2</c:v>
                </c:pt>
                <c:pt idx="54">
                  <c:v>0.75525535237911923</c:v>
                </c:pt>
                <c:pt idx="55">
                  <c:v>0.19804724077697361</c:v>
                </c:pt>
                <c:pt idx="56">
                  <c:v>0.48021371423740755</c:v>
                </c:pt>
                <c:pt idx="57">
                  <c:v>0.48448923551759071</c:v>
                </c:pt>
                <c:pt idx="58">
                  <c:v>0.37018504927982177</c:v>
                </c:pt>
                <c:pt idx="59">
                  <c:v>0.43432776646906723</c:v>
                </c:pt>
                <c:pt idx="60">
                  <c:v>0.47458576991154311</c:v>
                </c:pt>
                <c:pt idx="61">
                  <c:v>0.1446269690324235</c:v>
                </c:pt>
                <c:pt idx="62">
                  <c:v>0.83693755368511902</c:v>
                </c:pt>
                <c:pt idx="63">
                  <c:v>-0.15693168439298599</c:v>
                </c:pt>
                <c:pt idx="64">
                  <c:v>0.61582917982364538</c:v>
                </c:pt>
                <c:pt idx="65">
                  <c:v>0.23366238433825431</c:v>
                </c:pt>
                <c:pt idx="66">
                  <c:v>0.33484810557950317</c:v>
                </c:pt>
                <c:pt idx="67">
                  <c:v>-2.0883183311974488E-2</c:v>
                </c:pt>
                <c:pt idx="68">
                  <c:v>-0.38193693399393785</c:v>
                </c:pt>
                <c:pt idx="69">
                  <c:v>-0.45927113870947145</c:v>
                </c:pt>
                <c:pt idx="70">
                  <c:v>-0.34505441616905996</c:v>
                </c:pt>
                <c:pt idx="71">
                  <c:v>-0.63499904218707959</c:v>
                </c:pt>
                <c:pt idx="72">
                  <c:v>4.9046672914347861E-2</c:v>
                </c:pt>
                <c:pt idx="73">
                  <c:v>-0.12646570873864543</c:v>
                </c:pt>
                <c:pt idx="74">
                  <c:v>0.37391457057569039</c:v>
                </c:pt>
                <c:pt idx="75">
                  <c:v>0.10495455343196411</c:v>
                </c:pt>
                <c:pt idx="76">
                  <c:v>0.20005088470253699</c:v>
                </c:pt>
                <c:pt idx="77">
                  <c:v>0.12073927323126088</c:v>
                </c:pt>
                <c:pt idx="78">
                  <c:v>0.39964058629750565</c:v>
                </c:pt>
                <c:pt idx="79">
                  <c:v>-0.11349710310264577</c:v>
                </c:pt>
                <c:pt idx="80">
                  <c:v>-0.44756714946412263</c:v>
                </c:pt>
                <c:pt idx="81">
                  <c:v>9.8154570427001847E-2</c:v>
                </c:pt>
                <c:pt idx="82">
                  <c:v>-0.57114994802416408</c:v>
                </c:pt>
                <c:pt idx="83">
                  <c:v>-0.15098669514598487</c:v>
                </c:pt>
                <c:pt idx="84">
                  <c:v>-0.4722731707005724</c:v>
                </c:pt>
                <c:pt idx="85">
                  <c:v>-0.23808089683094749</c:v>
                </c:pt>
                <c:pt idx="86">
                  <c:v>-0.50942210575828251</c:v>
                </c:pt>
                <c:pt idx="87">
                  <c:v>-0.29379150503765056</c:v>
                </c:pt>
                <c:pt idx="88">
                  <c:v>0.21089765679538769</c:v>
                </c:pt>
                <c:pt idx="89">
                  <c:v>0.25732464080170919</c:v>
                </c:pt>
                <c:pt idx="90">
                  <c:v>0.10406436771402165</c:v>
                </c:pt>
                <c:pt idx="91">
                  <c:v>1.9822789438688322E-2</c:v>
                </c:pt>
                <c:pt idx="92">
                  <c:v>0.24819150252461269</c:v>
                </c:pt>
                <c:pt idx="93">
                  <c:v>0.42144354081601126</c:v>
                </c:pt>
                <c:pt idx="94">
                  <c:v>0.4873427358223118</c:v>
                </c:pt>
                <c:pt idx="95">
                  <c:v>0.40580701530106472</c:v>
                </c:pt>
                <c:pt idx="96">
                  <c:v>0.44126586561422609</c:v>
                </c:pt>
                <c:pt idx="97">
                  <c:v>0.43545323921430668</c:v>
                </c:pt>
                <c:pt idx="98">
                  <c:v>0.4324450207916139</c:v>
                </c:pt>
                <c:pt idx="99">
                  <c:v>0.59472631427280831</c:v>
                </c:pt>
                <c:pt idx="100">
                  <c:v>0.26814096531642417</c:v>
                </c:pt>
                <c:pt idx="101">
                  <c:v>0.35331626931478655</c:v>
                </c:pt>
                <c:pt idx="102">
                  <c:v>0.61025747723510371</c:v>
                </c:pt>
                <c:pt idx="103">
                  <c:v>0.36167188030991554</c:v>
                </c:pt>
                <c:pt idx="104">
                  <c:v>0.48650944589177264</c:v>
                </c:pt>
                <c:pt idx="105">
                  <c:v>0.38470550439723056</c:v>
                </c:pt>
                <c:pt idx="106">
                  <c:v>0.20370022017475881</c:v>
                </c:pt>
                <c:pt idx="107">
                  <c:v>0.42881265996467521</c:v>
                </c:pt>
                <c:pt idx="108">
                  <c:v>0.18070682699537363</c:v>
                </c:pt>
                <c:pt idx="109">
                  <c:v>0.12404246759815886</c:v>
                </c:pt>
                <c:pt idx="110">
                  <c:v>0.44408997930250416</c:v>
                </c:pt>
                <c:pt idx="111">
                  <c:v>0.52512336292817186</c:v>
                </c:pt>
                <c:pt idx="112">
                  <c:v>0.14887759695482086</c:v>
                </c:pt>
                <c:pt idx="113">
                  <c:v>0.42254401667607705</c:v>
                </c:pt>
                <c:pt idx="114">
                  <c:v>0.13422914784202628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6-4857-A112-4106A3A85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4504688"/>
        <c:axId val="1654348496"/>
      </c:lineChart>
      <c:catAx>
        <c:axId val="110450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54348496"/>
        <c:crosses val="autoZero"/>
        <c:auto val="1"/>
        <c:lblAlgn val="ctr"/>
        <c:lblOffset val="100"/>
        <c:noMultiLvlLbl val="0"/>
      </c:catAx>
      <c:valAx>
        <c:axId val="165434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0450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105369570739157"/>
          <c:y val="0.68437745913702686"/>
          <c:w val="7.0370430500311179E-2"/>
          <c:h val="9.24031307222710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ITR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777922275844552E-2"/>
          <c:y val="0.12861726940155016"/>
          <c:w val="0.93520995681991348"/>
          <c:h val="0.83323794862441236"/>
        </c:manualLayout>
      </c:layout>
      <c:lineChart>
        <c:grouping val="standard"/>
        <c:varyColors val="0"/>
        <c:ser>
          <c:idx val="0"/>
          <c:order val="0"/>
          <c:tx>
            <c:v>New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data!$A$3:$A$117</c:f>
              <c:strCache>
                <c:ptCount val="115"/>
                <c:pt idx="0">
                  <c:v>1991Q2</c:v>
                </c:pt>
                <c:pt idx="1">
                  <c:v>1991Q3</c:v>
                </c:pt>
                <c:pt idx="2">
                  <c:v>1991Q4</c:v>
                </c:pt>
                <c:pt idx="3">
                  <c:v>1992Q1</c:v>
                </c:pt>
                <c:pt idx="4">
                  <c:v>1992Q2</c:v>
                </c:pt>
                <c:pt idx="5">
                  <c:v>1992Q3</c:v>
                </c:pt>
                <c:pt idx="6">
                  <c:v>1992Q4</c:v>
                </c:pt>
                <c:pt idx="7">
                  <c:v>1993Q1</c:v>
                </c:pt>
                <c:pt idx="8">
                  <c:v>1993Q2</c:v>
                </c:pt>
                <c:pt idx="9">
                  <c:v>1993Q3</c:v>
                </c:pt>
                <c:pt idx="10">
                  <c:v>1993Q4</c:v>
                </c:pt>
                <c:pt idx="11">
                  <c:v>1994Q1</c:v>
                </c:pt>
                <c:pt idx="12">
                  <c:v>1994Q2</c:v>
                </c:pt>
                <c:pt idx="13">
                  <c:v>1994Q3</c:v>
                </c:pt>
                <c:pt idx="14">
                  <c:v>1994Q4</c:v>
                </c:pt>
                <c:pt idx="15">
                  <c:v>1995Q1</c:v>
                </c:pt>
                <c:pt idx="16">
                  <c:v>1995Q2</c:v>
                </c:pt>
                <c:pt idx="17">
                  <c:v>1995Q3</c:v>
                </c:pt>
                <c:pt idx="18">
                  <c:v>1995Q4</c:v>
                </c:pt>
                <c:pt idx="19">
                  <c:v>1996Q1</c:v>
                </c:pt>
                <c:pt idx="20">
                  <c:v>1996Q2</c:v>
                </c:pt>
                <c:pt idx="21">
                  <c:v>1996Q3</c:v>
                </c:pt>
                <c:pt idx="22">
                  <c:v>1996Q4</c:v>
                </c:pt>
                <c:pt idx="23">
                  <c:v>1997Q1</c:v>
                </c:pt>
                <c:pt idx="24">
                  <c:v>1997Q2</c:v>
                </c:pt>
                <c:pt idx="25">
                  <c:v>1997Q3</c:v>
                </c:pt>
                <c:pt idx="26">
                  <c:v>1997Q4</c:v>
                </c:pt>
                <c:pt idx="27">
                  <c:v>1998Q1</c:v>
                </c:pt>
                <c:pt idx="28">
                  <c:v>1998Q2</c:v>
                </c:pt>
                <c:pt idx="29">
                  <c:v>1998Q3</c:v>
                </c:pt>
                <c:pt idx="30">
                  <c:v>1998Q4</c:v>
                </c:pt>
                <c:pt idx="31">
                  <c:v>1999Q1</c:v>
                </c:pt>
                <c:pt idx="32">
                  <c:v>1999Q2</c:v>
                </c:pt>
                <c:pt idx="33">
                  <c:v>1999Q3</c:v>
                </c:pt>
                <c:pt idx="34">
                  <c:v>1999Q4</c:v>
                </c:pt>
                <c:pt idx="35">
                  <c:v>2000Q1</c:v>
                </c:pt>
                <c:pt idx="36">
                  <c:v>2000Q2</c:v>
                </c:pt>
                <c:pt idx="37">
                  <c:v>2000Q3</c:v>
                </c:pt>
                <c:pt idx="38">
                  <c:v>2000Q4</c:v>
                </c:pt>
                <c:pt idx="39">
                  <c:v>2001Q1</c:v>
                </c:pt>
                <c:pt idx="40">
                  <c:v>2001Q2</c:v>
                </c:pt>
                <c:pt idx="41">
                  <c:v>2001Q3</c:v>
                </c:pt>
                <c:pt idx="42">
                  <c:v>2001Q4</c:v>
                </c:pt>
                <c:pt idx="43">
                  <c:v>2002Q1</c:v>
                </c:pt>
                <c:pt idx="44">
                  <c:v>2002Q2</c:v>
                </c:pt>
                <c:pt idx="45">
                  <c:v>2002Q3</c:v>
                </c:pt>
                <c:pt idx="46">
                  <c:v>2002Q4</c:v>
                </c:pt>
                <c:pt idx="47">
                  <c:v>2003Q1</c:v>
                </c:pt>
                <c:pt idx="48">
                  <c:v>2003Q2</c:v>
                </c:pt>
                <c:pt idx="49">
                  <c:v>2003Q3</c:v>
                </c:pt>
                <c:pt idx="50">
                  <c:v>2003Q4</c:v>
                </c:pt>
                <c:pt idx="51">
                  <c:v>2004Q1</c:v>
                </c:pt>
                <c:pt idx="52">
                  <c:v>2004Q2</c:v>
                </c:pt>
                <c:pt idx="53">
                  <c:v>2004Q3</c:v>
                </c:pt>
                <c:pt idx="54">
                  <c:v>2004Q4</c:v>
                </c:pt>
                <c:pt idx="55">
                  <c:v>2005Q1</c:v>
                </c:pt>
                <c:pt idx="56">
                  <c:v>2005Q2</c:v>
                </c:pt>
                <c:pt idx="57">
                  <c:v>2005Q3</c:v>
                </c:pt>
                <c:pt idx="58">
                  <c:v>2005Q4</c:v>
                </c:pt>
                <c:pt idx="59">
                  <c:v>2006Q1</c:v>
                </c:pt>
                <c:pt idx="60">
                  <c:v>2006Q2</c:v>
                </c:pt>
                <c:pt idx="61">
                  <c:v>2006Q3</c:v>
                </c:pt>
                <c:pt idx="62">
                  <c:v>2006Q4</c:v>
                </c:pt>
                <c:pt idx="63">
                  <c:v>2007Q1</c:v>
                </c:pt>
                <c:pt idx="64">
                  <c:v>2007Q2</c:v>
                </c:pt>
                <c:pt idx="65">
                  <c:v>2007Q3</c:v>
                </c:pt>
                <c:pt idx="66">
                  <c:v>2007Q4</c:v>
                </c:pt>
                <c:pt idx="67">
                  <c:v>2008Q1</c:v>
                </c:pt>
                <c:pt idx="68">
                  <c:v>2008Q2</c:v>
                </c:pt>
                <c:pt idx="69">
                  <c:v>2008Q3</c:v>
                </c:pt>
                <c:pt idx="70">
                  <c:v>2008Q4</c:v>
                </c:pt>
                <c:pt idx="71">
                  <c:v>2009Q1</c:v>
                </c:pt>
                <c:pt idx="72">
                  <c:v>2009Q2</c:v>
                </c:pt>
                <c:pt idx="73">
                  <c:v>2009Q3</c:v>
                </c:pt>
                <c:pt idx="74">
                  <c:v>2009Q4</c:v>
                </c:pt>
                <c:pt idx="75">
                  <c:v>2010Q1</c:v>
                </c:pt>
                <c:pt idx="76">
                  <c:v>2010Q2</c:v>
                </c:pt>
                <c:pt idx="77">
                  <c:v>2010Q3</c:v>
                </c:pt>
                <c:pt idx="78">
                  <c:v>2010Q4</c:v>
                </c:pt>
                <c:pt idx="79">
                  <c:v>2011Q1</c:v>
                </c:pt>
                <c:pt idx="80">
                  <c:v>2011Q2</c:v>
                </c:pt>
                <c:pt idx="81">
                  <c:v>2011Q3</c:v>
                </c:pt>
                <c:pt idx="82">
                  <c:v>2011Q4</c:v>
                </c:pt>
                <c:pt idx="83">
                  <c:v>2012Q1</c:v>
                </c:pt>
                <c:pt idx="84">
                  <c:v>2012Q2</c:v>
                </c:pt>
                <c:pt idx="85">
                  <c:v>2012Q3</c:v>
                </c:pt>
                <c:pt idx="86">
                  <c:v>2012Q4</c:v>
                </c:pt>
                <c:pt idx="87">
                  <c:v>2013Q1</c:v>
                </c:pt>
                <c:pt idx="88">
                  <c:v>2013Q2</c:v>
                </c:pt>
                <c:pt idx="89">
                  <c:v>2013Q3</c:v>
                </c:pt>
                <c:pt idx="90">
                  <c:v>2013Q4</c:v>
                </c:pt>
                <c:pt idx="91">
                  <c:v>2014Q1</c:v>
                </c:pt>
                <c:pt idx="92">
                  <c:v>2014Q2</c:v>
                </c:pt>
                <c:pt idx="93">
                  <c:v>2014Q3</c:v>
                </c:pt>
                <c:pt idx="94">
                  <c:v>2014Q4</c:v>
                </c:pt>
                <c:pt idx="95">
                  <c:v>2015Q1</c:v>
                </c:pt>
                <c:pt idx="96">
                  <c:v>2015Q2</c:v>
                </c:pt>
                <c:pt idx="97">
                  <c:v>2015Q3</c:v>
                </c:pt>
                <c:pt idx="98">
                  <c:v>2015Q4</c:v>
                </c:pt>
                <c:pt idx="99">
                  <c:v>2016Q1</c:v>
                </c:pt>
                <c:pt idx="100">
                  <c:v>2016Q2</c:v>
                </c:pt>
                <c:pt idx="101">
                  <c:v>2016Q3</c:v>
                </c:pt>
                <c:pt idx="102">
                  <c:v>2016Q4</c:v>
                </c:pt>
                <c:pt idx="103">
                  <c:v>2017Q1</c:v>
                </c:pt>
                <c:pt idx="104">
                  <c:v>2017Q2</c:v>
                </c:pt>
                <c:pt idx="105">
                  <c:v>2017Q3</c:v>
                </c:pt>
                <c:pt idx="106">
                  <c:v>2017Q4</c:v>
                </c:pt>
                <c:pt idx="107">
                  <c:v>2018Q1</c:v>
                </c:pt>
                <c:pt idx="108">
                  <c:v>2018Q2</c:v>
                </c:pt>
                <c:pt idx="109">
                  <c:v>2018Q3</c:v>
                </c:pt>
                <c:pt idx="110">
                  <c:v>2018Q4</c:v>
                </c:pt>
                <c:pt idx="111">
                  <c:v>2019Q1</c:v>
                </c:pt>
                <c:pt idx="112">
                  <c:v>2019Q2</c:v>
                </c:pt>
                <c:pt idx="113">
                  <c:v>2019Q3</c:v>
                </c:pt>
                <c:pt idx="114">
                  <c:v>2019Q4</c:v>
                </c:pt>
              </c:strCache>
            </c:strRef>
          </c:cat>
          <c:val>
            <c:numRef>
              <c:f>data!$E$3:$E$117</c:f>
              <c:numCache>
                <c:formatCode>0.00</c:formatCode>
                <c:ptCount val="115"/>
                <c:pt idx="0">
                  <c:v>0.14636396151237463</c:v>
                </c:pt>
                <c:pt idx="1">
                  <c:v>-0.24125259349724315</c:v>
                </c:pt>
                <c:pt idx="2">
                  <c:v>1.2563968076731324</c:v>
                </c:pt>
                <c:pt idx="3">
                  <c:v>1.7032302540022082</c:v>
                </c:pt>
                <c:pt idx="4">
                  <c:v>-1.5662340172247657</c:v>
                </c:pt>
                <c:pt idx="5">
                  <c:v>-2.0270774931981705</c:v>
                </c:pt>
                <c:pt idx="6">
                  <c:v>-0.95647877905876699</c:v>
                </c:pt>
                <c:pt idx="7">
                  <c:v>-2.9663935525538587</c:v>
                </c:pt>
                <c:pt idx="8">
                  <c:v>-1.6785433683348283</c:v>
                </c:pt>
                <c:pt idx="9">
                  <c:v>3.5388378807321708E-2</c:v>
                </c:pt>
                <c:pt idx="10">
                  <c:v>-1.0614590067289487</c:v>
                </c:pt>
                <c:pt idx="11">
                  <c:v>0.93451184924087105</c:v>
                </c:pt>
                <c:pt idx="12">
                  <c:v>1.5389538380854217</c:v>
                </c:pt>
                <c:pt idx="13">
                  <c:v>0.99688145142520224</c:v>
                </c:pt>
                <c:pt idx="14">
                  <c:v>2.4004924047218656</c:v>
                </c:pt>
                <c:pt idx="15">
                  <c:v>-1.4248422135669681</c:v>
                </c:pt>
                <c:pt idx="16">
                  <c:v>0.73005894125086623</c:v>
                </c:pt>
                <c:pt idx="17">
                  <c:v>-0.10450055551203263</c:v>
                </c:pt>
                <c:pt idx="18">
                  <c:v>-8.0067194220356797E-2</c:v>
                </c:pt>
                <c:pt idx="19">
                  <c:v>-3.3717786449499632</c:v>
                </c:pt>
                <c:pt idx="20">
                  <c:v>5.4548213138380985</c:v>
                </c:pt>
                <c:pt idx="21">
                  <c:v>1.1597268784074188</c:v>
                </c:pt>
                <c:pt idx="22">
                  <c:v>1.4879396448508331E-2</c:v>
                </c:pt>
                <c:pt idx="23">
                  <c:v>-1.2772628794221141</c:v>
                </c:pt>
                <c:pt idx="24">
                  <c:v>1.4154711418792543</c:v>
                </c:pt>
                <c:pt idx="25">
                  <c:v>0.27083683810125159</c:v>
                </c:pt>
                <c:pt idx="26">
                  <c:v>1.9446786330786114</c:v>
                </c:pt>
                <c:pt idx="27">
                  <c:v>1.9858295269892245</c:v>
                </c:pt>
                <c:pt idx="28">
                  <c:v>0.38253039931788191</c:v>
                </c:pt>
                <c:pt idx="29">
                  <c:v>1.6227508755468856</c:v>
                </c:pt>
                <c:pt idx="30">
                  <c:v>0.74066060478383822</c:v>
                </c:pt>
                <c:pt idx="31">
                  <c:v>2.0528878165809061</c:v>
                </c:pt>
                <c:pt idx="32">
                  <c:v>1.1769274693836485</c:v>
                </c:pt>
                <c:pt idx="33">
                  <c:v>1.5329966836272746</c:v>
                </c:pt>
                <c:pt idx="34">
                  <c:v>0.74891967108907664</c:v>
                </c:pt>
                <c:pt idx="35">
                  <c:v>1.8039122441971367</c:v>
                </c:pt>
                <c:pt idx="36">
                  <c:v>0.872329248496162</c:v>
                </c:pt>
                <c:pt idx="37">
                  <c:v>1.2350459140048065</c:v>
                </c:pt>
                <c:pt idx="38">
                  <c:v>-0.25451319043219289</c:v>
                </c:pt>
                <c:pt idx="39">
                  <c:v>0.77340458107033605</c:v>
                </c:pt>
                <c:pt idx="40">
                  <c:v>-0.32491706255639574</c:v>
                </c:pt>
                <c:pt idx="41">
                  <c:v>-0.77443803574533954</c:v>
                </c:pt>
                <c:pt idx="42">
                  <c:v>-0.46335531110598405</c:v>
                </c:pt>
                <c:pt idx="43">
                  <c:v>-0.53125176474142499</c:v>
                </c:pt>
                <c:pt idx="44">
                  <c:v>-1.1332783615553232</c:v>
                </c:pt>
                <c:pt idx="45">
                  <c:v>0.24699232472826793</c:v>
                </c:pt>
                <c:pt idx="46">
                  <c:v>0.67296174189077629</c:v>
                </c:pt>
                <c:pt idx="47">
                  <c:v>-0.27257108305537292</c:v>
                </c:pt>
                <c:pt idx="48">
                  <c:v>2.9712248315205692E-2</c:v>
                </c:pt>
                <c:pt idx="49">
                  <c:v>0.57409096992244724</c:v>
                </c:pt>
                <c:pt idx="50">
                  <c:v>0.52127255361298364</c:v>
                </c:pt>
                <c:pt idx="51">
                  <c:v>8.3643180192272126E-2</c:v>
                </c:pt>
                <c:pt idx="52">
                  <c:v>0.62643088652361012</c:v>
                </c:pt>
                <c:pt idx="53">
                  <c:v>3.806130104577754E-2</c:v>
                </c:pt>
                <c:pt idx="54">
                  <c:v>0.22095128610648551</c:v>
                </c:pt>
                <c:pt idx="55">
                  <c:v>-3.5253904981602524E-2</c:v>
                </c:pt>
                <c:pt idx="56">
                  <c:v>1.4732926607755381</c:v>
                </c:pt>
                <c:pt idx="57">
                  <c:v>1.0239834197128372</c:v>
                </c:pt>
                <c:pt idx="58">
                  <c:v>0.90543662441542327</c:v>
                </c:pt>
                <c:pt idx="59">
                  <c:v>0.96646526474317707</c:v>
                </c:pt>
                <c:pt idx="60">
                  <c:v>2.5661618007734033</c:v>
                </c:pt>
                <c:pt idx="61">
                  <c:v>0.54048231752903408</c:v>
                </c:pt>
                <c:pt idx="62">
                  <c:v>2.1439188437617496</c:v>
                </c:pt>
                <c:pt idx="63">
                  <c:v>0.86650939505614755</c:v>
                </c:pt>
                <c:pt idx="64">
                  <c:v>0.51083039801733676</c:v>
                </c:pt>
                <c:pt idx="65">
                  <c:v>0.7313260239049546</c:v>
                </c:pt>
                <c:pt idx="66">
                  <c:v>1.8993765543284136</c:v>
                </c:pt>
                <c:pt idx="67">
                  <c:v>-0.81672449772048905</c:v>
                </c:pt>
                <c:pt idx="68">
                  <c:v>-1.118662730019071</c:v>
                </c:pt>
                <c:pt idx="69">
                  <c:v>-1.7739479872286412</c:v>
                </c:pt>
                <c:pt idx="70">
                  <c:v>-3.213255694315853</c:v>
                </c:pt>
                <c:pt idx="71">
                  <c:v>-5.841963622294843</c:v>
                </c:pt>
                <c:pt idx="72">
                  <c:v>-2.4384546961346065</c:v>
                </c:pt>
                <c:pt idx="73">
                  <c:v>-1.1384169037179315</c:v>
                </c:pt>
                <c:pt idx="74">
                  <c:v>-0.42916568116113663</c:v>
                </c:pt>
                <c:pt idx="75">
                  <c:v>-0.50977533506646466</c:v>
                </c:pt>
                <c:pt idx="76">
                  <c:v>2.0602663241723107</c:v>
                </c:pt>
                <c:pt idx="77">
                  <c:v>-0.2274862577395842</c:v>
                </c:pt>
                <c:pt idx="78">
                  <c:v>-3.0744181942909954E-2</c:v>
                </c:pt>
                <c:pt idx="79">
                  <c:v>1.8894658141263898</c:v>
                </c:pt>
                <c:pt idx="80">
                  <c:v>-0.45747957638299086</c:v>
                </c:pt>
                <c:pt idx="81">
                  <c:v>0.23034714347949237</c:v>
                </c:pt>
                <c:pt idx="82">
                  <c:v>-0.53441038661616869</c:v>
                </c:pt>
                <c:pt idx="83">
                  <c:v>-1.6919849572776591</c:v>
                </c:pt>
                <c:pt idx="84">
                  <c:v>-1.0015345870084125</c:v>
                </c:pt>
                <c:pt idx="85">
                  <c:v>-0.91917706251154474</c:v>
                </c:pt>
                <c:pt idx="86">
                  <c:v>-1.3148829563973785</c:v>
                </c:pt>
                <c:pt idx="87">
                  <c:v>-1.9406413420069102</c:v>
                </c:pt>
                <c:pt idx="88">
                  <c:v>1.2411761092138596</c:v>
                </c:pt>
                <c:pt idx="89">
                  <c:v>0.31780888807866337</c:v>
                </c:pt>
                <c:pt idx="90">
                  <c:v>1.0963794816116534</c:v>
                </c:pt>
                <c:pt idx="91">
                  <c:v>-0.16914346894891796</c:v>
                </c:pt>
                <c:pt idx="92">
                  <c:v>-0.42258007649144114</c:v>
                </c:pt>
                <c:pt idx="93">
                  <c:v>0.2520922326239905</c:v>
                </c:pt>
                <c:pt idx="94">
                  <c:v>0.29068564306828915</c:v>
                </c:pt>
                <c:pt idx="95">
                  <c:v>-0.36347822362058357</c:v>
                </c:pt>
                <c:pt idx="99">
                  <c:v>0.72594874841052093</c:v>
                </c:pt>
                <c:pt idx="100">
                  <c:v>0.14690380067674536</c:v>
                </c:pt>
                <c:pt idx="101">
                  <c:v>0.9735309493692279</c:v>
                </c:pt>
                <c:pt idx="102">
                  <c:v>0.48301145581519656</c:v>
                </c:pt>
                <c:pt idx="103">
                  <c:v>1.0289343802104112</c:v>
                </c:pt>
                <c:pt idx="104">
                  <c:v>0.74689028478951425</c:v>
                </c:pt>
                <c:pt idx="105">
                  <c:v>2.7732088971300417</c:v>
                </c:pt>
                <c:pt idx="106">
                  <c:v>0.64190052392119057</c:v>
                </c:pt>
                <c:pt idx="107">
                  <c:v>5.1224705375285673E-2</c:v>
                </c:pt>
                <c:pt idx="108">
                  <c:v>1.683836636574787</c:v>
                </c:pt>
                <c:pt idx="109">
                  <c:v>0.17253402988555155</c:v>
                </c:pt>
                <c:pt idx="110">
                  <c:v>1.1651308204124966</c:v>
                </c:pt>
                <c:pt idx="111">
                  <c:v>1.2382337741418725</c:v>
                </c:pt>
                <c:pt idx="112">
                  <c:v>0.30024745519916518</c:v>
                </c:pt>
                <c:pt idx="113">
                  <c:v>0.67542951864085765</c:v>
                </c:pt>
                <c:pt idx="114">
                  <c:v>-2.1065142670106951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C2-9B4E-D0C7ACED5F62}"/>
            </c:ext>
          </c:extLst>
        </c:ser>
        <c:ser>
          <c:idx val="1"/>
          <c:order val="1"/>
          <c:tx>
            <c:v>old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data!$A$3:$A$117</c:f>
              <c:strCache>
                <c:ptCount val="115"/>
                <c:pt idx="0">
                  <c:v>1991Q2</c:v>
                </c:pt>
                <c:pt idx="1">
                  <c:v>1991Q3</c:v>
                </c:pt>
                <c:pt idx="2">
                  <c:v>1991Q4</c:v>
                </c:pt>
                <c:pt idx="3">
                  <c:v>1992Q1</c:v>
                </c:pt>
                <c:pt idx="4">
                  <c:v>1992Q2</c:v>
                </c:pt>
                <c:pt idx="5">
                  <c:v>1992Q3</c:v>
                </c:pt>
                <c:pt idx="6">
                  <c:v>1992Q4</c:v>
                </c:pt>
                <c:pt idx="7">
                  <c:v>1993Q1</c:v>
                </c:pt>
                <c:pt idx="8">
                  <c:v>1993Q2</c:v>
                </c:pt>
                <c:pt idx="9">
                  <c:v>1993Q3</c:v>
                </c:pt>
                <c:pt idx="10">
                  <c:v>1993Q4</c:v>
                </c:pt>
                <c:pt idx="11">
                  <c:v>1994Q1</c:v>
                </c:pt>
                <c:pt idx="12">
                  <c:v>1994Q2</c:v>
                </c:pt>
                <c:pt idx="13">
                  <c:v>1994Q3</c:v>
                </c:pt>
                <c:pt idx="14">
                  <c:v>1994Q4</c:v>
                </c:pt>
                <c:pt idx="15">
                  <c:v>1995Q1</c:v>
                </c:pt>
                <c:pt idx="16">
                  <c:v>1995Q2</c:v>
                </c:pt>
                <c:pt idx="17">
                  <c:v>1995Q3</c:v>
                </c:pt>
                <c:pt idx="18">
                  <c:v>1995Q4</c:v>
                </c:pt>
                <c:pt idx="19">
                  <c:v>1996Q1</c:v>
                </c:pt>
                <c:pt idx="20">
                  <c:v>1996Q2</c:v>
                </c:pt>
                <c:pt idx="21">
                  <c:v>1996Q3</c:v>
                </c:pt>
                <c:pt idx="22">
                  <c:v>1996Q4</c:v>
                </c:pt>
                <c:pt idx="23">
                  <c:v>1997Q1</c:v>
                </c:pt>
                <c:pt idx="24">
                  <c:v>1997Q2</c:v>
                </c:pt>
                <c:pt idx="25">
                  <c:v>1997Q3</c:v>
                </c:pt>
                <c:pt idx="26">
                  <c:v>1997Q4</c:v>
                </c:pt>
                <c:pt idx="27">
                  <c:v>1998Q1</c:v>
                </c:pt>
                <c:pt idx="28">
                  <c:v>1998Q2</c:v>
                </c:pt>
                <c:pt idx="29">
                  <c:v>1998Q3</c:v>
                </c:pt>
                <c:pt idx="30">
                  <c:v>1998Q4</c:v>
                </c:pt>
                <c:pt idx="31">
                  <c:v>1999Q1</c:v>
                </c:pt>
                <c:pt idx="32">
                  <c:v>1999Q2</c:v>
                </c:pt>
                <c:pt idx="33">
                  <c:v>1999Q3</c:v>
                </c:pt>
                <c:pt idx="34">
                  <c:v>1999Q4</c:v>
                </c:pt>
                <c:pt idx="35">
                  <c:v>2000Q1</c:v>
                </c:pt>
                <c:pt idx="36">
                  <c:v>2000Q2</c:v>
                </c:pt>
                <c:pt idx="37">
                  <c:v>2000Q3</c:v>
                </c:pt>
                <c:pt idx="38">
                  <c:v>2000Q4</c:v>
                </c:pt>
                <c:pt idx="39">
                  <c:v>2001Q1</c:v>
                </c:pt>
                <c:pt idx="40">
                  <c:v>2001Q2</c:v>
                </c:pt>
                <c:pt idx="41">
                  <c:v>2001Q3</c:v>
                </c:pt>
                <c:pt idx="42">
                  <c:v>2001Q4</c:v>
                </c:pt>
                <c:pt idx="43">
                  <c:v>2002Q1</c:v>
                </c:pt>
                <c:pt idx="44">
                  <c:v>2002Q2</c:v>
                </c:pt>
                <c:pt idx="45">
                  <c:v>2002Q3</c:v>
                </c:pt>
                <c:pt idx="46">
                  <c:v>2002Q4</c:v>
                </c:pt>
                <c:pt idx="47">
                  <c:v>2003Q1</c:v>
                </c:pt>
                <c:pt idx="48">
                  <c:v>2003Q2</c:v>
                </c:pt>
                <c:pt idx="49">
                  <c:v>2003Q3</c:v>
                </c:pt>
                <c:pt idx="50">
                  <c:v>2003Q4</c:v>
                </c:pt>
                <c:pt idx="51">
                  <c:v>2004Q1</c:v>
                </c:pt>
                <c:pt idx="52">
                  <c:v>2004Q2</c:v>
                </c:pt>
                <c:pt idx="53">
                  <c:v>2004Q3</c:v>
                </c:pt>
                <c:pt idx="54">
                  <c:v>2004Q4</c:v>
                </c:pt>
                <c:pt idx="55">
                  <c:v>2005Q1</c:v>
                </c:pt>
                <c:pt idx="56">
                  <c:v>2005Q2</c:v>
                </c:pt>
                <c:pt idx="57">
                  <c:v>2005Q3</c:v>
                </c:pt>
                <c:pt idx="58">
                  <c:v>2005Q4</c:v>
                </c:pt>
                <c:pt idx="59">
                  <c:v>2006Q1</c:v>
                </c:pt>
                <c:pt idx="60">
                  <c:v>2006Q2</c:v>
                </c:pt>
                <c:pt idx="61">
                  <c:v>2006Q3</c:v>
                </c:pt>
                <c:pt idx="62">
                  <c:v>2006Q4</c:v>
                </c:pt>
                <c:pt idx="63">
                  <c:v>2007Q1</c:v>
                </c:pt>
                <c:pt idx="64">
                  <c:v>2007Q2</c:v>
                </c:pt>
                <c:pt idx="65">
                  <c:v>2007Q3</c:v>
                </c:pt>
                <c:pt idx="66">
                  <c:v>2007Q4</c:v>
                </c:pt>
                <c:pt idx="67">
                  <c:v>2008Q1</c:v>
                </c:pt>
                <c:pt idx="68">
                  <c:v>2008Q2</c:v>
                </c:pt>
                <c:pt idx="69">
                  <c:v>2008Q3</c:v>
                </c:pt>
                <c:pt idx="70">
                  <c:v>2008Q4</c:v>
                </c:pt>
                <c:pt idx="71">
                  <c:v>2009Q1</c:v>
                </c:pt>
                <c:pt idx="72">
                  <c:v>2009Q2</c:v>
                </c:pt>
                <c:pt idx="73">
                  <c:v>2009Q3</c:v>
                </c:pt>
                <c:pt idx="74">
                  <c:v>2009Q4</c:v>
                </c:pt>
                <c:pt idx="75">
                  <c:v>2010Q1</c:v>
                </c:pt>
                <c:pt idx="76">
                  <c:v>2010Q2</c:v>
                </c:pt>
                <c:pt idx="77">
                  <c:v>2010Q3</c:v>
                </c:pt>
                <c:pt idx="78">
                  <c:v>2010Q4</c:v>
                </c:pt>
                <c:pt idx="79">
                  <c:v>2011Q1</c:v>
                </c:pt>
                <c:pt idx="80">
                  <c:v>2011Q2</c:v>
                </c:pt>
                <c:pt idx="81">
                  <c:v>2011Q3</c:v>
                </c:pt>
                <c:pt idx="82">
                  <c:v>2011Q4</c:v>
                </c:pt>
                <c:pt idx="83">
                  <c:v>2012Q1</c:v>
                </c:pt>
                <c:pt idx="84">
                  <c:v>2012Q2</c:v>
                </c:pt>
                <c:pt idx="85">
                  <c:v>2012Q3</c:v>
                </c:pt>
                <c:pt idx="86">
                  <c:v>2012Q4</c:v>
                </c:pt>
                <c:pt idx="87">
                  <c:v>2013Q1</c:v>
                </c:pt>
                <c:pt idx="88">
                  <c:v>2013Q2</c:v>
                </c:pt>
                <c:pt idx="89">
                  <c:v>2013Q3</c:v>
                </c:pt>
                <c:pt idx="90">
                  <c:v>2013Q4</c:v>
                </c:pt>
                <c:pt idx="91">
                  <c:v>2014Q1</c:v>
                </c:pt>
                <c:pt idx="92">
                  <c:v>2014Q2</c:v>
                </c:pt>
                <c:pt idx="93">
                  <c:v>2014Q3</c:v>
                </c:pt>
                <c:pt idx="94">
                  <c:v>2014Q4</c:v>
                </c:pt>
                <c:pt idx="95">
                  <c:v>2015Q1</c:v>
                </c:pt>
                <c:pt idx="96">
                  <c:v>2015Q2</c:v>
                </c:pt>
                <c:pt idx="97">
                  <c:v>2015Q3</c:v>
                </c:pt>
                <c:pt idx="98">
                  <c:v>2015Q4</c:v>
                </c:pt>
                <c:pt idx="99">
                  <c:v>2016Q1</c:v>
                </c:pt>
                <c:pt idx="100">
                  <c:v>2016Q2</c:v>
                </c:pt>
                <c:pt idx="101">
                  <c:v>2016Q3</c:v>
                </c:pt>
                <c:pt idx="102">
                  <c:v>2016Q4</c:v>
                </c:pt>
                <c:pt idx="103">
                  <c:v>2017Q1</c:v>
                </c:pt>
                <c:pt idx="104">
                  <c:v>2017Q2</c:v>
                </c:pt>
                <c:pt idx="105">
                  <c:v>2017Q3</c:v>
                </c:pt>
                <c:pt idx="106">
                  <c:v>2017Q4</c:v>
                </c:pt>
                <c:pt idx="107">
                  <c:v>2018Q1</c:v>
                </c:pt>
                <c:pt idx="108">
                  <c:v>2018Q2</c:v>
                </c:pt>
                <c:pt idx="109">
                  <c:v>2018Q3</c:v>
                </c:pt>
                <c:pt idx="110">
                  <c:v>2018Q4</c:v>
                </c:pt>
                <c:pt idx="111">
                  <c:v>2019Q1</c:v>
                </c:pt>
                <c:pt idx="112">
                  <c:v>2019Q2</c:v>
                </c:pt>
                <c:pt idx="113">
                  <c:v>2019Q3</c:v>
                </c:pt>
                <c:pt idx="114">
                  <c:v>2019Q4</c:v>
                </c:pt>
              </c:strCache>
            </c:strRef>
          </c:cat>
          <c:val>
            <c:numRef>
              <c:f>[1]Sheet1!$E$86:$E$200</c:f>
              <c:numCache>
                <c:formatCode>General</c:formatCode>
                <c:ptCount val="115"/>
                <c:pt idx="0">
                  <c:v>0.11168219507601924</c:v>
                </c:pt>
                <c:pt idx="1">
                  <c:v>-0.27056657855546196</c:v>
                </c:pt>
                <c:pt idx="2">
                  <c:v>1.2246065809722115</c:v>
                </c:pt>
                <c:pt idx="3">
                  <c:v>1.6718751900051851</c:v>
                </c:pt>
                <c:pt idx="4">
                  <c:v>-1.5886585991686339</c:v>
                </c:pt>
                <c:pt idx="5">
                  <c:v>-2.0516224383311741</c:v>
                </c:pt>
                <c:pt idx="6">
                  <c:v>-0.96125039794898792</c:v>
                </c:pt>
                <c:pt idx="7">
                  <c:v>-2.9741716804806226</c:v>
                </c:pt>
                <c:pt idx="8">
                  <c:v>-1.6808467561406706</c:v>
                </c:pt>
                <c:pt idx="9">
                  <c:v>5.1638857689886436E-2</c:v>
                </c:pt>
                <c:pt idx="10">
                  <c:v>-1.0476046762455384</c:v>
                </c:pt>
                <c:pt idx="11">
                  <c:v>0.94869585824708014</c:v>
                </c:pt>
                <c:pt idx="12">
                  <c:v>1.5416975107818069</c:v>
                </c:pt>
                <c:pt idx="13">
                  <c:v>1.0000479708007157</c:v>
                </c:pt>
                <c:pt idx="14">
                  <c:v>2.3760713053548024</c:v>
                </c:pt>
                <c:pt idx="15">
                  <c:v>-1.4482173240761544</c:v>
                </c:pt>
                <c:pt idx="16">
                  <c:v>0.88160356275660767</c:v>
                </c:pt>
                <c:pt idx="17">
                  <c:v>-0.1659562886206512</c:v>
                </c:pt>
                <c:pt idx="18">
                  <c:v>0.90945347730246173</c:v>
                </c:pt>
                <c:pt idx="19">
                  <c:v>-2.3320170800712163</c:v>
                </c:pt>
                <c:pt idx="20">
                  <c:v>3.6813284827241817</c:v>
                </c:pt>
                <c:pt idx="21">
                  <c:v>0.52042458150504622</c:v>
                </c:pt>
                <c:pt idx="22">
                  <c:v>3.9595118333905027E-2</c:v>
                </c:pt>
                <c:pt idx="23">
                  <c:v>-0.90612527643931684</c:v>
                </c:pt>
                <c:pt idx="24">
                  <c:v>1.7636771593096181</c:v>
                </c:pt>
                <c:pt idx="25">
                  <c:v>0.33816739911900495</c:v>
                </c:pt>
                <c:pt idx="26">
                  <c:v>2.143375696485962</c:v>
                </c:pt>
                <c:pt idx="27">
                  <c:v>1.9615373572130337</c:v>
                </c:pt>
                <c:pt idx="28">
                  <c:v>0.15252636243646175</c:v>
                </c:pt>
                <c:pt idx="29">
                  <c:v>1.7424622737563666</c:v>
                </c:pt>
                <c:pt idx="30">
                  <c:v>0.90598537187449868</c:v>
                </c:pt>
                <c:pt idx="31">
                  <c:v>1.8206792878429012</c:v>
                </c:pt>
                <c:pt idx="32">
                  <c:v>1.3532372711344789</c:v>
                </c:pt>
                <c:pt idx="33">
                  <c:v>1.6303502282164097</c:v>
                </c:pt>
                <c:pt idx="34">
                  <c:v>0.89883563685342049</c:v>
                </c:pt>
                <c:pt idx="35">
                  <c:v>1.7122037009996478</c:v>
                </c:pt>
                <c:pt idx="36">
                  <c:v>0.6239809898861699</c:v>
                </c:pt>
                <c:pt idx="37">
                  <c:v>1.0648831099098917</c:v>
                </c:pt>
                <c:pt idx="38">
                  <c:v>0.1708911128185322</c:v>
                </c:pt>
                <c:pt idx="39">
                  <c:v>0.55148817774874392</c:v>
                </c:pt>
                <c:pt idx="40">
                  <c:v>-0.15141305726965165</c:v>
                </c:pt>
                <c:pt idx="41">
                  <c:v>-0.56831128555634869</c:v>
                </c:pt>
                <c:pt idx="42">
                  <c:v>-0.42337150240600863</c:v>
                </c:pt>
                <c:pt idx="43">
                  <c:v>-0.42652622994965883</c:v>
                </c:pt>
                <c:pt idx="44">
                  <c:v>-1.1248483454291998</c:v>
                </c:pt>
                <c:pt idx="45">
                  <c:v>0.37512141208361016</c:v>
                </c:pt>
                <c:pt idx="46">
                  <c:v>0.32871751040770303</c:v>
                </c:pt>
                <c:pt idx="47">
                  <c:v>0.22311020441848067</c:v>
                </c:pt>
                <c:pt idx="48">
                  <c:v>-7.629869242654401E-2</c:v>
                </c:pt>
                <c:pt idx="49">
                  <c:v>0.6952293704106034</c:v>
                </c:pt>
                <c:pt idx="50">
                  <c:v>0.83274972909254963</c:v>
                </c:pt>
                <c:pt idx="51">
                  <c:v>0.5561166284590936</c:v>
                </c:pt>
                <c:pt idx="52">
                  <c:v>0.19700330421150786</c:v>
                </c:pt>
                <c:pt idx="53">
                  <c:v>0.3461944604645027</c:v>
                </c:pt>
                <c:pt idx="54">
                  <c:v>0.22585252274846512</c:v>
                </c:pt>
                <c:pt idx="55">
                  <c:v>0.36936948758028826</c:v>
                </c:pt>
                <c:pt idx="56">
                  <c:v>1.6611810636678777</c:v>
                </c:pt>
                <c:pt idx="57">
                  <c:v>0.91020580582032329</c:v>
                </c:pt>
                <c:pt idx="58">
                  <c:v>0.90618515511130804</c:v>
                </c:pt>
                <c:pt idx="59">
                  <c:v>1.0123634683579914</c:v>
                </c:pt>
                <c:pt idx="60">
                  <c:v>2.2444305005380443</c:v>
                </c:pt>
                <c:pt idx="61">
                  <c:v>0.83241706754820566</c:v>
                </c:pt>
                <c:pt idx="62">
                  <c:v>2.4076259849022099</c:v>
                </c:pt>
                <c:pt idx="63">
                  <c:v>0.64022530070748973</c:v>
                </c:pt>
                <c:pt idx="64">
                  <c:v>0.6815129446660575</c:v>
                </c:pt>
                <c:pt idx="65">
                  <c:v>0.58236937019528956</c:v>
                </c:pt>
                <c:pt idx="66">
                  <c:v>1.7314720013373748</c:v>
                </c:pt>
                <c:pt idx="67">
                  <c:v>-0.90726242534820889</c:v>
                </c:pt>
                <c:pt idx="68">
                  <c:v>-1.3832047954923798</c:v>
                </c:pt>
                <c:pt idx="69">
                  <c:v>-1.7208167860108192</c:v>
                </c:pt>
                <c:pt idx="70">
                  <c:v>-2.8165041629295557</c:v>
                </c:pt>
                <c:pt idx="71">
                  <c:v>-6.308314874151522</c:v>
                </c:pt>
                <c:pt idx="72">
                  <c:v>-2.5881878044277955</c:v>
                </c:pt>
                <c:pt idx="73">
                  <c:v>-0.8260642587975241</c:v>
                </c:pt>
                <c:pt idx="74">
                  <c:v>0.21181004901225242</c:v>
                </c:pt>
                <c:pt idx="75">
                  <c:v>-1.0583240052296186</c:v>
                </c:pt>
                <c:pt idx="76">
                  <c:v>1.9594187995781245</c:v>
                </c:pt>
                <c:pt idx="77">
                  <c:v>-0.26135826872953494</c:v>
                </c:pt>
                <c:pt idx="78">
                  <c:v>8.8913777609006567E-2</c:v>
                </c:pt>
                <c:pt idx="79">
                  <c:v>1.4219461138394134</c:v>
                </c:pt>
                <c:pt idx="80">
                  <c:v>-0.143673280131141</c:v>
                </c:pt>
                <c:pt idx="81">
                  <c:v>-0.4136564602397787</c:v>
                </c:pt>
                <c:pt idx="82">
                  <c:v>-0.19236937101132504</c:v>
                </c:pt>
                <c:pt idx="83">
                  <c:v>-1.7143250343053142</c:v>
                </c:pt>
                <c:pt idx="84">
                  <c:v>-0.55374415854442416</c:v>
                </c:pt>
                <c:pt idx="85">
                  <c:v>-1.1366779294180378</c:v>
                </c:pt>
                <c:pt idx="86">
                  <c:v>-1.1566779966761773</c:v>
                </c:pt>
                <c:pt idx="87">
                  <c:v>-2.0555151854621929</c:v>
                </c:pt>
                <c:pt idx="88">
                  <c:v>0.99465276295627891</c:v>
                </c:pt>
                <c:pt idx="89">
                  <c:v>0.76627067784546621</c:v>
                </c:pt>
                <c:pt idx="90">
                  <c:v>0.5622846844038909</c:v>
                </c:pt>
                <c:pt idx="91">
                  <c:v>0.440207066185971</c:v>
                </c:pt>
                <c:pt idx="92">
                  <c:v>-0.59796419332087469</c:v>
                </c:pt>
                <c:pt idx="93">
                  <c:v>0.5645482447300012</c:v>
                </c:pt>
                <c:pt idx="94">
                  <c:v>0.54880025466746873</c:v>
                </c:pt>
                <c:pt idx="95">
                  <c:v>1.3504566078904741E-2</c:v>
                </c:pt>
                <c:pt idx="96">
                  <c:v>7.1543384060573496</c:v>
                </c:pt>
                <c:pt idx="97">
                  <c:v>-4.4226380130656837</c:v>
                </c:pt>
                <c:pt idx="98">
                  <c:v>2.6452682550321378</c:v>
                </c:pt>
                <c:pt idx="99">
                  <c:v>0.43624638572105351</c:v>
                </c:pt>
                <c:pt idx="100">
                  <c:v>1.0371846869085466</c:v>
                </c:pt>
                <c:pt idx="101">
                  <c:v>0.91525792166655973</c:v>
                </c:pt>
                <c:pt idx="102">
                  <c:v>1.2253381099014202</c:v>
                </c:pt>
                <c:pt idx="103">
                  <c:v>-0.49450493811251789</c:v>
                </c:pt>
                <c:pt idx="104">
                  <c:v>1.9601901728630509</c:v>
                </c:pt>
                <c:pt idx="105">
                  <c:v>-0.1355197745133572</c:v>
                </c:pt>
                <c:pt idx="106">
                  <c:v>1.4056433412704366</c:v>
                </c:pt>
                <c:pt idx="107">
                  <c:v>-0.36145278690460536</c:v>
                </c:pt>
                <c:pt idx="108">
                  <c:v>2.1419060559619529</c:v>
                </c:pt>
                <c:pt idx="109">
                  <c:v>1.939836657496232</c:v>
                </c:pt>
                <c:pt idx="110">
                  <c:v>3.3601483863103665</c:v>
                </c:pt>
                <c:pt idx="111">
                  <c:v>0.75071823513049896</c:v>
                </c:pt>
                <c:pt idx="112">
                  <c:v>0.53517368186202252</c:v>
                </c:pt>
                <c:pt idx="113">
                  <c:v>-1.3023814895828747</c:v>
                </c:pt>
                <c:pt idx="114">
                  <c:v>1.6619676690257137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2-4FC2-9B4E-D0C7ACED5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4504688"/>
        <c:axId val="1654348496"/>
      </c:lineChart>
      <c:catAx>
        <c:axId val="110450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54348496"/>
        <c:crosses val="autoZero"/>
        <c:auto val="1"/>
        <c:lblAlgn val="ctr"/>
        <c:lblOffset val="100"/>
        <c:noMultiLvlLbl val="0"/>
      </c:catAx>
      <c:valAx>
        <c:axId val="165434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0450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105369570739157"/>
          <c:y val="0.68437745913702686"/>
          <c:w val="7.0370430500311179E-2"/>
          <c:h val="9.24031307222710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STN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New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data!$A$2:$A$117</c:f>
              <c:strCache>
                <c:ptCount val="116"/>
                <c:pt idx="0">
                  <c:v>1991Q1</c:v>
                </c:pt>
                <c:pt idx="1">
                  <c:v>1991Q2</c:v>
                </c:pt>
                <c:pt idx="2">
                  <c:v>1991Q3</c:v>
                </c:pt>
                <c:pt idx="3">
                  <c:v>1991Q4</c:v>
                </c:pt>
                <c:pt idx="4">
                  <c:v>1992Q1</c:v>
                </c:pt>
                <c:pt idx="5">
                  <c:v>1992Q2</c:v>
                </c:pt>
                <c:pt idx="6">
                  <c:v>1992Q3</c:v>
                </c:pt>
                <c:pt idx="7">
                  <c:v>1992Q4</c:v>
                </c:pt>
                <c:pt idx="8">
                  <c:v>1993Q1</c:v>
                </c:pt>
                <c:pt idx="9">
                  <c:v>1993Q2</c:v>
                </c:pt>
                <c:pt idx="10">
                  <c:v>1993Q3</c:v>
                </c:pt>
                <c:pt idx="11">
                  <c:v>1993Q4</c:v>
                </c:pt>
                <c:pt idx="12">
                  <c:v>1994Q1</c:v>
                </c:pt>
                <c:pt idx="13">
                  <c:v>1994Q2</c:v>
                </c:pt>
                <c:pt idx="14">
                  <c:v>1994Q3</c:v>
                </c:pt>
                <c:pt idx="15">
                  <c:v>1994Q4</c:v>
                </c:pt>
                <c:pt idx="16">
                  <c:v>1995Q1</c:v>
                </c:pt>
                <c:pt idx="17">
                  <c:v>1995Q2</c:v>
                </c:pt>
                <c:pt idx="18">
                  <c:v>1995Q3</c:v>
                </c:pt>
                <c:pt idx="19">
                  <c:v>1995Q4</c:v>
                </c:pt>
                <c:pt idx="20">
                  <c:v>1996Q1</c:v>
                </c:pt>
                <c:pt idx="21">
                  <c:v>1996Q2</c:v>
                </c:pt>
                <c:pt idx="22">
                  <c:v>1996Q3</c:v>
                </c:pt>
                <c:pt idx="23">
                  <c:v>1996Q4</c:v>
                </c:pt>
                <c:pt idx="24">
                  <c:v>1997Q1</c:v>
                </c:pt>
                <c:pt idx="25">
                  <c:v>1997Q2</c:v>
                </c:pt>
                <c:pt idx="26">
                  <c:v>1997Q3</c:v>
                </c:pt>
                <c:pt idx="27">
                  <c:v>1997Q4</c:v>
                </c:pt>
                <c:pt idx="28">
                  <c:v>1998Q1</c:v>
                </c:pt>
                <c:pt idx="29">
                  <c:v>1998Q2</c:v>
                </c:pt>
                <c:pt idx="30">
                  <c:v>1998Q3</c:v>
                </c:pt>
                <c:pt idx="31">
                  <c:v>1998Q4</c:v>
                </c:pt>
                <c:pt idx="32">
                  <c:v>1999Q1</c:v>
                </c:pt>
                <c:pt idx="33">
                  <c:v>1999Q2</c:v>
                </c:pt>
                <c:pt idx="34">
                  <c:v>1999Q3</c:v>
                </c:pt>
                <c:pt idx="35">
                  <c:v>1999Q4</c:v>
                </c:pt>
                <c:pt idx="36">
                  <c:v>2000Q1</c:v>
                </c:pt>
                <c:pt idx="37">
                  <c:v>2000Q2</c:v>
                </c:pt>
                <c:pt idx="38">
                  <c:v>2000Q3</c:v>
                </c:pt>
                <c:pt idx="39">
                  <c:v>2000Q4</c:v>
                </c:pt>
                <c:pt idx="40">
                  <c:v>2001Q1</c:v>
                </c:pt>
                <c:pt idx="41">
                  <c:v>2001Q2</c:v>
                </c:pt>
                <c:pt idx="42">
                  <c:v>2001Q3</c:v>
                </c:pt>
                <c:pt idx="43">
                  <c:v>2001Q4</c:v>
                </c:pt>
                <c:pt idx="44">
                  <c:v>2002Q1</c:v>
                </c:pt>
                <c:pt idx="45">
                  <c:v>2002Q2</c:v>
                </c:pt>
                <c:pt idx="46">
                  <c:v>2002Q3</c:v>
                </c:pt>
                <c:pt idx="47">
                  <c:v>2002Q4</c:v>
                </c:pt>
                <c:pt idx="48">
                  <c:v>2003Q1</c:v>
                </c:pt>
                <c:pt idx="49">
                  <c:v>2003Q2</c:v>
                </c:pt>
                <c:pt idx="50">
                  <c:v>2003Q3</c:v>
                </c:pt>
                <c:pt idx="51">
                  <c:v>2003Q4</c:v>
                </c:pt>
                <c:pt idx="52">
                  <c:v>2004Q1</c:v>
                </c:pt>
                <c:pt idx="53">
                  <c:v>2004Q2</c:v>
                </c:pt>
                <c:pt idx="54">
                  <c:v>2004Q3</c:v>
                </c:pt>
                <c:pt idx="55">
                  <c:v>2004Q4</c:v>
                </c:pt>
                <c:pt idx="56">
                  <c:v>2005Q1</c:v>
                </c:pt>
                <c:pt idx="57">
                  <c:v>2005Q2</c:v>
                </c:pt>
                <c:pt idx="58">
                  <c:v>2005Q3</c:v>
                </c:pt>
                <c:pt idx="59">
                  <c:v>2005Q4</c:v>
                </c:pt>
                <c:pt idx="60">
                  <c:v>2006Q1</c:v>
                </c:pt>
                <c:pt idx="61">
                  <c:v>2006Q2</c:v>
                </c:pt>
                <c:pt idx="62">
                  <c:v>2006Q3</c:v>
                </c:pt>
                <c:pt idx="63">
                  <c:v>2006Q4</c:v>
                </c:pt>
                <c:pt idx="64">
                  <c:v>2007Q1</c:v>
                </c:pt>
                <c:pt idx="65">
                  <c:v>2007Q2</c:v>
                </c:pt>
                <c:pt idx="66">
                  <c:v>2007Q3</c:v>
                </c:pt>
                <c:pt idx="67">
                  <c:v>2007Q4</c:v>
                </c:pt>
                <c:pt idx="68">
                  <c:v>2008Q1</c:v>
                </c:pt>
                <c:pt idx="69">
                  <c:v>2008Q2</c:v>
                </c:pt>
                <c:pt idx="70">
                  <c:v>2008Q3</c:v>
                </c:pt>
                <c:pt idx="71">
                  <c:v>2008Q4</c:v>
                </c:pt>
                <c:pt idx="72">
                  <c:v>2009Q1</c:v>
                </c:pt>
                <c:pt idx="73">
                  <c:v>2009Q2</c:v>
                </c:pt>
                <c:pt idx="74">
                  <c:v>2009Q3</c:v>
                </c:pt>
                <c:pt idx="75">
                  <c:v>2009Q4</c:v>
                </c:pt>
                <c:pt idx="76">
                  <c:v>2010Q1</c:v>
                </c:pt>
                <c:pt idx="77">
                  <c:v>2010Q2</c:v>
                </c:pt>
                <c:pt idx="78">
                  <c:v>2010Q3</c:v>
                </c:pt>
                <c:pt idx="79">
                  <c:v>2010Q4</c:v>
                </c:pt>
                <c:pt idx="80">
                  <c:v>2011Q1</c:v>
                </c:pt>
                <c:pt idx="81">
                  <c:v>2011Q2</c:v>
                </c:pt>
                <c:pt idx="82">
                  <c:v>2011Q3</c:v>
                </c:pt>
                <c:pt idx="83">
                  <c:v>2011Q4</c:v>
                </c:pt>
                <c:pt idx="84">
                  <c:v>2012Q1</c:v>
                </c:pt>
                <c:pt idx="85">
                  <c:v>2012Q2</c:v>
                </c:pt>
                <c:pt idx="86">
                  <c:v>2012Q3</c:v>
                </c:pt>
                <c:pt idx="87">
                  <c:v>2012Q4</c:v>
                </c:pt>
                <c:pt idx="88">
                  <c:v>2013Q1</c:v>
                </c:pt>
                <c:pt idx="89">
                  <c:v>2013Q2</c:v>
                </c:pt>
                <c:pt idx="90">
                  <c:v>2013Q3</c:v>
                </c:pt>
                <c:pt idx="91">
                  <c:v>2013Q4</c:v>
                </c:pt>
                <c:pt idx="92">
                  <c:v>2014Q1</c:v>
                </c:pt>
                <c:pt idx="93">
                  <c:v>2014Q2</c:v>
                </c:pt>
                <c:pt idx="94">
                  <c:v>2014Q3</c:v>
                </c:pt>
                <c:pt idx="95">
                  <c:v>2014Q4</c:v>
                </c:pt>
                <c:pt idx="96">
                  <c:v>2015Q1</c:v>
                </c:pt>
                <c:pt idx="97">
                  <c:v>2015Q2</c:v>
                </c:pt>
                <c:pt idx="98">
                  <c:v>2015Q3</c:v>
                </c:pt>
                <c:pt idx="99">
                  <c:v>2015Q4</c:v>
                </c:pt>
                <c:pt idx="100">
                  <c:v>2016Q1</c:v>
                </c:pt>
                <c:pt idx="101">
                  <c:v>2016Q2</c:v>
                </c:pt>
                <c:pt idx="102">
                  <c:v>2016Q3</c:v>
                </c:pt>
                <c:pt idx="103">
                  <c:v>2016Q4</c:v>
                </c:pt>
                <c:pt idx="104">
                  <c:v>2017Q1</c:v>
                </c:pt>
                <c:pt idx="105">
                  <c:v>2017Q2</c:v>
                </c:pt>
                <c:pt idx="106">
                  <c:v>2017Q3</c:v>
                </c:pt>
                <c:pt idx="107">
                  <c:v>2017Q4</c:v>
                </c:pt>
                <c:pt idx="108">
                  <c:v>2018Q1</c:v>
                </c:pt>
                <c:pt idx="109">
                  <c:v>2018Q2</c:v>
                </c:pt>
                <c:pt idx="110">
                  <c:v>2018Q3</c:v>
                </c:pt>
                <c:pt idx="111">
                  <c:v>2018Q4</c:v>
                </c:pt>
                <c:pt idx="112">
                  <c:v>2019Q1</c:v>
                </c:pt>
                <c:pt idx="113">
                  <c:v>2019Q2</c:v>
                </c:pt>
                <c:pt idx="114">
                  <c:v>2019Q3</c:v>
                </c:pt>
                <c:pt idx="115">
                  <c:v>2019Q4</c:v>
                </c:pt>
              </c:strCache>
            </c:strRef>
          </c:cat>
          <c:val>
            <c:numRef>
              <c:f>data!$K$2:$K$117</c:f>
              <c:numCache>
                <c:formatCode>0.00</c:formatCode>
                <c:ptCount val="116"/>
                <c:pt idx="0">
                  <c:v>10.91</c:v>
                </c:pt>
                <c:pt idx="1">
                  <c:v>10.220000000000001</c:v>
                </c:pt>
                <c:pt idx="2">
                  <c:v>10.14</c:v>
                </c:pt>
                <c:pt idx="3">
                  <c:v>10.18</c:v>
                </c:pt>
                <c:pt idx="4">
                  <c:v>10.5</c:v>
                </c:pt>
                <c:pt idx="5">
                  <c:v>10.63</c:v>
                </c:pt>
                <c:pt idx="6">
                  <c:v>11.26</c:v>
                </c:pt>
                <c:pt idx="7">
                  <c:v>11.18</c:v>
                </c:pt>
                <c:pt idx="8">
                  <c:v>10.73</c:v>
                </c:pt>
                <c:pt idx="9">
                  <c:v>9.3800000000000008</c:v>
                </c:pt>
                <c:pt idx="10">
                  <c:v>8.16</c:v>
                </c:pt>
                <c:pt idx="11">
                  <c:v>7.46</c:v>
                </c:pt>
                <c:pt idx="12">
                  <c:v>6.91</c:v>
                </c:pt>
                <c:pt idx="13">
                  <c:v>6.57</c:v>
                </c:pt>
                <c:pt idx="14">
                  <c:v>6.34</c:v>
                </c:pt>
                <c:pt idx="15">
                  <c:v>6.43</c:v>
                </c:pt>
                <c:pt idx="16">
                  <c:v>6.66</c:v>
                </c:pt>
                <c:pt idx="17">
                  <c:v>7.29</c:v>
                </c:pt>
                <c:pt idx="18">
                  <c:v>6.92</c:v>
                </c:pt>
                <c:pt idx="19">
                  <c:v>6.75</c:v>
                </c:pt>
                <c:pt idx="20">
                  <c:v>5.81</c:v>
                </c:pt>
                <c:pt idx="21">
                  <c:v>5.27</c:v>
                </c:pt>
                <c:pt idx="22">
                  <c:v>5.0599999999999996</c:v>
                </c:pt>
                <c:pt idx="23">
                  <c:v>4.6900000000000004</c:v>
                </c:pt>
                <c:pt idx="24">
                  <c:v>4.3899999999999997</c:v>
                </c:pt>
                <c:pt idx="25">
                  <c:v>4.3899999999999997</c:v>
                </c:pt>
                <c:pt idx="26">
                  <c:v>4.3</c:v>
                </c:pt>
                <c:pt idx="27">
                  <c:v>4.4400000000000004</c:v>
                </c:pt>
                <c:pt idx="28">
                  <c:v>4.26</c:v>
                </c:pt>
                <c:pt idx="29">
                  <c:v>4.09</c:v>
                </c:pt>
                <c:pt idx="30">
                  <c:v>3.95</c:v>
                </c:pt>
                <c:pt idx="31">
                  <c:v>3.81</c:v>
                </c:pt>
                <c:pt idx="32">
                  <c:v>3.0536507936507902</c:v>
                </c:pt>
                <c:pt idx="33">
                  <c:v>2.6086153846153799</c:v>
                </c:pt>
                <c:pt idx="34">
                  <c:v>2.46575757575757</c:v>
                </c:pt>
                <c:pt idx="35">
                  <c:v>2.8313846153846098</c:v>
                </c:pt>
                <c:pt idx="36">
                  <c:v>3.28353846153846</c:v>
                </c:pt>
                <c:pt idx="37">
                  <c:v>3.98467741935483</c:v>
                </c:pt>
                <c:pt idx="38">
                  <c:v>4.4387692307692301</c:v>
                </c:pt>
                <c:pt idx="39">
                  <c:v>4.8052380952380904</c:v>
                </c:pt>
                <c:pt idx="40">
                  <c:v>4.8385937500000002</c:v>
                </c:pt>
                <c:pt idx="41">
                  <c:v>4.7408064516129</c:v>
                </c:pt>
                <c:pt idx="42">
                  <c:v>4.3407692307692303</c:v>
                </c:pt>
                <c:pt idx="43">
                  <c:v>3.6285714285714201</c:v>
                </c:pt>
                <c:pt idx="44">
                  <c:v>3.28064516129032</c:v>
                </c:pt>
                <c:pt idx="45">
                  <c:v>3.3242857142857098</c:v>
                </c:pt>
                <c:pt idx="46">
                  <c:v>3.3040909090909101</c:v>
                </c:pt>
                <c:pt idx="47">
                  <c:v>3.23734375</c:v>
                </c:pt>
                <c:pt idx="48">
                  <c:v>2.7668253968253902</c:v>
                </c:pt>
                <c:pt idx="49">
                  <c:v>2.4417741935483801</c:v>
                </c:pt>
                <c:pt idx="50">
                  <c:v>2.0654545454545401</c:v>
                </c:pt>
                <c:pt idx="51">
                  <c:v>2.0154687500000001</c:v>
                </c:pt>
                <c:pt idx="52">
                  <c:v>2.0189062500000001</c:v>
                </c:pt>
                <c:pt idx="53">
                  <c:v>2.0395238095238</c:v>
                </c:pt>
                <c:pt idx="54">
                  <c:v>2.0533333333333301</c:v>
                </c:pt>
                <c:pt idx="55">
                  <c:v>2.0824242424242398</c:v>
                </c:pt>
                <c:pt idx="56">
                  <c:v>2.0641935483870899</c:v>
                </c:pt>
                <c:pt idx="57">
                  <c:v>2.0692307692307601</c:v>
                </c:pt>
                <c:pt idx="58">
                  <c:v>2.0757575757575699</c:v>
                </c:pt>
                <c:pt idx="59">
                  <c:v>2.1420312500000001</c:v>
                </c:pt>
                <c:pt idx="60">
                  <c:v>2.4020000000000001</c:v>
                </c:pt>
                <c:pt idx="61">
                  <c:v>2.6346774193548299</c:v>
                </c:pt>
                <c:pt idx="62">
                  <c:v>2.94184615384615</c:v>
                </c:pt>
                <c:pt idx="63">
                  <c:v>3.3626984126984101</c:v>
                </c:pt>
                <c:pt idx="64">
                  <c:v>3.6090624999999998</c:v>
                </c:pt>
                <c:pt idx="65">
                  <c:v>3.8553225806451601</c:v>
                </c:pt>
                <c:pt idx="66">
                  <c:v>4.0469384615384598</c:v>
                </c:pt>
                <c:pt idx="67">
                  <c:v>3.9506562500000002</c:v>
                </c:pt>
                <c:pt idx="68">
                  <c:v>4.0450645161290302</c:v>
                </c:pt>
                <c:pt idx="69">
                  <c:v>4.0008437499999996</c:v>
                </c:pt>
                <c:pt idx="70">
                  <c:v>4.2527121212121202</c:v>
                </c:pt>
                <c:pt idx="71">
                  <c:v>3.1730312500000002</c:v>
                </c:pt>
                <c:pt idx="72">
                  <c:v>1.3740000000000001</c:v>
                </c:pt>
                <c:pt idx="73">
                  <c:v>0.77156451612903199</c:v>
                </c:pt>
                <c:pt idx="74">
                  <c:v>0.356227272727272</c:v>
                </c:pt>
                <c:pt idx="75">
                  <c:v>0.358492307692307</c:v>
                </c:pt>
                <c:pt idx="76">
                  <c:v>0.34425396825396798</c:v>
                </c:pt>
                <c:pt idx="77">
                  <c:v>0.35049206349206302</c:v>
                </c:pt>
                <c:pt idx="78">
                  <c:v>0.45343939393939398</c:v>
                </c:pt>
                <c:pt idx="79">
                  <c:v>0.59427272727272695</c:v>
                </c:pt>
                <c:pt idx="80">
                  <c:v>0.67390625000000004</c:v>
                </c:pt>
                <c:pt idx="81">
                  <c:v>1.04474603174603</c:v>
                </c:pt>
                <c:pt idx="82">
                  <c:v>0.97274242424242396</c:v>
                </c:pt>
                <c:pt idx="83">
                  <c:v>0.79217187499999997</c:v>
                </c:pt>
                <c:pt idx="84">
                  <c:v>0.36749230769230701</c:v>
                </c:pt>
                <c:pt idx="85">
                  <c:v>0.33780645161290301</c:v>
                </c:pt>
                <c:pt idx="86">
                  <c:v>0.131861538461538</c:v>
                </c:pt>
                <c:pt idx="87">
                  <c:v>8.1374999999999906E-2</c:v>
                </c:pt>
                <c:pt idx="88">
                  <c:v>6.7903225806451598E-2</c:v>
                </c:pt>
                <c:pt idx="89">
                  <c:v>8.1841269841269798E-2</c:v>
                </c:pt>
                <c:pt idx="90">
                  <c:v>8.5348484848484799E-2</c:v>
                </c:pt>
                <c:pt idx="91">
                  <c:v>0.12007812499999999</c:v>
                </c:pt>
                <c:pt idx="92">
                  <c:v>0.18217460317460299</c:v>
                </c:pt>
                <c:pt idx="93">
                  <c:v>0.191564516129032</c:v>
                </c:pt>
                <c:pt idx="94">
                  <c:v>2.29696969696969E-2</c:v>
                </c:pt>
                <c:pt idx="95">
                  <c:v>-1.5109375E-2</c:v>
                </c:pt>
                <c:pt idx="96">
                  <c:v>-4.5888888888888799E-2</c:v>
                </c:pt>
                <c:pt idx="97">
                  <c:v>-0.100193548387096</c:v>
                </c:pt>
                <c:pt idx="98">
                  <c:v>-0.124833333333333</c:v>
                </c:pt>
                <c:pt idx="99">
                  <c:v>-0.157861538461538</c:v>
                </c:pt>
                <c:pt idx="100">
                  <c:v>-0.25587096774193502</c:v>
                </c:pt>
                <c:pt idx="101">
                  <c:v>-0.33609230769230702</c:v>
                </c:pt>
                <c:pt idx="102">
                  <c:v>-0.33701515151515099</c:v>
                </c:pt>
                <c:pt idx="103">
                  <c:v>-0.34859374999999998</c:v>
                </c:pt>
                <c:pt idx="104">
                  <c:v>-0.35263076923076903</c:v>
                </c:pt>
                <c:pt idx="105">
                  <c:v>-0.35822580645161201</c:v>
                </c:pt>
                <c:pt idx="106">
                  <c:v>-0.35775384615384598</c:v>
                </c:pt>
                <c:pt idx="107">
                  <c:v>-0.35052380952380902</c:v>
                </c:pt>
                <c:pt idx="108">
                  <c:v>-0.36361904761904701</c:v>
                </c:pt>
                <c:pt idx="109">
                  <c:v>-0.36326984126984102</c:v>
                </c:pt>
                <c:pt idx="110">
                  <c:v>-0.36173846153846101</c:v>
                </c:pt>
                <c:pt idx="111">
                  <c:v>-0.36276562499999998</c:v>
                </c:pt>
                <c:pt idx="112">
                  <c:v>-0.36730158730158702</c:v>
                </c:pt>
                <c:pt idx="113">
                  <c:v>-0.36509677419354802</c:v>
                </c:pt>
                <c:pt idx="114">
                  <c:v>-0.37654545454545402</c:v>
                </c:pt>
                <c:pt idx="115">
                  <c:v>-0.45746874999999998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1-4F6D-9000-51555C2DBB29}"/>
            </c:ext>
          </c:extLst>
        </c:ser>
        <c:ser>
          <c:idx val="1"/>
          <c:order val="1"/>
          <c:tx>
            <c:v>old</c:v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[1]Sheet1!$T$85:$T$200</c:f>
              <c:numCache>
                <c:formatCode>General</c:formatCode>
                <c:ptCount val="116"/>
                <c:pt idx="0">
                  <c:v>10.91</c:v>
                </c:pt>
                <c:pt idx="1">
                  <c:v>10.220000000000001</c:v>
                </c:pt>
                <c:pt idx="2">
                  <c:v>10.14</c:v>
                </c:pt>
                <c:pt idx="3">
                  <c:v>10.18</c:v>
                </c:pt>
                <c:pt idx="4">
                  <c:v>10.5</c:v>
                </c:pt>
                <c:pt idx="5">
                  <c:v>10.63</c:v>
                </c:pt>
                <c:pt idx="6">
                  <c:v>11.26</c:v>
                </c:pt>
                <c:pt idx="7">
                  <c:v>11.18</c:v>
                </c:pt>
                <c:pt idx="8">
                  <c:v>10.73</c:v>
                </c:pt>
                <c:pt idx="9">
                  <c:v>9.3800000000000008</c:v>
                </c:pt>
                <c:pt idx="10">
                  <c:v>8.16</c:v>
                </c:pt>
                <c:pt idx="11">
                  <c:v>7.46</c:v>
                </c:pt>
                <c:pt idx="12">
                  <c:v>6.91</c:v>
                </c:pt>
                <c:pt idx="13">
                  <c:v>6.57</c:v>
                </c:pt>
                <c:pt idx="14">
                  <c:v>6.34</c:v>
                </c:pt>
                <c:pt idx="15">
                  <c:v>6.43</c:v>
                </c:pt>
                <c:pt idx="16">
                  <c:v>6.66</c:v>
                </c:pt>
                <c:pt idx="17">
                  <c:v>7.29</c:v>
                </c:pt>
                <c:pt idx="18">
                  <c:v>6.92</c:v>
                </c:pt>
                <c:pt idx="19">
                  <c:v>6.75</c:v>
                </c:pt>
                <c:pt idx="20">
                  <c:v>5.81</c:v>
                </c:pt>
                <c:pt idx="21">
                  <c:v>5.27</c:v>
                </c:pt>
                <c:pt idx="22">
                  <c:v>5.0599999999999996</c:v>
                </c:pt>
                <c:pt idx="23">
                  <c:v>4.6900000000000004</c:v>
                </c:pt>
                <c:pt idx="24">
                  <c:v>4.3899999999999997</c:v>
                </c:pt>
                <c:pt idx="25">
                  <c:v>4.3899999999999997</c:v>
                </c:pt>
                <c:pt idx="26">
                  <c:v>4.3</c:v>
                </c:pt>
                <c:pt idx="27">
                  <c:v>4.4400000000000004</c:v>
                </c:pt>
                <c:pt idx="28">
                  <c:v>4.26</c:v>
                </c:pt>
                <c:pt idx="29">
                  <c:v>4.09</c:v>
                </c:pt>
                <c:pt idx="30">
                  <c:v>3.95</c:v>
                </c:pt>
                <c:pt idx="31">
                  <c:v>3.81</c:v>
                </c:pt>
                <c:pt idx="32">
                  <c:v>3.0600666666666601</c:v>
                </c:pt>
                <c:pt idx="33">
                  <c:v>2.6077666666666599</c:v>
                </c:pt>
                <c:pt idx="34">
                  <c:v>2.46573333333333</c:v>
                </c:pt>
                <c:pt idx="35">
                  <c:v>2.8264</c:v>
                </c:pt>
                <c:pt idx="36">
                  <c:v>3.27633333333333</c:v>
                </c:pt>
                <c:pt idx="37">
                  <c:v>3.9664999999999999</c:v>
                </c:pt>
                <c:pt idx="38">
                  <c:v>4.4394</c:v>
                </c:pt>
                <c:pt idx="39">
                  <c:v>4.8061999999999996</c:v>
                </c:pt>
                <c:pt idx="40">
                  <c:v>4.8432666666666604</c:v>
                </c:pt>
                <c:pt idx="41">
                  <c:v>4.7524333333333297</c:v>
                </c:pt>
                <c:pt idx="42">
                  <c:v>4.3277666666666601</c:v>
                </c:pt>
                <c:pt idx="43">
                  <c:v>3.6058333333333299</c:v>
                </c:pt>
                <c:pt idx="44">
                  <c:v>3.2801999999999998</c:v>
                </c:pt>
                <c:pt idx="45">
                  <c:v>3.3249</c:v>
                </c:pt>
                <c:pt idx="46">
                  <c:v>3.30433333333333</c:v>
                </c:pt>
                <c:pt idx="47">
                  <c:v>3.2330666666666601</c:v>
                </c:pt>
                <c:pt idx="48">
                  <c:v>2.76643333333333</c:v>
                </c:pt>
                <c:pt idx="49">
                  <c:v>2.44363333333333</c:v>
                </c:pt>
                <c:pt idx="50">
                  <c:v>2.0657666666666601</c:v>
                </c:pt>
                <c:pt idx="51">
                  <c:v>2.0148333333333301</c:v>
                </c:pt>
                <c:pt idx="52">
                  <c:v>2.0195333333333298</c:v>
                </c:pt>
                <c:pt idx="53">
                  <c:v>2.0402999999999998</c:v>
                </c:pt>
                <c:pt idx="54">
                  <c:v>2.0533333333333301</c:v>
                </c:pt>
                <c:pt idx="55">
                  <c:v>2.0832999999999999</c:v>
                </c:pt>
                <c:pt idx="56">
                  <c:v>2.0640999999999998</c:v>
                </c:pt>
                <c:pt idx="57">
                  <c:v>2.0693333333333301</c:v>
                </c:pt>
                <c:pt idx="58">
                  <c:v>2.0759666666666599</c:v>
                </c:pt>
                <c:pt idx="59">
                  <c:v>2.1429</c:v>
                </c:pt>
                <c:pt idx="60">
                  <c:v>2.3986333333333301</c:v>
                </c:pt>
                <c:pt idx="61">
                  <c:v>2.6342666666666599</c:v>
                </c:pt>
                <c:pt idx="62">
                  <c:v>2.9410333333333298</c:v>
                </c:pt>
                <c:pt idx="63">
                  <c:v>3.3690000000000002</c:v>
                </c:pt>
                <c:pt idx="64">
                  <c:v>3.6078666666666601</c:v>
                </c:pt>
                <c:pt idx="65">
                  <c:v>3.85523333333333</c:v>
                </c:pt>
                <c:pt idx="66">
                  <c:v>4.0464000000000002</c:v>
                </c:pt>
                <c:pt idx="67">
                  <c:v>3.9475333333333298</c:v>
                </c:pt>
                <c:pt idx="68">
                  <c:v>4.0468999999999999</c:v>
                </c:pt>
                <c:pt idx="69">
                  <c:v>4.0010666666666603</c:v>
                </c:pt>
                <c:pt idx="70">
                  <c:v>4.2543333333333297</c:v>
                </c:pt>
                <c:pt idx="71">
                  <c:v>3.1521333333333299</c:v>
                </c:pt>
                <c:pt idx="72">
                  <c:v>1.3771</c:v>
                </c:pt>
                <c:pt idx="73">
                  <c:v>0.77400000000000002</c:v>
                </c:pt>
                <c:pt idx="74">
                  <c:v>0.35610000000000003</c:v>
                </c:pt>
                <c:pt idx="75">
                  <c:v>0.35856666666666598</c:v>
                </c:pt>
                <c:pt idx="76">
                  <c:v>0.34410000000000002</c:v>
                </c:pt>
                <c:pt idx="77">
                  <c:v>0.35049999999999998</c:v>
                </c:pt>
                <c:pt idx="78">
                  <c:v>0.45343333333333302</c:v>
                </c:pt>
                <c:pt idx="79">
                  <c:v>0.59733333333333305</c:v>
                </c:pt>
                <c:pt idx="80">
                  <c:v>0.67493333333333305</c:v>
                </c:pt>
                <c:pt idx="81">
                  <c:v>1.0411666666666599</c:v>
                </c:pt>
                <c:pt idx="82">
                  <c:v>0.97436666666666605</c:v>
                </c:pt>
                <c:pt idx="83">
                  <c:v>0.79220000000000002</c:v>
                </c:pt>
                <c:pt idx="84">
                  <c:v>0.367433333333333</c:v>
                </c:pt>
                <c:pt idx="85">
                  <c:v>0.33803333333333302</c:v>
                </c:pt>
                <c:pt idx="86">
                  <c:v>0.13120000000000001</c:v>
                </c:pt>
                <c:pt idx="87">
                  <c:v>8.0866666666666601E-2</c:v>
                </c:pt>
                <c:pt idx="88">
                  <c:v>6.7900000000000002E-2</c:v>
                </c:pt>
                <c:pt idx="89">
                  <c:v>8.1966666666666604E-2</c:v>
                </c:pt>
                <c:pt idx="90">
                  <c:v>8.5133333333333297E-2</c:v>
                </c:pt>
                <c:pt idx="91">
                  <c:v>0.12166666666666601</c:v>
                </c:pt>
                <c:pt idx="92">
                  <c:v>0.18156666666666599</c:v>
                </c:pt>
                <c:pt idx="93">
                  <c:v>0.192566666666666</c:v>
                </c:pt>
                <c:pt idx="94">
                  <c:v>2.2599999999999999E-2</c:v>
                </c:pt>
                <c:pt idx="95">
                  <c:v>-1.54E-2</c:v>
                </c:pt>
                <c:pt idx="96">
                  <c:v>-4.5666666666666599E-2</c:v>
                </c:pt>
                <c:pt idx="97">
                  <c:v>-9.9599999999999994E-2</c:v>
                </c:pt>
                <c:pt idx="98">
                  <c:v>-0.1249</c:v>
                </c:pt>
                <c:pt idx="99">
                  <c:v>-0.157533333333333</c:v>
                </c:pt>
                <c:pt idx="100">
                  <c:v>-0.25559999999999999</c:v>
                </c:pt>
                <c:pt idx="101">
                  <c:v>-0.33610000000000001</c:v>
                </c:pt>
                <c:pt idx="102">
                  <c:v>-0.33686666666666598</c:v>
                </c:pt>
                <c:pt idx="103">
                  <c:v>-0.34856666666666603</c:v>
                </c:pt>
                <c:pt idx="104">
                  <c:v>-0.35260000000000002</c:v>
                </c:pt>
                <c:pt idx="105">
                  <c:v>-0.35816666666666602</c:v>
                </c:pt>
                <c:pt idx="106">
                  <c:v>-0.35780000000000001</c:v>
                </c:pt>
                <c:pt idx="107">
                  <c:v>-0.35016666666666602</c:v>
                </c:pt>
                <c:pt idx="108">
                  <c:v>-0.36366666666666603</c:v>
                </c:pt>
                <c:pt idx="109">
                  <c:v>-0.36333333333333301</c:v>
                </c:pt>
                <c:pt idx="110">
                  <c:v>-0.36180000000000001</c:v>
                </c:pt>
                <c:pt idx="111">
                  <c:v>-0.36259999999999998</c:v>
                </c:pt>
                <c:pt idx="112">
                  <c:v>-0.36730000000000002</c:v>
                </c:pt>
                <c:pt idx="113">
                  <c:v>-0.36506666666666598</c:v>
                </c:pt>
                <c:pt idx="114">
                  <c:v>-0.37706666666666599</c:v>
                </c:pt>
                <c:pt idx="115">
                  <c:v>-0.45774999999999999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1-4F6D-9000-51555C2DB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4737360"/>
        <c:axId val="1694721040"/>
      </c:lineChart>
      <c:catAx>
        <c:axId val="169473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4721040"/>
        <c:crosses val="autoZero"/>
        <c:auto val="1"/>
        <c:lblAlgn val="ctr"/>
        <c:lblOffset val="100"/>
        <c:noMultiLvlLbl val="0"/>
      </c:catAx>
      <c:valAx>
        <c:axId val="169472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473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data!$AE$1</c:f>
              <c:strCache>
                <c:ptCount val="1"/>
                <c:pt idx="0">
                  <c:v>EAA_GIR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data!$AE$2:$AE$140</c:f>
              <c:numCache>
                <c:formatCode>0.00</c:formatCode>
                <c:ptCount val="139"/>
                <c:pt idx="1">
                  <c:v>-0.15626739453863392</c:v>
                </c:pt>
                <c:pt idx="2">
                  <c:v>-0.86688594618871129</c:v>
                </c:pt>
                <c:pt idx="3">
                  <c:v>-0.30508354919408509</c:v>
                </c:pt>
                <c:pt idx="4">
                  <c:v>2.1955039442502322</c:v>
                </c:pt>
                <c:pt idx="5">
                  <c:v>-2.1978840986584203</c:v>
                </c:pt>
                <c:pt idx="6">
                  <c:v>1.4214628471765911</c:v>
                </c:pt>
                <c:pt idx="7">
                  <c:v>-5.3828256513018928</c:v>
                </c:pt>
                <c:pt idx="8">
                  <c:v>-1.6860958091345912</c:v>
                </c:pt>
                <c:pt idx="9">
                  <c:v>-1.053480987745059</c:v>
                </c:pt>
                <c:pt idx="10">
                  <c:v>0.62062059514442769</c:v>
                </c:pt>
                <c:pt idx="11">
                  <c:v>0.14224636476347641</c:v>
                </c:pt>
                <c:pt idx="12">
                  <c:v>-3.3911146435882333</c:v>
                </c:pt>
                <c:pt idx="13">
                  <c:v>2.3649322309794218</c:v>
                </c:pt>
                <c:pt idx="14">
                  <c:v>-1.4025046432190935</c:v>
                </c:pt>
                <c:pt idx="15">
                  <c:v>-2.2396461727713701</c:v>
                </c:pt>
                <c:pt idx="16">
                  <c:v>3.2796691552694046</c:v>
                </c:pt>
                <c:pt idx="17">
                  <c:v>-9.9343255239570105E-2</c:v>
                </c:pt>
                <c:pt idx="18">
                  <c:v>-2.5058548911530587</c:v>
                </c:pt>
                <c:pt idx="19">
                  <c:v>-0.87169980089979449</c:v>
                </c:pt>
                <c:pt idx="20">
                  <c:v>4.2522730781979767E-2</c:v>
                </c:pt>
                <c:pt idx="21">
                  <c:v>1.9505471681412256</c:v>
                </c:pt>
                <c:pt idx="22">
                  <c:v>-3.2575719492300426E-2</c:v>
                </c:pt>
                <c:pt idx="23">
                  <c:v>0.93738122213637975</c:v>
                </c:pt>
                <c:pt idx="24">
                  <c:v>-3.3160972361788943</c:v>
                </c:pt>
                <c:pt idx="25">
                  <c:v>0.48050192084914123</c:v>
                </c:pt>
                <c:pt idx="26">
                  <c:v>0.61354205953443319</c:v>
                </c:pt>
                <c:pt idx="27">
                  <c:v>2.4082142956319386</c:v>
                </c:pt>
                <c:pt idx="28">
                  <c:v>-1.9616031370973341</c:v>
                </c:pt>
                <c:pt idx="29">
                  <c:v>2.9407556706068538</c:v>
                </c:pt>
                <c:pt idx="30">
                  <c:v>1.060375777517919</c:v>
                </c:pt>
                <c:pt idx="31">
                  <c:v>1.3825515287199996</c:v>
                </c:pt>
                <c:pt idx="32">
                  <c:v>0.48532467820849856</c:v>
                </c:pt>
                <c:pt idx="33">
                  <c:v>1.7556026789687706</c:v>
                </c:pt>
                <c:pt idx="34">
                  <c:v>-0.21465089861915088</c:v>
                </c:pt>
                <c:pt idx="35">
                  <c:v>1.0606019387203292</c:v>
                </c:pt>
                <c:pt idx="36">
                  <c:v>1.2584171519459897</c:v>
                </c:pt>
                <c:pt idx="37">
                  <c:v>-2.3932962987833983</c:v>
                </c:pt>
                <c:pt idx="38">
                  <c:v>0.85069434793181298</c:v>
                </c:pt>
                <c:pt idx="39">
                  <c:v>3.1386226497461589</c:v>
                </c:pt>
                <c:pt idx="40">
                  <c:v>-0.51895314582292018</c:v>
                </c:pt>
                <c:pt idx="41">
                  <c:v>0.7761894608619091</c:v>
                </c:pt>
                <c:pt idx="42">
                  <c:v>1.20092740524671</c:v>
                </c:pt>
                <c:pt idx="43">
                  <c:v>5.8551370584804863</c:v>
                </c:pt>
                <c:pt idx="44">
                  <c:v>-4.6753680844797918</c:v>
                </c:pt>
                <c:pt idx="45">
                  <c:v>-0.72042144600105162</c:v>
                </c:pt>
                <c:pt idx="46">
                  <c:v>4.4772987156083133E-2</c:v>
                </c:pt>
                <c:pt idx="47">
                  <c:v>-12.08226478992065</c:v>
                </c:pt>
                <c:pt idx="48">
                  <c:v>15.865203106456182</c:v>
                </c:pt>
                <c:pt idx="49">
                  <c:v>2.4300173939291847</c:v>
                </c:pt>
                <c:pt idx="50">
                  <c:v>0.37648214278431791</c:v>
                </c:pt>
                <c:pt idx="51">
                  <c:v>2.6396692240111319</c:v>
                </c:pt>
                <c:pt idx="52">
                  <c:v>-1.3400589264059071</c:v>
                </c:pt>
                <c:pt idx="53">
                  <c:v>-0.19838158690776986</c:v>
                </c:pt>
                <c:pt idx="54">
                  <c:v>0.17796722266696374</c:v>
                </c:pt>
                <c:pt idx="55">
                  <c:v>0.85171283527722963</c:v>
                </c:pt>
                <c:pt idx="56">
                  <c:v>-1.525985635262761</c:v>
                </c:pt>
                <c:pt idx="57">
                  <c:v>1.9505162969225331</c:v>
                </c:pt>
                <c:pt idx="58">
                  <c:v>0.17106563283142417</c:v>
                </c:pt>
                <c:pt idx="59">
                  <c:v>-0.19825648731370826</c:v>
                </c:pt>
                <c:pt idx="60">
                  <c:v>1.5176434209686285</c:v>
                </c:pt>
                <c:pt idx="61">
                  <c:v>-0.86970019988520386</c:v>
                </c:pt>
                <c:pt idx="62">
                  <c:v>3.1621861560182651E-2</c:v>
                </c:pt>
                <c:pt idx="63">
                  <c:v>3.1944824616072065</c:v>
                </c:pt>
                <c:pt idx="64">
                  <c:v>-9.544900171546411E-2</c:v>
                </c:pt>
                <c:pt idx="65">
                  <c:v>0.99958603524423761</c:v>
                </c:pt>
                <c:pt idx="66">
                  <c:v>1.7916129721361251</c:v>
                </c:pt>
                <c:pt idx="67">
                  <c:v>1.3482553627928162</c:v>
                </c:pt>
                <c:pt idx="68">
                  <c:v>-1.9356649289176131</c:v>
                </c:pt>
                <c:pt idx="69">
                  <c:v>1.5452188973575698</c:v>
                </c:pt>
                <c:pt idx="70">
                  <c:v>0.27593389005549085</c:v>
                </c:pt>
                <c:pt idx="71">
                  <c:v>1.0200665636307615</c:v>
                </c:pt>
                <c:pt idx="72">
                  <c:v>2.5909884546540196</c:v>
                </c:pt>
                <c:pt idx="73">
                  <c:v>1.2590945973192769</c:v>
                </c:pt>
                <c:pt idx="74">
                  <c:v>-1.6468195640751526</c:v>
                </c:pt>
                <c:pt idx="75">
                  <c:v>1.4387001810578059</c:v>
                </c:pt>
                <c:pt idx="76">
                  <c:v>-4.9016897044640961</c:v>
                </c:pt>
                <c:pt idx="77">
                  <c:v>-4.0467556713060233</c:v>
                </c:pt>
                <c:pt idx="78">
                  <c:v>0.27916558195690833</c:v>
                </c:pt>
                <c:pt idx="79">
                  <c:v>-0.44828781630308345</c:v>
                </c:pt>
                <c:pt idx="80">
                  <c:v>-5.9722194658854422</c:v>
                </c:pt>
                <c:pt idx="81">
                  <c:v>-1.0452979804810303</c:v>
                </c:pt>
                <c:pt idx="82">
                  <c:v>-3.124790972559921</c:v>
                </c:pt>
                <c:pt idx="83">
                  <c:v>-0.35068067867392028</c:v>
                </c:pt>
                <c:pt idx="84">
                  <c:v>-2.6791857231750038</c:v>
                </c:pt>
                <c:pt idx="85">
                  <c:v>-4.3816518204003119</c:v>
                </c:pt>
                <c:pt idx="86">
                  <c:v>-0.96650671198474924</c:v>
                </c:pt>
                <c:pt idx="87">
                  <c:v>-1.0873587649092853</c:v>
                </c:pt>
                <c:pt idx="88">
                  <c:v>0.30642130335600815</c:v>
                </c:pt>
                <c:pt idx="89">
                  <c:v>-0.86695603065045646</c:v>
                </c:pt>
                <c:pt idx="90">
                  <c:v>0.33887685743223539</c:v>
                </c:pt>
                <c:pt idx="91">
                  <c:v>-2.4443254426762095</c:v>
                </c:pt>
                <c:pt idx="92">
                  <c:v>0.90808091735794516</c:v>
                </c:pt>
                <c:pt idx="93">
                  <c:v>-1.9849556342255936</c:v>
                </c:pt>
                <c:pt idx="94">
                  <c:v>-1.8576548977469631</c:v>
                </c:pt>
                <c:pt idx="95">
                  <c:v>0.83369112719089422</c:v>
                </c:pt>
                <c:pt idx="96">
                  <c:v>2.7325771101208263</c:v>
                </c:pt>
                <c:pt idx="97">
                  <c:v>-0.5936383595056105</c:v>
                </c:pt>
                <c:pt idx="98">
                  <c:v>1.378777957444477</c:v>
                </c:pt>
                <c:pt idx="99">
                  <c:v>-0.12678737295077624</c:v>
                </c:pt>
                <c:pt idx="100">
                  <c:v>-5.7316858966693696</c:v>
                </c:pt>
                <c:pt idx="101">
                  <c:v>0.87706181602940081</c:v>
                </c:pt>
                <c:pt idx="102">
                  <c:v>-2.5774297555965942</c:v>
                </c:pt>
                <c:pt idx="103">
                  <c:v>1.4798421422805852</c:v>
                </c:pt>
                <c:pt idx="104">
                  <c:v>0.82867874827614596</c:v>
                </c:pt>
                <c:pt idx="105">
                  <c:v>-1.2228081022784165</c:v>
                </c:pt>
                <c:pt idx="106">
                  <c:v>5.1369124095441698</c:v>
                </c:pt>
                <c:pt idx="107">
                  <c:v>-2.1457557587052034</c:v>
                </c:pt>
                <c:pt idx="108">
                  <c:v>0.21289182792205708</c:v>
                </c:pt>
                <c:pt idx="109">
                  <c:v>4.0479760581419999</c:v>
                </c:pt>
                <c:pt idx="110">
                  <c:v>-2.0012320527609706</c:v>
                </c:pt>
                <c:pt idx="111">
                  <c:v>2.9085075998311227</c:v>
                </c:pt>
                <c:pt idx="112">
                  <c:v>3.2779572662360312</c:v>
                </c:pt>
                <c:pt idx="113">
                  <c:v>0.32914375354899938</c:v>
                </c:pt>
                <c:pt idx="114">
                  <c:v>-0.44041059097246205</c:v>
                </c:pt>
                <c:pt idx="115">
                  <c:v>-2.793326158043774</c:v>
                </c:pt>
                <c:pt idx="116">
                  <c:v>3.979774546331738</c:v>
                </c:pt>
                <c:pt idx="117">
                  <c:v>-5.5926736376809565</c:v>
                </c:pt>
                <c:pt idx="118">
                  <c:v>6.6262444342811033</c:v>
                </c:pt>
                <c:pt idx="119">
                  <c:v>1.1517462018340252</c:v>
                </c:pt>
                <c:pt idx="120">
                  <c:v>-0.76071488270235132</c:v>
                </c:pt>
                <c:pt idx="121">
                  <c:v>2.0367560312254396</c:v>
                </c:pt>
                <c:pt idx="122">
                  <c:v>4.1419572411349748</c:v>
                </c:pt>
                <c:pt idx="123">
                  <c:v>-1.7841227926756908</c:v>
                </c:pt>
                <c:pt idx="124">
                  <c:v>-1.6971191694663212</c:v>
                </c:pt>
                <c:pt idx="125">
                  <c:v>-0.40631932096562018</c:v>
                </c:pt>
                <c:pt idx="126">
                  <c:v>-0.42178950953352112</c:v>
                </c:pt>
                <c:pt idx="127">
                  <c:v>2.6758978468413908</c:v>
                </c:pt>
                <c:pt idx="128">
                  <c:v>4.0074208452560933</c:v>
                </c:pt>
                <c:pt idx="129">
                  <c:v>3.328217861419791</c:v>
                </c:pt>
                <c:pt idx="130">
                  <c:v>1.7855794053927454</c:v>
                </c:pt>
                <c:pt idx="131">
                  <c:v>3.6232733428046338</c:v>
                </c:pt>
                <c:pt idx="132">
                  <c:v>1.131870132067947</c:v>
                </c:pt>
                <c:pt idx="133">
                  <c:v>0.18984130600456783</c:v>
                </c:pt>
                <c:pt idx="134">
                  <c:v>-0.39108191246053359</c:v>
                </c:pt>
                <c:pt idx="135">
                  <c:v>0.14865483484736153</c:v>
                </c:pt>
                <c:pt idx="136">
                  <c:v>1.2915916439893316</c:v>
                </c:pt>
                <c:pt idx="137">
                  <c:v>2.5373859046903036</c:v>
                </c:pt>
                <c:pt idx="138">
                  <c:v>-3.6409703595174925E-2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5-44B6-8506-D0B1CDEC7711}"/>
            </c:ext>
          </c:extLst>
        </c:ser>
        <c:ser>
          <c:idx val="1"/>
          <c:order val="1"/>
          <c:tx>
            <c:strRef>
              <c:f>data!$AF$1</c:f>
              <c:strCache>
                <c:ptCount val="1"/>
                <c:pt idx="0">
                  <c:v>EAA_GIR_alt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data!$AF$2:$AF$140</c:f>
              <c:numCache>
                <c:formatCode>0.00</c:formatCode>
                <c:ptCount val="139"/>
                <c:pt idx="1">
                  <c:v>0.3435353691411569</c:v>
                </c:pt>
                <c:pt idx="2">
                  <c:v>-1.2053605648809973</c:v>
                </c:pt>
                <c:pt idx="3">
                  <c:v>-1.1214657527140681</c:v>
                </c:pt>
                <c:pt idx="4">
                  <c:v>1.6513001377166825</c:v>
                </c:pt>
                <c:pt idx="5">
                  <c:v>-2.7107877648712031</c:v>
                </c:pt>
                <c:pt idx="6">
                  <c:v>1.1665836817419617</c:v>
                </c:pt>
                <c:pt idx="7">
                  <c:v>-5.7521721073010568</c:v>
                </c:pt>
                <c:pt idx="8">
                  <c:v>-2.1963530321868041</c:v>
                </c:pt>
                <c:pt idx="9">
                  <c:v>-0.90171712896346401</c:v>
                </c:pt>
                <c:pt idx="10">
                  <c:v>3.9993142405547744E-2</c:v>
                </c:pt>
                <c:pt idx="11">
                  <c:v>-0.29671622140291509</c:v>
                </c:pt>
                <c:pt idx="12">
                  <c:v>-3.3205842887843784</c:v>
                </c:pt>
                <c:pt idx="13">
                  <c:v>1.9123233189616062</c:v>
                </c:pt>
                <c:pt idx="14">
                  <c:v>-1.7520015404999478</c:v>
                </c:pt>
                <c:pt idx="15">
                  <c:v>-2.5178417235704686</c:v>
                </c:pt>
                <c:pt idx="16">
                  <c:v>3.3533593738303891</c:v>
                </c:pt>
                <c:pt idx="17">
                  <c:v>0.6632863249673715</c:v>
                </c:pt>
                <c:pt idx="18">
                  <c:v>-2.9184871546497626</c:v>
                </c:pt>
                <c:pt idx="19">
                  <c:v>-0.2650627061414057</c:v>
                </c:pt>
                <c:pt idx="20">
                  <c:v>1.1647101017832284</c:v>
                </c:pt>
                <c:pt idx="21">
                  <c:v>-0.60850464818990035</c:v>
                </c:pt>
                <c:pt idx="22">
                  <c:v>-0.75684637695653256</c:v>
                </c:pt>
                <c:pt idx="23">
                  <c:v>0.46268012387371549</c:v>
                </c:pt>
                <c:pt idx="24">
                  <c:v>-2.9756898094114304</c:v>
                </c:pt>
                <c:pt idx="25">
                  <c:v>1.1502565443543444</c:v>
                </c:pt>
                <c:pt idx="26">
                  <c:v>0.68128208203599439</c:v>
                </c:pt>
                <c:pt idx="27">
                  <c:v>2.2712284609896827</c:v>
                </c:pt>
                <c:pt idx="28">
                  <c:v>-2.3658591188038258</c:v>
                </c:pt>
                <c:pt idx="29">
                  <c:v>2.6330066422848297</c:v>
                </c:pt>
                <c:pt idx="30">
                  <c:v>0.87403196731601351</c:v>
                </c:pt>
                <c:pt idx="31">
                  <c:v>1.0875116498149318</c:v>
                </c:pt>
                <c:pt idx="32">
                  <c:v>0.60186783959634838</c:v>
                </c:pt>
                <c:pt idx="33">
                  <c:v>1.8720175389057125</c:v>
                </c:pt>
                <c:pt idx="34">
                  <c:v>0.12201945824532601</c:v>
                </c:pt>
                <c:pt idx="35">
                  <c:v>0.98605500260646739</c:v>
                </c:pt>
                <c:pt idx="36">
                  <c:v>1.983218749984883</c:v>
                </c:pt>
                <c:pt idx="37">
                  <c:v>-2.02582459133549</c:v>
                </c:pt>
                <c:pt idx="38">
                  <c:v>0.83990260283781648</c:v>
                </c:pt>
                <c:pt idx="39">
                  <c:v>3.290811763483914</c:v>
                </c:pt>
                <c:pt idx="40">
                  <c:v>-0.89143878070782057</c:v>
                </c:pt>
                <c:pt idx="41">
                  <c:v>0.52752876551480643</c:v>
                </c:pt>
                <c:pt idx="42">
                  <c:v>1.0571226491460139</c:v>
                </c:pt>
                <c:pt idx="43">
                  <c:v>5.4880145890203735</c:v>
                </c:pt>
                <c:pt idx="44">
                  <c:v>-4.7850515901529667</c:v>
                </c:pt>
                <c:pt idx="45">
                  <c:v>-0.43909748067609833</c:v>
                </c:pt>
                <c:pt idx="46">
                  <c:v>-0.53156615110275807</c:v>
                </c:pt>
                <c:pt idx="47">
                  <c:v>-11.880699886740409</c:v>
                </c:pt>
                <c:pt idx="48">
                  <c:v>15.811925470592358</c:v>
                </c:pt>
                <c:pt idx="49">
                  <c:v>1.7701714287978287</c:v>
                </c:pt>
                <c:pt idx="50">
                  <c:v>6.0058232509652143E-2</c:v>
                </c:pt>
                <c:pt idx="51">
                  <c:v>2.7622115706971373</c:v>
                </c:pt>
                <c:pt idx="52">
                  <c:v>-1.0830362846080188</c:v>
                </c:pt>
                <c:pt idx="53">
                  <c:v>0.23467080097896442</c:v>
                </c:pt>
                <c:pt idx="54">
                  <c:v>0.32586254398077052</c:v>
                </c:pt>
                <c:pt idx="55">
                  <c:v>0.90534457106996591</c:v>
                </c:pt>
                <c:pt idx="56">
                  <c:v>-1.3754959425888669</c:v>
                </c:pt>
                <c:pt idx="57">
                  <c:v>2.1045771784897527</c:v>
                </c:pt>
                <c:pt idx="58">
                  <c:v>0.31714101435293962</c:v>
                </c:pt>
                <c:pt idx="59">
                  <c:v>-0.28902859799393443</c:v>
                </c:pt>
                <c:pt idx="60">
                  <c:v>1.8873704617313747</c:v>
                </c:pt>
                <c:pt idx="61">
                  <c:v>-0.58146598488936219</c:v>
                </c:pt>
                <c:pt idx="62">
                  <c:v>0.15768169700034473</c:v>
                </c:pt>
                <c:pt idx="63">
                  <c:v>3.2989641684441962</c:v>
                </c:pt>
                <c:pt idx="64">
                  <c:v>-0.38425298967029731</c:v>
                </c:pt>
                <c:pt idx="65">
                  <c:v>1.1301831376177907</c:v>
                </c:pt>
                <c:pt idx="66">
                  <c:v>1.6912446531218039</c:v>
                </c:pt>
                <c:pt idx="67">
                  <c:v>1.3956048715044744</c:v>
                </c:pt>
                <c:pt idx="68">
                  <c:v>-2.062025801810996</c:v>
                </c:pt>
                <c:pt idx="69">
                  <c:v>1.5957187114651994</c:v>
                </c:pt>
                <c:pt idx="70">
                  <c:v>0.71258044570154944</c:v>
                </c:pt>
                <c:pt idx="71">
                  <c:v>0.74462004640258872</c:v>
                </c:pt>
                <c:pt idx="72">
                  <c:v>1.8999226386975598</c:v>
                </c:pt>
                <c:pt idx="73">
                  <c:v>0.73918268701571588</c:v>
                </c:pt>
                <c:pt idx="74">
                  <c:v>-1.379337705637973</c:v>
                </c:pt>
                <c:pt idx="75">
                  <c:v>1.4665276289174134</c:v>
                </c:pt>
                <c:pt idx="76">
                  <c:v>-4.7650185276204233</c:v>
                </c:pt>
                <c:pt idx="77">
                  <c:v>-3.8880133776259762</c:v>
                </c:pt>
                <c:pt idx="78">
                  <c:v>0.12823792044649451</c:v>
                </c:pt>
                <c:pt idx="79">
                  <c:v>0.12117028045222078</c:v>
                </c:pt>
                <c:pt idx="80">
                  <c:v>-5.9513569349662792</c:v>
                </c:pt>
                <c:pt idx="81">
                  <c:v>-0.97300042967941591</c:v>
                </c:pt>
                <c:pt idx="82">
                  <c:v>-3.2280134029475605</c:v>
                </c:pt>
                <c:pt idx="83">
                  <c:v>-0.38100624684348494</c:v>
                </c:pt>
                <c:pt idx="84">
                  <c:v>-2.8298230116296841</c:v>
                </c:pt>
                <c:pt idx="85">
                  <c:v>-4.3741294735833876</c:v>
                </c:pt>
                <c:pt idx="86">
                  <c:v>-1.2582221452008491</c:v>
                </c:pt>
                <c:pt idx="87">
                  <c:v>-1.1124737156284814</c:v>
                </c:pt>
                <c:pt idx="88">
                  <c:v>-0.25486682512342318</c:v>
                </c:pt>
                <c:pt idx="89">
                  <c:v>-1.296246589383776</c:v>
                </c:pt>
                <c:pt idx="90">
                  <c:v>0.38942761413616189</c:v>
                </c:pt>
                <c:pt idx="91">
                  <c:v>-2.4776842554673828</c:v>
                </c:pt>
                <c:pt idx="92">
                  <c:v>0.89510925729596735</c:v>
                </c:pt>
                <c:pt idx="93">
                  <c:v>-2.1147616710261219</c:v>
                </c:pt>
                <c:pt idx="94">
                  <c:v>-1.8742571344511516</c:v>
                </c:pt>
                <c:pt idx="95">
                  <c:v>0.76080456782268158</c:v>
                </c:pt>
                <c:pt idx="96">
                  <c:v>2.2516243365657385</c:v>
                </c:pt>
                <c:pt idx="97">
                  <c:v>-0.54962405873194564</c:v>
                </c:pt>
                <c:pt idx="98">
                  <c:v>1.2602625523490563</c:v>
                </c:pt>
                <c:pt idx="99">
                  <c:v>0.16069763393633529</c:v>
                </c:pt>
                <c:pt idx="100">
                  <c:v>-6.1754507580128681</c:v>
                </c:pt>
                <c:pt idx="101">
                  <c:v>0.70344283033956234</c:v>
                </c:pt>
                <c:pt idx="102">
                  <c:v>-2.5105540259799275</c:v>
                </c:pt>
                <c:pt idx="103">
                  <c:v>1.7625264348919423</c:v>
                </c:pt>
                <c:pt idx="104">
                  <c:v>0.8335191637553141</c:v>
                </c:pt>
                <c:pt idx="105">
                  <c:v>-0.41894327949922872</c:v>
                </c:pt>
                <c:pt idx="106">
                  <c:v>3.9753482974153043</c:v>
                </c:pt>
                <c:pt idx="107">
                  <c:v>-2.2742803175303417</c:v>
                </c:pt>
                <c:pt idx="108">
                  <c:v>0.12783278129462339</c:v>
                </c:pt>
                <c:pt idx="109">
                  <c:v>4.489414947088477</c:v>
                </c:pt>
                <c:pt idx="110">
                  <c:v>-1.9394949571487796</c:v>
                </c:pt>
                <c:pt idx="111">
                  <c:v>3.4190777683190676</c:v>
                </c:pt>
                <c:pt idx="112">
                  <c:v>3.0866136746391826</c:v>
                </c:pt>
                <c:pt idx="113">
                  <c:v>1.0793209755018296</c:v>
                </c:pt>
                <c:pt idx="114">
                  <c:v>-1.2496091900290551</c:v>
                </c:pt>
                <c:pt idx="115">
                  <c:v>-0.77752369865228266</c:v>
                </c:pt>
                <c:pt idx="116">
                  <c:v>3.4201898656657459</c:v>
                </c:pt>
                <c:pt idx="117">
                  <c:v>-8.2289064052532108</c:v>
                </c:pt>
                <c:pt idx="118">
                  <c:v>8.1595108218810886</c:v>
                </c:pt>
                <c:pt idx="119">
                  <c:v>0.78090269039658988</c:v>
                </c:pt>
                <c:pt idx="120">
                  <c:v>-0.54274615344654942</c:v>
                </c:pt>
                <c:pt idx="121">
                  <c:v>2.8031826195719534</c:v>
                </c:pt>
                <c:pt idx="122">
                  <c:v>5.4852736854175577</c:v>
                </c:pt>
                <c:pt idx="123">
                  <c:v>-1.0900023128830649</c:v>
                </c:pt>
                <c:pt idx="124">
                  <c:v>-1.4515627416157639</c:v>
                </c:pt>
                <c:pt idx="125">
                  <c:v>0.9858709136763899</c:v>
                </c:pt>
                <c:pt idx="126">
                  <c:v>-0.12508266240612853</c:v>
                </c:pt>
                <c:pt idx="127">
                  <c:v>1.7955322278559116</c:v>
                </c:pt>
                <c:pt idx="128">
                  <c:v>2.3040161848636886</c:v>
                </c:pt>
                <c:pt idx="129">
                  <c:v>2.5645110742277488</c:v>
                </c:pt>
                <c:pt idx="130">
                  <c:v>1.7404762964597031</c:v>
                </c:pt>
                <c:pt idx="131">
                  <c:v>3.3484398246252933</c:v>
                </c:pt>
                <c:pt idx="132">
                  <c:v>0.59928219960345697</c:v>
                </c:pt>
                <c:pt idx="133">
                  <c:v>7.4065580794591135E-2</c:v>
                </c:pt>
                <c:pt idx="134">
                  <c:v>-9.9843236350904974E-2</c:v>
                </c:pt>
                <c:pt idx="135">
                  <c:v>-0.15912763577926592</c:v>
                </c:pt>
                <c:pt idx="136">
                  <c:v>1.1873768835892529</c:v>
                </c:pt>
                <c:pt idx="137">
                  <c:v>2.3356455836341272</c:v>
                </c:pt>
                <c:pt idx="138">
                  <c:v>-0.15428302073214883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5-44B6-8506-D0B1CDEC7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8811728"/>
        <c:axId val="1278812688"/>
      </c:lineChart>
      <c:catAx>
        <c:axId val="12788117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8812688"/>
        <c:crosses val="autoZero"/>
        <c:auto val="1"/>
        <c:lblAlgn val="ctr"/>
        <c:lblOffset val="100"/>
        <c:noMultiLvlLbl val="0"/>
      </c:catAx>
      <c:valAx>
        <c:axId val="127881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881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data!$AH$3:$AH$141</c:f>
              <c:numCache>
                <c:formatCode>0.00</c:formatCode>
                <c:ptCount val="139"/>
                <c:pt idx="0">
                  <c:v>0.36081567181700525</c:v>
                </c:pt>
                <c:pt idx="1">
                  <c:v>1.5873908965471806</c:v>
                </c:pt>
                <c:pt idx="2">
                  <c:v>-0.29087085096127785</c:v>
                </c:pt>
                <c:pt idx="3">
                  <c:v>2.814744928855939</c:v>
                </c:pt>
                <c:pt idx="4">
                  <c:v>0.35747713190719121</c:v>
                </c:pt>
                <c:pt idx="5">
                  <c:v>-0.79581130151458179</c:v>
                </c:pt>
                <c:pt idx="6">
                  <c:v>-0.81195971739641548</c:v>
                </c:pt>
                <c:pt idx="7">
                  <c:v>-2.1998067101381746</c:v>
                </c:pt>
                <c:pt idx="8">
                  <c:v>-0.77676248759829258</c:v>
                </c:pt>
                <c:pt idx="9">
                  <c:v>0.52582173080668593</c:v>
                </c:pt>
                <c:pt idx="10">
                  <c:v>1.0037586233156537</c:v>
                </c:pt>
                <c:pt idx="11">
                  <c:v>2.5610767729954853</c:v>
                </c:pt>
                <c:pt idx="12">
                  <c:v>2.40891516809425</c:v>
                </c:pt>
                <c:pt idx="13">
                  <c:v>3.2948831906773668</c:v>
                </c:pt>
                <c:pt idx="14">
                  <c:v>3.696874317617671</c:v>
                </c:pt>
                <c:pt idx="15">
                  <c:v>1.6282664458738161</c:v>
                </c:pt>
                <c:pt idx="16">
                  <c:v>1.3922248226783118</c:v>
                </c:pt>
                <c:pt idx="17">
                  <c:v>0.47142821874568419</c:v>
                </c:pt>
                <c:pt idx="18">
                  <c:v>0.74181576301659558</c:v>
                </c:pt>
                <c:pt idx="19">
                  <c:v>1.2852394747374429</c:v>
                </c:pt>
                <c:pt idx="20">
                  <c:v>-0.11793819389732674</c:v>
                </c:pt>
                <c:pt idx="21">
                  <c:v>0.98211374983785404</c:v>
                </c:pt>
                <c:pt idx="22">
                  <c:v>2.6874502540432443</c:v>
                </c:pt>
                <c:pt idx="23">
                  <c:v>2.160925350965992</c:v>
                </c:pt>
                <c:pt idx="24">
                  <c:v>3.3044115500432181</c:v>
                </c:pt>
                <c:pt idx="25">
                  <c:v>3.0268324907809285</c:v>
                </c:pt>
                <c:pt idx="26">
                  <c:v>2.5350620500141474</c:v>
                </c:pt>
                <c:pt idx="27">
                  <c:v>2.8657701451012096</c:v>
                </c:pt>
                <c:pt idx="28">
                  <c:v>1.1052497771409486</c:v>
                </c:pt>
                <c:pt idx="29">
                  <c:v>1.3785402466160557</c:v>
                </c:pt>
                <c:pt idx="30">
                  <c:v>1.6632818891403778</c:v>
                </c:pt>
                <c:pt idx="31">
                  <c:v>0.78331296488265423</c:v>
                </c:pt>
                <c:pt idx="32">
                  <c:v>1.9518519559181602</c:v>
                </c:pt>
                <c:pt idx="33">
                  <c:v>2.4904412608476756</c:v>
                </c:pt>
                <c:pt idx="34">
                  <c:v>3.5183206442424009</c:v>
                </c:pt>
                <c:pt idx="35">
                  <c:v>2.7296765762380382</c:v>
                </c:pt>
                <c:pt idx="36">
                  <c:v>3.257661970962733</c:v>
                </c:pt>
                <c:pt idx="37">
                  <c:v>2.4250510204850473</c:v>
                </c:pt>
                <c:pt idx="38">
                  <c:v>2.5266065643622326</c:v>
                </c:pt>
                <c:pt idx="39">
                  <c:v>-0.95705368711598293</c:v>
                </c:pt>
                <c:pt idx="40">
                  <c:v>2.3802883112411521E-2</c:v>
                </c:pt>
                <c:pt idx="41">
                  <c:v>-1.0364022142289042</c:v>
                </c:pt>
                <c:pt idx="42">
                  <c:v>-1.3637253277493433</c:v>
                </c:pt>
                <c:pt idx="43">
                  <c:v>1.2180033999541484</c:v>
                </c:pt>
                <c:pt idx="44">
                  <c:v>0.75107445401965123</c:v>
                </c:pt>
                <c:pt idx="45">
                  <c:v>0.46702849968855986</c:v>
                </c:pt>
                <c:pt idx="46">
                  <c:v>1.4176972886538408</c:v>
                </c:pt>
                <c:pt idx="47">
                  <c:v>-0.18987859802906959</c:v>
                </c:pt>
                <c:pt idx="48">
                  <c:v>-0.27799677276948431</c:v>
                </c:pt>
                <c:pt idx="49">
                  <c:v>0.70875227961286758</c:v>
                </c:pt>
                <c:pt idx="50">
                  <c:v>1.7533503551840912</c:v>
                </c:pt>
                <c:pt idx="51">
                  <c:v>1.3051184469241806</c:v>
                </c:pt>
                <c:pt idx="52">
                  <c:v>2.4900049119726875</c:v>
                </c:pt>
                <c:pt idx="53">
                  <c:v>1.0550355606633532</c:v>
                </c:pt>
                <c:pt idx="54">
                  <c:v>1.688442920856037</c:v>
                </c:pt>
                <c:pt idx="55">
                  <c:v>0.11002795053032255</c:v>
                </c:pt>
                <c:pt idx="56">
                  <c:v>2.0742231960088953</c:v>
                </c:pt>
                <c:pt idx="57">
                  <c:v>1.2841358261574065</c:v>
                </c:pt>
                <c:pt idx="58">
                  <c:v>1.8730034990501077</c:v>
                </c:pt>
                <c:pt idx="59">
                  <c:v>2.2687983158508507</c:v>
                </c:pt>
                <c:pt idx="60">
                  <c:v>1.7725229196700276</c:v>
                </c:pt>
                <c:pt idx="61">
                  <c:v>0.40424892792902956</c:v>
                </c:pt>
                <c:pt idx="62">
                  <c:v>2.5525729266341335</c:v>
                </c:pt>
                <c:pt idx="63">
                  <c:v>1.5085119085873622</c:v>
                </c:pt>
                <c:pt idx="64">
                  <c:v>0.88005825774666313</c:v>
                </c:pt>
                <c:pt idx="65">
                  <c:v>1.5244367151868721</c:v>
                </c:pt>
                <c:pt idx="66">
                  <c:v>1.2823150908657155</c:v>
                </c:pt>
                <c:pt idx="67">
                  <c:v>-0.304592745605059</c:v>
                </c:pt>
                <c:pt idx="68">
                  <c:v>-0.70375496008837635</c:v>
                </c:pt>
                <c:pt idx="69">
                  <c:v>-1.287235586255997</c:v>
                </c:pt>
                <c:pt idx="70">
                  <c:v>-5.7392498347996206</c:v>
                </c:pt>
                <c:pt idx="71">
                  <c:v>-8.4185497762863104</c:v>
                </c:pt>
                <c:pt idx="72">
                  <c:v>-1.6876348182574108</c:v>
                </c:pt>
                <c:pt idx="73">
                  <c:v>2.0617501142378369</c:v>
                </c:pt>
                <c:pt idx="74">
                  <c:v>1.8093449581845222</c:v>
                </c:pt>
                <c:pt idx="75">
                  <c:v>2.3041754075249221</c:v>
                </c:pt>
                <c:pt idx="76">
                  <c:v>3.774787194389817</c:v>
                </c:pt>
                <c:pt idx="77">
                  <c:v>1.2692435770434773</c:v>
                </c:pt>
                <c:pt idx="78">
                  <c:v>1.8485723941063181</c:v>
                </c:pt>
                <c:pt idx="79">
                  <c:v>1.5838834174461747</c:v>
                </c:pt>
                <c:pt idx="80">
                  <c:v>-1.0739697256096137</c:v>
                </c:pt>
                <c:pt idx="81">
                  <c:v>0.30057444111453169</c:v>
                </c:pt>
                <c:pt idx="82">
                  <c:v>-1.8323145046377887</c:v>
                </c:pt>
                <c:pt idx="83">
                  <c:v>0.34555351062979245</c:v>
                </c:pt>
                <c:pt idx="84">
                  <c:v>-0.41815296531492185</c:v>
                </c:pt>
                <c:pt idx="85">
                  <c:v>-0.16876221626055399</c:v>
                </c:pt>
                <c:pt idx="86">
                  <c:v>-0.82316228529382141</c:v>
                </c:pt>
                <c:pt idx="87">
                  <c:v>-0.12564399760973677</c:v>
                </c:pt>
                <c:pt idx="88">
                  <c:v>1.2986769348523275</c:v>
                </c:pt>
                <c:pt idx="89">
                  <c:v>1.5579314039065428</c:v>
                </c:pt>
                <c:pt idx="90">
                  <c:v>0.9960517886880238</c:v>
                </c:pt>
                <c:pt idx="91">
                  <c:v>0.4013910131440257</c:v>
                </c:pt>
                <c:pt idx="92">
                  <c:v>1.1945889522985365</c:v>
                </c:pt>
                <c:pt idx="93">
                  <c:v>1.7669929516677563</c:v>
                </c:pt>
                <c:pt idx="94">
                  <c:v>0.61341719628289493</c:v>
                </c:pt>
                <c:pt idx="95">
                  <c:v>2.5282166988203514</c:v>
                </c:pt>
                <c:pt idx="96">
                  <c:v>4.6967273869530146</c:v>
                </c:pt>
                <c:pt idx="97">
                  <c:v>-2.8486962643376912</c:v>
                </c:pt>
                <c:pt idx="98">
                  <c:v>1.9186167687939237</c:v>
                </c:pt>
                <c:pt idx="99">
                  <c:v>0.22922305053516556</c:v>
                </c:pt>
                <c:pt idx="100">
                  <c:v>1.3089701394037201</c:v>
                </c:pt>
                <c:pt idx="101">
                  <c:v>0.83061343817931732</c:v>
                </c:pt>
                <c:pt idx="102">
                  <c:v>1.5521671955095906</c:v>
                </c:pt>
                <c:pt idx="103">
                  <c:v>1.7212007769122684</c:v>
                </c:pt>
                <c:pt idx="104">
                  <c:v>1.1593616424689701</c:v>
                </c:pt>
                <c:pt idx="105">
                  <c:v>1.4472290758558604</c:v>
                </c:pt>
                <c:pt idx="106">
                  <c:v>1.7202631799004386</c:v>
                </c:pt>
                <c:pt idx="107">
                  <c:v>0.54766110985045025</c:v>
                </c:pt>
                <c:pt idx="108">
                  <c:v>0.91615412746621772</c:v>
                </c:pt>
                <c:pt idx="109">
                  <c:v>5.9833972694178783E-2</c:v>
                </c:pt>
                <c:pt idx="110">
                  <c:v>1.1004394582846633</c:v>
                </c:pt>
                <c:pt idx="111">
                  <c:v>0.86542229848332042</c:v>
                </c:pt>
                <c:pt idx="112">
                  <c:v>0.35028631758931006</c:v>
                </c:pt>
                <c:pt idx="113">
                  <c:v>0.22335076356958528</c:v>
                </c:pt>
                <c:pt idx="114">
                  <c:v>-1.3766614623426654</c:v>
                </c:pt>
                <c:pt idx="115">
                  <c:v>-2.954762091026264</c:v>
                </c:pt>
                <c:pt idx="116">
                  <c:v>-16.955261423533784</c:v>
                </c:pt>
                <c:pt idx="117">
                  <c:v>13.937493911250742</c:v>
                </c:pt>
                <c:pt idx="118">
                  <c:v>3.5188531609111839</c:v>
                </c:pt>
                <c:pt idx="119">
                  <c:v>2.9162843969423369</c:v>
                </c:pt>
                <c:pt idx="120">
                  <c:v>2.371481928781094</c:v>
                </c:pt>
                <c:pt idx="121">
                  <c:v>1.963952602113106</c:v>
                </c:pt>
                <c:pt idx="122">
                  <c:v>3.7848370839163925</c:v>
                </c:pt>
                <c:pt idx="123">
                  <c:v>2.0712946051919534</c:v>
                </c:pt>
                <c:pt idx="124">
                  <c:v>1.0877248655612348</c:v>
                </c:pt>
                <c:pt idx="125">
                  <c:v>1.3977169300859904</c:v>
                </c:pt>
                <c:pt idx="126">
                  <c:v>-0.48993026143748786</c:v>
                </c:pt>
                <c:pt idx="127">
                  <c:v>-2.209358815469642</c:v>
                </c:pt>
                <c:pt idx="128">
                  <c:v>-0.61919387132317594</c:v>
                </c:pt>
                <c:pt idx="129">
                  <c:v>-1.7678130372631329</c:v>
                </c:pt>
                <c:pt idx="130">
                  <c:v>-0.52414684136612433</c:v>
                </c:pt>
                <c:pt idx="131">
                  <c:v>-0.19786042011653571</c:v>
                </c:pt>
                <c:pt idx="132">
                  <c:v>0.65743063953174197</c:v>
                </c:pt>
                <c:pt idx="133">
                  <c:v>0.27135297119758039</c:v>
                </c:pt>
                <c:pt idx="134">
                  <c:v>0.15949555552285943</c:v>
                </c:pt>
                <c:pt idx="135">
                  <c:v>1.1155941752497123</c:v>
                </c:pt>
                <c:pt idx="136">
                  <c:v>0.81672515139137314</c:v>
                </c:pt>
                <c:pt idx="137">
                  <c:v>0.86313115360003856</c:v>
                </c:pt>
                <c:pt idx="138">
                  <c:v>7.2085247726283441E-3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F-48C1-94ED-3D4BF145A1A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data!$AI$3:$AI$141</c:f>
              <c:numCache>
                <c:formatCode>0.00</c:formatCode>
                <c:ptCount val="139"/>
                <c:pt idx="0">
                  <c:v>2.2783016397010414</c:v>
                </c:pt>
                <c:pt idx="1">
                  <c:v>0.40719071480286306</c:v>
                </c:pt>
                <c:pt idx="2">
                  <c:v>-1.7918919493911223</c:v>
                </c:pt>
                <c:pt idx="3">
                  <c:v>0.23064443221820774</c:v>
                </c:pt>
                <c:pt idx="4">
                  <c:v>-3.0825351678296031</c:v>
                </c:pt>
                <c:pt idx="5">
                  <c:v>-1.7311389566451729</c:v>
                </c:pt>
                <c:pt idx="6">
                  <c:v>-0.22724017701214461</c:v>
                </c:pt>
                <c:pt idx="7">
                  <c:v>-9.2177841563456653</c:v>
                </c:pt>
                <c:pt idx="8">
                  <c:v>0.59477804201342188</c:v>
                </c:pt>
                <c:pt idx="9">
                  <c:v>0.4602872389341206</c:v>
                </c:pt>
                <c:pt idx="10">
                  <c:v>1.9963064028136301</c:v>
                </c:pt>
                <c:pt idx="11">
                  <c:v>2.2426515931033064</c:v>
                </c:pt>
                <c:pt idx="12">
                  <c:v>2.6786151615275644</c:v>
                </c:pt>
                <c:pt idx="13">
                  <c:v>2.3402171383501535</c:v>
                </c:pt>
                <c:pt idx="14">
                  <c:v>2.5555095466837763</c:v>
                </c:pt>
                <c:pt idx="15">
                  <c:v>3.4906116694022105</c:v>
                </c:pt>
                <c:pt idx="16">
                  <c:v>1.6732325951330118</c:v>
                </c:pt>
                <c:pt idx="17">
                  <c:v>-3.0560808564252917</c:v>
                </c:pt>
                <c:pt idx="18">
                  <c:v>-0.69077103286522279</c:v>
                </c:pt>
                <c:pt idx="19">
                  <c:v>5.0005482611684693</c:v>
                </c:pt>
                <c:pt idx="20">
                  <c:v>-2.3133051345428979</c:v>
                </c:pt>
                <c:pt idx="21">
                  <c:v>0.49694833629676527</c:v>
                </c:pt>
                <c:pt idx="22">
                  <c:v>3.819058606811776</c:v>
                </c:pt>
                <c:pt idx="23">
                  <c:v>1.099402136640304</c:v>
                </c:pt>
                <c:pt idx="24">
                  <c:v>5.86205908154811</c:v>
                </c:pt>
                <c:pt idx="25">
                  <c:v>3.6801882191239033</c:v>
                </c:pt>
                <c:pt idx="26">
                  <c:v>0.57058899967716847</c:v>
                </c:pt>
                <c:pt idx="27">
                  <c:v>2.0183076745549755</c:v>
                </c:pt>
                <c:pt idx="28">
                  <c:v>-0.58197501596711776</c:v>
                </c:pt>
                <c:pt idx="29">
                  <c:v>0.18468286754815821</c:v>
                </c:pt>
                <c:pt idx="30">
                  <c:v>-1.1371483348045497</c:v>
                </c:pt>
                <c:pt idx="31">
                  <c:v>-0.26677543466115949</c:v>
                </c:pt>
                <c:pt idx="32">
                  <c:v>4.4626386404058804</c:v>
                </c:pt>
                <c:pt idx="33">
                  <c:v>6.1331653978818235</c:v>
                </c:pt>
                <c:pt idx="34">
                  <c:v>5.8241721567156013</c:v>
                </c:pt>
                <c:pt idx="35">
                  <c:v>7.4426754523346572</c:v>
                </c:pt>
                <c:pt idx="36">
                  <c:v>3.8722033483986618</c:v>
                </c:pt>
                <c:pt idx="37">
                  <c:v>4.6873962302944605</c:v>
                </c:pt>
                <c:pt idx="38">
                  <c:v>4.7646700045625989</c:v>
                </c:pt>
                <c:pt idx="39">
                  <c:v>-4.4552958471716924</c:v>
                </c:pt>
                <c:pt idx="40">
                  <c:v>-2.4450253748977135</c:v>
                </c:pt>
                <c:pt idx="41">
                  <c:v>-4.4113440119702201</c:v>
                </c:pt>
                <c:pt idx="42">
                  <c:v>-4.2274478586752267</c:v>
                </c:pt>
                <c:pt idx="43">
                  <c:v>1.2377030174058223</c:v>
                </c:pt>
                <c:pt idx="44">
                  <c:v>1.3677643937295425</c:v>
                </c:pt>
                <c:pt idx="45">
                  <c:v>-0.922743714037777</c:v>
                </c:pt>
                <c:pt idx="46">
                  <c:v>1.253035641661393</c:v>
                </c:pt>
                <c:pt idx="47">
                  <c:v>-0.89411625792022997</c:v>
                </c:pt>
                <c:pt idx="48">
                  <c:v>-4.4093598231653814</c:v>
                </c:pt>
                <c:pt idx="49">
                  <c:v>0.45543153889935351</c:v>
                </c:pt>
                <c:pt idx="50">
                  <c:v>3.141686618803563</c:v>
                </c:pt>
                <c:pt idx="51">
                  <c:v>0.56680867718381656</c:v>
                </c:pt>
                <c:pt idx="52">
                  <c:v>5.2658378954527407</c:v>
                </c:pt>
                <c:pt idx="53">
                  <c:v>1.4856790305501466</c:v>
                </c:pt>
                <c:pt idx="54">
                  <c:v>0.6684317139500795</c:v>
                </c:pt>
                <c:pt idx="55">
                  <c:v>-0.1013344135996519</c:v>
                </c:pt>
                <c:pt idx="56">
                  <c:v>4.8440328579876013</c:v>
                </c:pt>
                <c:pt idx="57">
                  <c:v>3.5681040149400323</c:v>
                </c:pt>
                <c:pt idx="58">
                  <c:v>1.3922529050597987</c:v>
                </c:pt>
                <c:pt idx="59">
                  <c:v>4.2837071845362118</c:v>
                </c:pt>
                <c:pt idx="60">
                  <c:v>4.3385553613051187E-3</c:v>
                </c:pt>
                <c:pt idx="61">
                  <c:v>-1.0877566444975062</c:v>
                </c:pt>
                <c:pt idx="62">
                  <c:v>1.3006178790589518</c:v>
                </c:pt>
                <c:pt idx="63">
                  <c:v>2.6260794263757825</c:v>
                </c:pt>
                <c:pt idx="64">
                  <c:v>-0.26802384280540936</c:v>
                </c:pt>
                <c:pt idx="65">
                  <c:v>0.77906837043950627</c:v>
                </c:pt>
                <c:pt idx="66">
                  <c:v>2.3033323119448834</c:v>
                </c:pt>
                <c:pt idx="67">
                  <c:v>2.6125380259656161</c:v>
                </c:pt>
                <c:pt idx="68">
                  <c:v>1.3435481503737412</c:v>
                </c:pt>
                <c:pt idx="69">
                  <c:v>0.42929409177097089</c:v>
                </c:pt>
                <c:pt idx="70">
                  <c:v>-10.728989650607224</c:v>
                </c:pt>
                <c:pt idx="71">
                  <c:v>-15.316939523926598</c:v>
                </c:pt>
                <c:pt idx="72">
                  <c:v>-4.2995491535311903</c:v>
                </c:pt>
                <c:pt idx="73">
                  <c:v>3.2189665135430756</c:v>
                </c:pt>
                <c:pt idx="74">
                  <c:v>4.4909778005274958</c:v>
                </c:pt>
                <c:pt idx="75">
                  <c:v>4.8086317061434736</c:v>
                </c:pt>
                <c:pt idx="76">
                  <c:v>8.2748102978986715</c:v>
                </c:pt>
                <c:pt idx="77">
                  <c:v>1.4554510418152145</c:v>
                </c:pt>
                <c:pt idx="78">
                  <c:v>4.0391332306915384</c:v>
                </c:pt>
                <c:pt idx="79">
                  <c:v>4.594558455386677</c:v>
                </c:pt>
                <c:pt idx="80">
                  <c:v>-0.38074021872173125</c:v>
                </c:pt>
                <c:pt idx="81">
                  <c:v>-0.58648995434986695</c:v>
                </c:pt>
                <c:pt idx="82">
                  <c:v>-1.8504145487371448</c:v>
                </c:pt>
                <c:pt idx="83">
                  <c:v>3.7284309314748798</c:v>
                </c:pt>
                <c:pt idx="84">
                  <c:v>-2.3231317268391116</c:v>
                </c:pt>
                <c:pt idx="85">
                  <c:v>-1.2238781830299694</c:v>
                </c:pt>
                <c:pt idx="86">
                  <c:v>-0.39035016428999869</c:v>
                </c:pt>
                <c:pt idx="87">
                  <c:v>-2.373154741938821</c:v>
                </c:pt>
                <c:pt idx="88">
                  <c:v>-1.3996590954020838</c:v>
                </c:pt>
                <c:pt idx="89">
                  <c:v>1.2011038755826764</c:v>
                </c:pt>
                <c:pt idx="90">
                  <c:v>-0.52976253600289791</c:v>
                </c:pt>
                <c:pt idx="91">
                  <c:v>-0.65938861007907024</c:v>
                </c:pt>
                <c:pt idx="92">
                  <c:v>-0.27323115193301772</c:v>
                </c:pt>
                <c:pt idx="93">
                  <c:v>2.641484013432871</c:v>
                </c:pt>
                <c:pt idx="94">
                  <c:v>-2.7767304498111045</c:v>
                </c:pt>
                <c:pt idx="95">
                  <c:v>1.2820289196584511</c:v>
                </c:pt>
                <c:pt idx="96">
                  <c:v>2.9893884343401789</c:v>
                </c:pt>
                <c:pt idx="97">
                  <c:v>-2.1465556303604916</c:v>
                </c:pt>
                <c:pt idx="98">
                  <c:v>-0.61443438643605797</c:v>
                </c:pt>
                <c:pt idx="99">
                  <c:v>-3.4184848714295391</c:v>
                </c:pt>
                <c:pt idx="100">
                  <c:v>1.3440060095260442</c:v>
                </c:pt>
                <c:pt idx="101">
                  <c:v>0.92449900401923024</c:v>
                </c:pt>
                <c:pt idx="102">
                  <c:v>2.4967606812010379</c:v>
                </c:pt>
                <c:pt idx="103">
                  <c:v>7.2719661553848125</c:v>
                </c:pt>
                <c:pt idx="104">
                  <c:v>-2.8984707407958221</c:v>
                </c:pt>
                <c:pt idx="105">
                  <c:v>-0.2170154808866176</c:v>
                </c:pt>
                <c:pt idx="106">
                  <c:v>2.3123573558346378</c:v>
                </c:pt>
                <c:pt idx="107">
                  <c:v>3.0577495942644584</c:v>
                </c:pt>
                <c:pt idx="108">
                  <c:v>0.84150516514596152</c:v>
                </c:pt>
                <c:pt idx="109">
                  <c:v>1.3396906331300862</c:v>
                </c:pt>
                <c:pt idx="110">
                  <c:v>-0.57437180164298107</c:v>
                </c:pt>
                <c:pt idx="111">
                  <c:v>0.63409257500504079</c:v>
                </c:pt>
                <c:pt idx="112">
                  <c:v>0.18824412391102996</c:v>
                </c:pt>
                <c:pt idx="113">
                  <c:v>-1.2981725415450174</c:v>
                </c:pt>
                <c:pt idx="114">
                  <c:v>-3.0553140972285453</c:v>
                </c:pt>
                <c:pt idx="115">
                  <c:v>-2.8313248617342635</c:v>
                </c:pt>
                <c:pt idx="116">
                  <c:v>-21.620472796116729</c:v>
                </c:pt>
                <c:pt idx="117">
                  <c:v>16.367430701891106</c:v>
                </c:pt>
                <c:pt idx="118">
                  <c:v>2.9834505526282973</c:v>
                </c:pt>
                <c:pt idx="119">
                  <c:v>6.2927525527630035</c:v>
                </c:pt>
                <c:pt idx="120">
                  <c:v>7.3391123351647991</c:v>
                </c:pt>
                <c:pt idx="121">
                  <c:v>3.3660564099505574</c:v>
                </c:pt>
                <c:pt idx="122">
                  <c:v>11.931227470120231</c:v>
                </c:pt>
                <c:pt idx="123">
                  <c:v>8.6788157027702049</c:v>
                </c:pt>
                <c:pt idx="124">
                  <c:v>8.398210275770456</c:v>
                </c:pt>
                <c:pt idx="125">
                  <c:v>4.7107978230783498</c:v>
                </c:pt>
                <c:pt idx="126">
                  <c:v>-9.0459232644292129</c:v>
                </c:pt>
                <c:pt idx="127">
                  <c:v>-6.6421929762098824</c:v>
                </c:pt>
                <c:pt idx="128">
                  <c:v>-6.7984377515114103</c:v>
                </c:pt>
                <c:pt idx="129">
                  <c:v>-5.4382341089191826</c:v>
                </c:pt>
                <c:pt idx="130">
                  <c:v>-0.8731108347588834</c:v>
                </c:pt>
                <c:pt idx="131">
                  <c:v>-2.3914759617418513</c:v>
                </c:pt>
                <c:pt idx="132">
                  <c:v>2.3752189431310633</c:v>
                </c:pt>
                <c:pt idx="133">
                  <c:v>-1.38980984327296</c:v>
                </c:pt>
                <c:pt idx="134">
                  <c:v>0.34594527035818334</c:v>
                </c:pt>
                <c:pt idx="135">
                  <c:v>1.7478187180617999</c:v>
                </c:pt>
                <c:pt idx="136">
                  <c:v>-2.9099488735783496</c:v>
                </c:pt>
                <c:pt idx="137">
                  <c:v>-0.74950452215515329</c:v>
                </c:pt>
                <c:pt idx="138">
                  <c:v>-1.4376367337255447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F-48C1-94ED-3D4BF145A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4359103"/>
        <c:axId val="59168639"/>
      </c:lineChart>
      <c:catAx>
        <c:axId val="16943591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68639"/>
        <c:crosses val="autoZero"/>
        <c:auto val="1"/>
        <c:lblAlgn val="ctr"/>
        <c:lblOffset val="100"/>
        <c:noMultiLvlLbl val="0"/>
      </c:catAx>
      <c:valAx>
        <c:axId val="59168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4359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GIN_EA!$F$91:$F$153</c:f>
              <c:numCache>
                <c:formatCode>0.00</c:formatCode>
                <c:ptCount val="63"/>
                <c:pt idx="0">
                  <c:v>-0.956162218701051</c:v>
                </c:pt>
                <c:pt idx="1">
                  <c:v>3.6402610726570916</c:v>
                </c:pt>
                <c:pt idx="2">
                  <c:v>-10.442899899130021</c:v>
                </c:pt>
                <c:pt idx="3">
                  <c:v>12.440734025248279</c:v>
                </c:pt>
                <c:pt idx="4">
                  <c:v>1.226841810465884</c:v>
                </c:pt>
                <c:pt idx="5">
                  <c:v>1.8261496535205035</c:v>
                </c:pt>
                <c:pt idx="6">
                  <c:v>0.98142055932759487</c:v>
                </c:pt>
                <c:pt idx="7">
                  <c:v>-0.73185747367650045</c:v>
                </c:pt>
                <c:pt idx="8">
                  <c:v>-0.5305436442120004</c:v>
                </c:pt>
                <c:pt idx="9">
                  <c:v>1.1609165825396062</c:v>
                </c:pt>
                <c:pt idx="10">
                  <c:v>1.395627492708762</c:v>
                </c:pt>
                <c:pt idx="11">
                  <c:v>-0.59485836917098078</c:v>
                </c:pt>
                <c:pt idx="12">
                  <c:v>2.9298105771825789</c:v>
                </c:pt>
                <c:pt idx="13">
                  <c:v>2.4386313906499035</c:v>
                </c:pt>
                <c:pt idx="14">
                  <c:v>-0.53354600207276004</c:v>
                </c:pt>
                <c:pt idx="15">
                  <c:v>3.4533558310702928</c:v>
                </c:pt>
                <c:pt idx="16">
                  <c:v>1.2929770683644648</c:v>
                </c:pt>
                <c:pt idx="17">
                  <c:v>0.90797191467655303</c:v>
                </c:pt>
                <c:pt idx="18">
                  <c:v>2.8422840006681493</c:v>
                </c:pt>
                <c:pt idx="19">
                  <c:v>1.8800465102153607</c:v>
                </c:pt>
                <c:pt idx="20">
                  <c:v>-0.53325640192862789</c:v>
                </c:pt>
                <c:pt idx="21">
                  <c:v>2.4008900387183729</c:v>
                </c:pt>
                <c:pt idx="22">
                  <c:v>2.5988047093252753</c:v>
                </c:pt>
                <c:pt idx="23">
                  <c:v>0.4430317593368871</c:v>
                </c:pt>
                <c:pt idx="24">
                  <c:v>2.6671007287736748</c:v>
                </c:pt>
                <c:pt idx="25">
                  <c:v>-0.1387514958917202</c:v>
                </c:pt>
                <c:pt idx="26">
                  <c:v>0.63945532671696448</c:v>
                </c:pt>
                <c:pt idx="27">
                  <c:v>3.0261594178625284</c:v>
                </c:pt>
                <c:pt idx="28">
                  <c:v>1.529621894037847</c:v>
                </c:pt>
                <c:pt idx="29">
                  <c:v>-5.4151207055441741E-2</c:v>
                </c:pt>
                <c:pt idx="30">
                  <c:v>-0.64795936136116117</c:v>
                </c:pt>
                <c:pt idx="31">
                  <c:v>-1.5751660397706813</c:v>
                </c:pt>
                <c:pt idx="32">
                  <c:v>-0.9113822406716432</c:v>
                </c:pt>
                <c:pt idx="33">
                  <c:v>-0.41108526886839414</c:v>
                </c:pt>
                <c:pt idx="34">
                  <c:v>-2.1085013554418608</c:v>
                </c:pt>
                <c:pt idx="35">
                  <c:v>-1.525003345502729</c:v>
                </c:pt>
                <c:pt idx="36">
                  <c:v>-0.86523358416811247</c:v>
                </c:pt>
                <c:pt idx="37">
                  <c:v>-2.5933163365817635</c:v>
                </c:pt>
                <c:pt idx="38">
                  <c:v>-1.3242917746785765</c:v>
                </c:pt>
                <c:pt idx="39">
                  <c:v>-1.4638807109727425</c:v>
                </c:pt>
                <c:pt idx="40">
                  <c:v>-2.2864487414670731</c:v>
                </c:pt>
                <c:pt idx="41">
                  <c:v>-1.6859018349721588</c:v>
                </c:pt>
                <c:pt idx="42">
                  <c:v>6.5197428544111258</c:v>
                </c:pt>
                <c:pt idx="43">
                  <c:v>-5.2614441944388357</c:v>
                </c:pt>
                <c:pt idx="44">
                  <c:v>0.80358441524344126</c:v>
                </c:pt>
                <c:pt idx="45">
                  <c:v>-9.234140387037737E-2</c:v>
                </c:pt>
                <c:pt idx="46">
                  <c:v>-1.8632931381478257</c:v>
                </c:pt>
                <c:pt idx="47">
                  <c:v>-4.1929932723605567E-2</c:v>
                </c:pt>
                <c:pt idx="48">
                  <c:v>-1.4778544528672666</c:v>
                </c:pt>
                <c:pt idx="49">
                  <c:v>-0.87142658663191819</c:v>
                </c:pt>
                <c:pt idx="50">
                  <c:v>0.92590479368666045</c:v>
                </c:pt>
                <c:pt idx="51">
                  <c:v>2.2969497990423138</c:v>
                </c:pt>
                <c:pt idx="52">
                  <c:v>1.3575351141881242E-3</c:v>
                </c:pt>
                <c:pt idx="53">
                  <c:v>1.0390350778982427</c:v>
                </c:pt>
                <c:pt idx="54">
                  <c:v>3.2403187936734579</c:v>
                </c:pt>
                <c:pt idx="55">
                  <c:v>-4.8955397396806655</c:v>
                </c:pt>
                <c:pt idx="56">
                  <c:v>0.80718657869225385</c:v>
                </c:pt>
                <c:pt idx="57">
                  <c:v>-0.2998081918551998</c:v>
                </c:pt>
                <c:pt idx="58">
                  <c:v>0.30504666192079366</c:v>
                </c:pt>
                <c:pt idx="59">
                  <c:v>1.448790260254329</c:v>
                </c:pt>
                <c:pt idx="60">
                  <c:v>-0.41240274936364951</c:v>
                </c:pt>
                <c:pt idx="61">
                  <c:v>5.9365396293812323</c:v>
                </c:pt>
                <c:pt idx="62">
                  <c:v>-3.0467381196961907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B-4C83-9C4E-8BA93E9FB8A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GIN_EA!$G$91:$G$153</c:f>
              <c:numCache>
                <c:formatCode>0.00</c:formatCode>
                <c:ptCount val="63"/>
                <c:pt idx="0">
                  <c:v>-0.89941100482981984</c:v>
                </c:pt>
                <c:pt idx="1">
                  <c:v>0.31721472695982467</c:v>
                </c:pt>
                <c:pt idx="2">
                  <c:v>-9.4054313139639856</c:v>
                </c:pt>
                <c:pt idx="3">
                  <c:v>12.204604145689713</c:v>
                </c:pt>
                <c:pt idx="4">
                  <c:v>3.2016960289552809</c:v>
                </c:pt>
                <c:pt idx="5">
                  <c:v>0.53703742605928362</c:v>
                </c:pt>
                <c:pt idx="6">
                  <c:v>2.0649697767280317</c:v>
                </c:pt>
                <c:pt idx="7">
                  <c:v>-1.1063645865449723</c:v>
                </c:pt>
                <c:pt idx="8">
                  <c:v>0.1042727764926088</c:v>
                </c:pt>
                <c:pt idx="9">
                  <c:v>0.79210597297298957</c:v>
                </c:pt>
                <c:pt idx="10">
                  <c:v>0.80155992462120906</c:v>
                </c:pt>
                <c:pt idx="11">
                  <c:v>-0.26472636500053381</c:v>
                </c:pt>
                <c:pt idx="12">
                  <c:v>2.810983769480413</c:v>
                </c:pt>
                <c:pt idx="13">
                  <c:v>1.7917803526715792</c:v>
                </c:pt>
                <c:pt idx="14">
                  <c:v>-0.627997726554963</c:v>
                </c:pt>
                <c:pt idx="15">
                  <c:v>2.9227417645197429</c:v>
                </c:pt>
                <c:pt idx="16">
                  <c:v>1.9269889924365513</c:v>
                </c:pt>
                <c:pt idx="17">
                  <c:v>0.61286888250851046</c:v>
                </c:pt>
                <c:pt idx="18">
                  <c:v>3.5091839552308102</c:v>
                </c:pt>
                <c:pt idx="19">
                  <c:v>0.93350672095204867</c:v>
                </c:pt>
                <c:pt idx="20">
                  <c:v>0.55061468342560982</c:v>
                </c:pt>
                <c:pt idx="21">
                  <c:v>2.2946094448676346</c:v>
                </c:pt>
                <c:pt idx="22">
                  <c:v>2.2826249628674189</c:v>
                </c:pt>
                <c:pt idx="23">
                  <c:v>0.37642484740354476</c:v>
                </c:pt>
                <c:pt idx="24">
                  <c:v>1.9066361783006247</c:v>
                </c:pt>
                <c:pt idx="25">
                  <c:v>0.89937465518517001</c:v>
                </c:pt>
                <c:pt idx="26">
                  <c:v>1.4307593455391343</c:v>
                </c:pt>
                <c:pt idx="27">
                  <c:v>2.1278029856558467</c:v>
                </c:pt>
                <c:pt idx="28">
                  <c:v>1.4112601075630504</c:v>
                </c:pt>
                <c:pt idx="29">
                  <c:v>-0.63055179325407495</c:v>
                </c:pt>
                <c:pt idx="30">
                  <c:v>1.5906983313057177</c:v>
                </c:pt>
                <c:pt idx="31">
                  <c:v>-4.0487434695782198</c:v>
                </c:pt>
                <c:pt idx="32">
                  <c:v>-1.6785324880602026</c:v>
                </c:pt>
                <c:pt idx="33">
                  <c:v>0.62939572443347913</c:v>
                </c:pt>
                <c:pt idx="34">
                  <c:v>-0.82972783106541881</c:v>
                </c:pt>
                <c:pt idx="35">
                  <c:v>-3.2291231011098986</c:v>
                </c:pt>
                <c:pt idx="36">
                  <c:v>-0.65909039039653283</c:v>
                </c:pt>
                <c:pt idx="37">
                  <c:v>-2.1159576586985973</c:v>
                </c:pt>
                <c:pt idx="38">
                  <c:v>-0.69492205788663775</c:v>
                </c:pt>
                <c:pt idx="39">
                  <c:v>-1.3028333457724361</c:v>
                </c:pt>
                <c:pt idx="40">
                  <c:v>-4.1637194388381538</c:v>
                </c:pt>
                <c:pt idx="41">
                  <c:v>-0.29510514050128389</c:v>
                </c:pt>
                <c:pt idx="42">
                  <c:v>-0.39633394412583733</c:v>
                </c:pt>
                <c:pt idx="43">
                  <c:v>-1.6281380757726116</c:v>
                </c:pt>
                <c:pt idx="44">
                  <c:v>1.3344266886444522</c:v>
                </c:pt>
                <c:pt idx="45">
                  <c:v>0.59508517141335648</c:v>
                </c:pt>
                <c:pt idx="46">
                  <c:v>-1.3369466511929495</c:v>
                </c:pt>
                <c:pt idx="47">
                  <c:v>0.31428099181798341</c:v>
                </c:pt>
                <c:pt idx="48">
                  <c:v>-2.0181011699502149</c:v>
                </c:pt>
                <c:pt idx="49">
                  <c:v>-1.3855860249798124</c:v>
                </c:pt>
                <c:pt idx="50">
                  <c:v>1.224738289017635</c:v>
                </c:pt>
                <c:pt idx="51">
                  <c:v>2.3055290548642082</c:v>
                </c:pt>
                <c:pt idx="52">
                  <c:v>-0.2560660963087158</c:v>
                </c:pt>
                <c:pt idx="53">
                  <c:v>1.6090210044455766</c:v>
                </c:pt>
                <c:pt idx="54">
                  <c:v>2.0910401088229946</c:v>
                </c:pt>
                <c:pt idx="55">
                  <c:v>-4.0176437075269416</c:v>
                </c:pt>
                <c:pt idx="56">
                  <c:v>-0.61109028635786267</c:v>
                </c:pt>
                <c:pt idx="57">
                  <c:v>-1.4021753522809655</c:v>
                </c:pt>
                <c:pt idx="58">
                  <c:v>1.9160476822068118</c:v>
                </c:pt>
                <c:pt idx="59">
                  <c:v>1.3261797720214519</c:v>
                </c:pt>
                <c:pt idx="60">
                  <c:v>1.4738973651742038</c:v>
                </c:pt>
                <c:pt idx="61">
                  <c:v>3.1186849219928314</c:v>
                </c:pt>
                <c:pt idx="62">
                  <c:v>-1.7160675942415882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B-4C83-9C4E-8BA93E9FB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5870288"/>
        <c:axId val="1845853968"/>
      </c:lineChart>
      <c:catAx>
        <c:axId val="18458702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5853968"/>
        <c:crosses val="autoZero"/>
        <c:auto val="1"/>
        <c:lblAlgn val="ctr"/>
        <c:lblOffset val="100"/>
        <c:noMultiLvlLbl val="0"/>
      </c:catAx>
      <c:valAx>
        <c:axId val="184585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587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1991796845330025E-2"/>
          <c:y val="0.13833102264280933"/>
          <c:w val="0.90433163700196639"/>
          <c:h val="0.82064333030755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POP!$A$3:$A$117</c:f>
              <c:strCache>
                <c:ptCount val="115"/>
                <c:pt idx="0">
                  <c:v>1991Q2</c:v>
                </c:pt>
                <c:pt idx="1">
                  <c:v>1991Q3</c:v>
                </c:pt>
                <c:pt idx="2">
                  <c:v>1991Q4</c:v>
                </c:pt>
                <c:pt idx="3">
                  <c:v>1992Q1</c:v>
                </c:pt>
                <c:pt idx="4">
                  <c:v>1992Q2</c:v>
                </c:pt>
                <c:pt idx="5">
                  <c:v>1992Q3</c:v>
                </c:pt>
                <c:pt idx="6">
                  <c:v>1992Q4</c:v>
                </c:pt>
                <c:pt idx="7">
                  <c:v>1993Q1</c:v>
                </c:pt>
                <c:pt idx="8">
                  <c:v>1993Q2</c:v>
                </c:pt>
                <c:pt idx="9">
                  <c:v>1993Q3</c:v>
                </c:pt>
                <c:pt idx="10">
                  <c:v>1993Q4</c:v>
                </c:pt>
                <c:pt idx="11">
                  <c:v>1994Q1</c:v>
                </c:pt>
                <c:pt idx="12">
                  <c:v>1994Q2</c:v>
                </c:pt>
                <c:pt idx="13">
                  <c:v>1994Q3</c:v>
                </c:pt>
                <c:pt idx="14">
                  <c:v>1994Q4</c:v>
                </c:pt>
                <c:pt idx="15">
                  <c:v>1995Q1</c:v>
                </c:pt>
                <c:pt idx="16">
                  <c:v>1995Q2</c:v>
                </c:pt>
                <c:pt idx="17">
                  <c:v>1995Q3</c:v>
                </c:pt>
                <c:pt idx="18">
                  <c:v>1995Q4</c:v>
                </c:pt>
                <c:pt idx="19">
                  <c:v>1996Q1</c:v>
                </c:pt>
                <c:pt idx="20">
                  <c:v>1996Q2</c:v>
                </c:pt>
                <c:pt idx="21">
                  <c:v>1996Q3</c:v>
                </c:pt>
                <c:pt idx="22">
                  <c:v>1996Q4</c:v>
                </c:pt>
                <c:pt idx="23">
                  <c:v>1997Q1</c:v>
                </c:pt>
                <c:pt idx="24">
                  <c:v>1997Q2</c:v>
                </c:pt>
                <c:pt idx="25">
                  <c:v>1997Q3</c:v>
                </c:pt>
                <c:pt idx="26">
                  <c:v>1997Q4</c:v>
                </c:pt>
                <c:pt idx="27">
                  <c:v>1998Q1</c:v>
                </c:pt>
                <c:pt idx="28">
                  <c:v>1998Q2</c:v>
                </c:pt>
                <c:pt idx="29">
                  <c:v>1998Q3</c:v>
                </c:pt>
                <c:pt idx="30">
                  <c:v>1998Q4</c:v>
                </c:pt>
                <c:pt idx="31">
                  <c:v>1999Q1</c:v>
                </c:pt>
                <c:pt idx="32">
                  <c:v>1999Q2</c:v>
                </c:pt>
                <c:pt idx="33">
                  <c:v>1999Q3</c:v>
                </c:pt>
                <c:pt idx="34">
                  <c:v>1999Q4</c:v>
                </c:pt>
                <c:pt idx="35">
                  <c:v>2000Q1</c:v>
                </c:pt>
                <c:pt idx="36">
                  <c:v>2000Q2</c:v>
                </c:pt>
                <c:pt idx="37">
                  <c:v>2000Q3</c:v>
                </c:pt>
                <c:pt idx="38">
                  <c:v>2000Q4</c:v>
                </c:pt>
                <c:pt idx="39">
                  <c:v>2001Q1</c:v>
                </c:pt>
                <c:pt idx="40">
                  <c:v>2001Q2</c:v>
                </c:pt>
                <c:pt idx="41">
                  <c:v>2001Q3</c:v>
                </c:pt>
                <c:pt idx="42">
                  <c:v>2001Q4</c:v>
                </c:pt>
                <c:pt idx="43">
                  <c:v>2002Q1</c:v>
                </c:pt>
                <c:pt idx="44">
                  <c:v>2002Q2</c:v>
                </c:pt>
                <c:pt idx="45">
                  <c:v>2002Q3</c:v>
                </c:pt>
                <c:pt idx="46">
                  <c:v>2002Q4</c:v>
                </c:pt>
                <c:pt idx="47">
                  <c:v>2003Q1</c:v>
                </c:pt>
                <c:pt idx="48">
                  <c:v>2003Q2</c:v>
                </c:pt>
                <c:pt idx="49">
                  <c:v>2003Q3</c:v>
                </c:pt>
                <c:pt idx="50">
                  <c:v>2003Q4</c:v>
                </c:pt>
                <c:pt idx="51">
                  <c:v>2004Q1</c:v>
                </c:pt>
                <c:pt idx="52">
                  <c:v>2004Q2</c:v>
                </c:pt>
                <c:pt idx="53">
                  <c:v>2004Q3</c:v>
                </c:pt>
                <c:pt idx="54">
                  <c:v>2004Q4</c:v>
                </c:pt>
                <c:pt idx="55">
                  <c:v>2005Q1</c:v>
                </c:pt>
                <c:pt idx="56">
                  <c:v>2005Q2</c:v>
                </c:pt>
                <c:pt idx="57">
                  <c:v>2005Q3</c:v>
                </c:pt>
                <c:pt idx="58">
                  <c:v>2005Q4</c:v>
                </c:pt>
                <c:pt idx="59">
                  <c:v>2006Q1</c:v>
                </c:pt>
                <c:pt idx="60">
                  <c:v>2006Q2</c:v>
                </c:pt>
                <c:pt idx="61">
                  <c:v>2006Q3</c:v>
                </c:pt>
                <c:pt idx="62">
                  <c:v>2006Q4</c:v>
                </c:pt>
                <c:pt idx="63">
                  <c:v>2007Q1</c:v>
                </c:pt>
                <c:pt idx="64">
                  <c:v>2007Q2</c:v>
                </c:pt>
                <c:pt idx="65">
                  <c:v>2007Q3</c:v>
                </c:pt>
                <c:pt idx="66">
                  <c:v>2007Q4</c:v>
                </c:pt>
                <c:pt idx="67">
                  <c:v>2008Q1</c:v>
                </c:pt>
                <c:pt idx="68">
                  <c:v>2008Q2</c:v>
                </c:pt>
                <c:pt idx="69">
                  <c:v>2008Q3</c:v>
                </c:pt>
                <c:pt idx="70">
                  <c:v>2008Q4</c:v>
                </c:pt>
                <c:pt idx="71">
                  <c:v>2009Q1</c:v>
                </c:pt>
                <c:pt idx="72">
                  <c:v>2009Q2</c:v>
                </c:pt>
                <c:pt idx="73">
                  <c:v>2009Q3</c:v>
                </c:pt>
                <c:pt idx="74">
                  <c:v>2009Q4</c:v>
                </c:pt>
                <c:pt idx="75">
                  <c:v>2010Q1</c:v>
                </c:pt>
                <c:pt idx="76">
                  <c:v>2010Q2</c:v>
                </c:pt>
                <c:pt idx="77">
                  <c:v>2010Q3</c:v>
                </c:pt>
                <c:pt idx="78">
                  <c:v>2010Q4</c:v>
                </c:pt>
                <c:pt idx="79">
                  <c:v>2011Q1</c:v>
                </c:pt>
                <c:pt idx="80">
                  <c:v>2011Q2</c:v>
                </c:pt>
                <c:pt idx="81">
                  <c:v>2011Q3</c:v>
                </c:pt>
                <c:pt idx="82">
                  <c:v>2011Q4</c:v>
                </c:pt>
                <c:pt idx="83">
                  <c:v>2012Q1</c:v>
                </c:pt>
                <c:pt idx="84">
                  <c:v>2012Q2</c:v>
                </c:pt>
                <c:pt idx="85">
                  <c:v>2012Q3</c:v>
                </c:pt>
                <c:pt idx="86">
                  <c:v>2012Q4</c:v>
                </c:pt>
                <c:pt idx="87">
                  <c:v>2013Q1</c:v>
                </c:pt>
                <c:pt idx="88">
                  <c:v>2013Q2</c:v>
                </c:pt>
                <c:pt idx="89">
                  <c:v>2013Q3</c:v>
                </c:pt>
                <c:pt idx="90">
                  <c:v>2013Q4</c:v>
                </c:pt>
                <c:pt idx="91">
                  <c:v>2014Q1</c:v>
                </c:pt>
                <c:pt idx="92">
                  <c:v>2014Q2</c:v>
                </c:pt>
                <c:pt idx="93">
                  <c:v>2014Q3</c:v>
                </c:pt>
                <c:pt idx="94">
                  <c:v>2014Q4</c:v>
                </c:pt>
                <c:pt idx="95">
                  <c:v>2015Q1</c:v>
                </c:pt>
                <c:pt idx="96">
                  <c:v>2015Q2</c:v>
                </c:pt>
                <c:pt idx="97">
                  <c:v>2015Q3</c:v>
                </c:pt>
                <c:pt idx="98">
                  <c:v>2015Q4</c:v>
                </c:pt>
                <c:pt idx="99">
                  <c:v>2016Q1</c:v>
                </c:pt>
                <c:pt idx="100">
                  <c:v>2016Q2</c:v>
                </c:pt>
                <c:pt idx="101">
                  <c:v>2016Q3</c:v>
                </c:pt>
                <c:pt idx="102">
                  <c:v>2016Q4</c:v>
                </c:pt>
                <c:pt idx="103">
                  <c:v>2017Q1</c:v>
                </c:pt>
                <c:pt idx="104">
                  <c:v>2017Q2</c:v>
                </c:pt>
                <c:pt idx="105">
                  <c:v>2017Q3</c:v>
                </c:pt>
                <c:pt idx="106">
                  <c:v>2017Q4</c:v>
                </c:pt>
                <c:pt idx="107">
                  <c:v>2018Q1</c:v>
                </c:pt>
                <c:pt idx="108">
                  <c:v>2018Q2</c:v>
                </c:pt>
                <c:pt idx="109">
                  <c:v>2018Q3</c:v>
                </c:pt>
                <c:pt idx="110">
                  <c:v>2018Q4</c:v>
                </c:pt>
                <c:pt idx="111">
                  <c:v>2019Q1</c:v>
                </c:pt>
                <c:pt idx="112">
                  <c:v>2019Q2</c:v>
                </c:pt>
                <c:pt idx="113">
                  <c:v>2019Q3</c:v>
                </c:pt>
                <c:pt idx="114">
                  <c:v>2019Q4</c:v>
                </c:pt>
              </c:strCache>
            </c:strRef>
          </c:cat>
          <c:val>
            <c:numRef>
              <c:f>POP!$F$3:$F$117</c:f>
              <c:numCache>
                <c:formatCode>General</c:formatCode>
                <c:ptCount val="115"/>
                <c:pt idx="0">
                  <c:v>7.5770763911919836E-2</c:v>
                </c:pt>
                <c:pt idx="1">
                  <c:v>8.164696856276521E-2</c:v>
                </c:pt>
                <c:pt idx="2">
                  <c:v>8.750909330972334E-2</c:v>
                </c:pt>
                <c:pt idx="3">
                  <c:v>9.3356130844446383E-2</c:v>
                </c:pt>
                <c:pt idx="4">
                  <c:v>9.9187082616181144E-2</c:v>
                </c:pt>
                <c:pt idx="5">
                  <c:v>0.10500095938383858</c:v>
                </c:pt>
                <c:pt idx="6">
                  <c:v>0.11079678175693886</c:v>
                </c:pt>
                <c:pt idx="7">
                  <c:v>0.14910971188957234</c:v>
                </c:pt>
                <c:pt idx="8">
                  <c:v>0.10929558030725595</c:v>
                </c:pt>
                <c:pt idx="9">
                  <c:v>0.10207957515575572</c:v>
                </c:pt>
                <c:pt idx="10">
                  <c:v>9.4886035564267779E-2</c:v>
                </c:pt>
                <c:pt idx="11">
                  <c:v>8.5980575264565928E-2</c:v>
                </c:pt>
                <c:pt idx="12">
                  <c:v>8.1253894511701397E-2</c:v>
                </c:pt>
                <c:pt idx="13">
                  <c:v>7.4808991097752298E-2</c:v>
                </c:pt>
                <c:pt idx="14">
                  <c:v>6.8378902468602121E-2</c:v>
                </c:pt>
                <c:pt idx="15">
                  <c:v>4.8412372438644269E-2</c:v>
                </c:pt>
                <c:pt idx="16">
                  <c:v>6.0983030025441032E-2</c:v>
                </c:pt>
                <c:pt idx="17">
                  <c:v>5.99970882747769E-2</c:v>
                </c:pt>
                <c:pt idx="18">
                  <c:v>5.9012907132327541E-2</c:v>
                </c:pt>
                <c:pt idx="19">
                  <c:v>5.5713698740733619E-2</c:v>
                </c:pt>
                <c:pt idx="20">
                  <c:v>5.7977209903770088E-2</c:v>
                </c:pt>
                <c:pt idx="21">
                  <c:v>5.7922695302137228E-2</c:v>
                </c:pt>
                <c:pt idx="22">
                  <c:v>5.7868255938720026E-2</c:v>
                </c:pt>
                <c:pt idx="23">
                  <c:v>5.9910216134539951E-2</c:v>
                </c:pt>
                <c:pt idx="24">
                  <c:v>5.6920364434276394E-2</c:v>
                </c:pt>
                <c:pt idx="25">
                  <c:v>5.6029560678783064E-2</c:v>
                </c:pt>
                <c:pt idx="26">
                  <c:v>5.514024293498121E-2</c:v>
                </c:pt>
                <c:pt idx="27">
                  <c:v>5.6542310168294918E-2</c:v>
                </c:pt>
                <c:pt idx="28">
                  <c:v>5.2449290659417613E-2</c:v>
                </c:pt>
                <c:pt idx="29">
                  <c:v>5.0650287988540654E-2</c:v>
                </c:pt>
                <c:pt idx="30">
                  <c:v>4.8854035468037793E-2</c:v>
                </c:pt>
                <c:pt idx="31">
                  <c:v>2.5125890077082325E-2</c:v>
                </c:pt>
                <c:pt idx="32">
                  <c:v>5.4050923772952508E-2</c:v>
                </c:pt>
                <c:pt idx="33">
                  <c:v>6.1020253361987464E-2</c:v>
                </c:pt>
                <c:pt idx="34">
                  <c:v>6.7977302270083584E-2</c:v>
                </c:pt>
                <c:pt idx="35">
                  <c:v>9.7312289837114818E-2</c:v>
                </c:pt>
                <c:pt idx="36">
                  <c:v>7.2882557835596273E-2</c:v>
                </c:pt>
                <c:pt idx="37">
                  <c:v>7.0865668906683332E-2</c:v>
                </c:pt>
                <c:pt idx="38">
                  <c:v>6.8853066777729843E-2</c:v>
                </c:pt>
                <c:pt idx="39">
                  <c:v>3.7016088292762817E-2</c:v>
                </c:pt>
                <c:pt idx="40">
                  <c:v>7.6786546819929136E-2</c:v>
                </c:pt>
                <c:pt idx="41">
                  <c:v>8.6686640129407522E-2</c:v>
                </c:pt>
                <c:pt idx="42">
                  <c:v>9.6561943632056391E-2</c:v>
                </c:pt>
                <c:pt idx="43">
                  <c:v>0.11133617656120531</c:v>
                </c:pt>
                <c:pt idx="44">
                  <c:v>0.1142525174114839</c:v>
                </c:pt>
                <c:pt idx="45">
                  <c:v>0.12207432580064737</c:v>
                </c:pt>
                <c:pt idx="46">
                  <c:v>0.12986798612777406</c:v>
                </c:pt>
                <c:pt idx="47">
                  <c:v>0.15763778118291771</c:v>
                </c:pt>
                <c:pt idx="48">
                  <c:v>0.13734502376379076</c:v>
                </c:pt>
                <c:pt idx="49">
                  <c:v>0.13708663741989202</c:v>
                </c:pt>
                <c:pt idx="50">
                  <c:v>0.13682905455405514</c:v>
                </c:pt>
                <c:pt idx="51">
                  <c:v>0.13234645685364921</c:v>
                </c:pt>
                <c:pt idx="52">
                  <c:v>0.13801012846248462</c:v>
                </c:pt>
                <c:pt idx="53">
                  <c:v>0.13943605937292158</c:v>
                </c:pt>
                <c:pt idx="54">
                  <c:v>0.14085579197042897</c:v>
                </c:pt>
                <c:pt idx="55">
                  <c:v>0.15977252061141201</c:v>
                </c:pt>
                <c:pt idx="56">
                  <c:v>0.13666125744551394</c:v>
                </c:pt>
                <c:pt idx="57">
                  <c:v>0.13110101175632938</c:v>
                </c:pt>
                <c:pt idx="58">
                  <c:v>0.12556266025769425</c:v>
                </c:pt>
                <c:pt idx="59">
                  <c:v>0.10746108546046962</c:v>
                </c:pt>
                <c:pt idx="60">
                  <c:v>0.11959039811499927</c:v>
                </c:pt>
                <c:pt idx="61">
                  <c:v>0.11912197471415364</c:v>
                </c:pt>
                <c:pt idx="62">
                  <c:v>0.11865505486978734</c:v>
                </c:pt>
                <c:pt idx="63">
                  <c:v>0.10012653105080371</c:v>
                </c:pt>
                <c:pt idx="64">
                  <c:v>0.12496494182463458</c:v>
                </c:pt>
                <c:pt idx="65">
                  <c:v>0.1316939045711063</c:v>
                </c:pt>
                <c:pt idx="66">
                  <c:v>0.13839657492646928</c:v>
                </c:pt>
                <c:pt idx="67">
                  <c:v>0.18592612925902863</c:v>
                </c:pt>
                <c:pt idx="68">
                  <c:v>0.13534462566373584</c:v>
                </c:pt>
                <c:pt idx="69">
                  <c:v>0.12571665039207147</c:v>
                </c:pt>
                <c:pt idx="70">
                  <c:v>0.11612561996625637</c:v>
                </c:pt>
                <c:pt idx="71">
                  <c:v>0.10947357883017705</c:v>
                </c:pt>
                <c:pt idx="72">
                  <c:v>9.5879523293440627E-2</c:v>
                </c:pt>
                <c:pt idx="73">
                  <c:v>8.5225185745185783E-2</c:v>
                </c:pt>
                <c:pt idx="74">
                  <c:v>7.4599111738771207E-2</c:v>
                </c:pt>
                <c:pt idx="75">
                  <c:v>0.10630415253292114</c:v>
                </c:pt>
                <c:pt idx="76">
                  <c:v>3.649092634614437E-2</c:v>
                </c:pt>
                <c:pt idx="77">
                  <c:v>9.0486435391001763E-3</c:v>
                </c:pt>
                <c:pt idx="78">
                  <c:v>-1.8378665228302449E-2</c:v>
                </c:pt>
                <c:pt idx="79">
                  <c:v>-0.18190518111718124</c:v>
                </c:pt>
                <c:pt idx="80">
                  <c:v>-1.8842740384972245E-2</c:v>
                </c:pt>
                <c:pt idx="81">
                  <c:v>8.2131311609723312E-3</c:v>
                </c:pt>
                <c:pt idx="82">
                  <c:v>3.5269657121528297E-2</c:v>
                </c:pt>
                <c:pt idx="83">
                  <c:v>0.14160129948908029</c:v>
                </c:pt>
                <c:pt idx="84">
                  <c:v>5.7552481993816684E-2</c:v>
                </c:pt>
                <c:pt idx="85">
                  <c:v>5.2857759944835436E-2</c:v>
                </c:pt>
                <c:pt idx="86">
                  <c:v>4.8170679783354764E-2</c:v>
                </c:pt>
                <c:pt idx="87">
                  <c:v>2.8480025594257441E-2</c:v>
                </c:pt>
                <c:pt idx="88">
                  <c:v>4.4825115747726407E-2</c:v>
                </c:pt>
                <c:pt idx="89">
                  <c:v>4.6151352114676136E-2</c:v>
                </c:pt>
                <c:pt idx="90">
                  <c:v>4.74757616830912E-2</c:v>
                </c:pt>
                <c:pt idx="91">
                  <c:v>5.0276590536535437E-2</c:v>
                </c:pt>
                <c:pt idx="92">
                  <c:v>4.9527134821270025E-2</c:v>
                </c:pt>
                <c:pt idx="93">
                  <c:v>5.0255607731952701E-2</c:v>
                </c:pt>
                <c:pt idx="94">
                  <c:v>5.0982976066338281E-2</c:v>
                </c:pt>
                <c:pt idx="95">
                  <c:v>3.1636178696814454E-2</c:v>
                </c:pt>
                <c:pt idx="96">
                  <c:v>6.0471541140305618E-2</c:v>
                </c:pt>
                <c:pt idx="97">
                  <c:v>6.9208359494554728E-2</c:v>
                </c:pt>
                <c:pt idx="98">
                  <c:v>7.79277912758225E-2</c:v>
                </c:pt>
                <c:pt idx="99">
                  <c:v>0.13090260920720631</c:v>
                </c:pt>
                <c:pt idx="100">
                  <c:v>7.7576489768893531E-2</c:v>
                </c:pt>
                <c:pt idx="101">
                  <c:v>6.8585441936197533E-2</c:v>
                </c:pt>
                <c:pt idx="102">
                  <c:v>5.9613642290923252E-2</c:v>
                </c:pt>
                <c:pt idx="103">
                  <c:v>2.9703016476245736E-2</c:v>
                </c:pt>
                <c:pt idx="104">
                  <c:v>5.0106546014783149E-2</c:v>
                </c:pt>
                <c:pt idx="105">
                  <c:v>4.9544659024225446E-2</c:v>
                </c:pt>
                <c:pt idx="106">
                  <c:v>4.898359736316138E-2</c:v>
                </c:pt>
                <c:pt idx="107">
                  <c:v>3.6356585073238357E-2</c:v>
                </c:pt>
                <c:pt idx="108">
                  <c:v>5.2694634689931519E-2</c:v>
                </c:pt>
                <c:pt idx="109">
                  <c:v>5.6953505836765395E-2</c:v>
                </c:pt>
                <c:pt idx="110">
                  <c:v>6.1205271057063193E-2</c:v>
                </c:pt>
                <c:pt idx="111">
                  <c:v>7.5045144926932927E-2</c:v>
                </c:pt>
                <c:pt idx="112">
                  <c:v>6.5843247993413456E-2</c:v>
                </c:pt>
                <c:pt idx="113">
                  <c:v>6.6242563142382416E-2</c:v>
                </c:pt>
                <c:pt idx="114">
                  <c:v>6.6641058352789884E-2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7-4982-98AE-A0FDD0C81793}"/>
            </c:ext>
          </c:extLst>
        </c:ser>
        <c:ser>
          <c:idx val="1"/>
          <c:order val="1"/>
          <c:tx>
            <c:v>POP old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POP!$A$3:$A$117</c:f>
              <c:strCache>
                <c:ptCount val="115"/>
                <c:pt idx="0">
                  <c:v>1991Q2</c:v>
                </c:pt>
                <c:pt idx="1">
                  <c:v>1991Q3</c:v>
                </c:pt>
                <c:pt idx="2">
                  <c:v>1991Q4</c:v>
                </c:pt>
                <c:pt idx="3">
                  <c:v>1992Q1</c:v>
                </c:pt>
                <c:pt idx="4">
                  <c:v>1992Q2</c:v>
                </c:pt>
                <c:pt idx="5">
                  <c:v>1992Q3</c:v>
                </c:pt>
                <c:pt idx="6">
                  <c:v>1992Q4</c:v>
                </c:pt>
                <c:pt idx="7">
                  <c:v>1993Q1</c:v>
                </c:pt>
                <c:pt idx="8">
                  <c:v>1993Q2</c:v>
                </c:pt>
                <c:pt idx="9">
                  <c:v>1993Q3</c:v>
                </c:pt>
                <c:pt idx="10">
                  <c:v>1993Q4</c:v>
                </c:pt>
                <c:pt idx="11">
                  <c:v>1994Q1</c:v>
                </c:pt>
                <c:pt idx="12">
                  <c:v>1994Q2</c:v>
                </c:pt>
                <c:pt idx="13">
                  <c:v>1994Q3</c:v>
                </c:pt>
                <c:pt idx="14">
                  <c:v>1994Q4</c:v>
                </c:pt>
                <c:pt idx="15">
                  <c:v>1995Q1</c:v>
                </c:pt>
                <c:pt idx="16">
                  <c:v>1995Q2</c:v>
                </c:pt>
                <c:pt idx="17">
                  <c:v>1995Q3</c:v>
                </c:pt>
                <c:pt idx="18">
                  <c:v>1995Q4</c:v>
                </c:pt>
                <c:pt idx="19">
                  <c:v>1996Q1</c:v>
                </c:pt>
                <c:pt idx="20">
                  <c:v>1996Q2</c:v>
                </c:pt>
                <c:pt idx="21">
                  <c:v>1996Q3</c:v>
                </c:pt>
                <c:pt idx="22">
                  <c:v>1996Q4</c:v>
                </c:pt>
                <c:pt idx="23">
                  <c:v>1997Q1</c:v>
                </c:pt>
                <c:pt idx="24">
                  <c:v>1997Q2</c:v>
                </c:pt>
                <c:pt idx="25">
                  <c:v>1997Q3</c:v>
                </c:pt>
                <c:pt idx="26">
                  <c:v>1997Q4</c:v>
                </c:pt>
                <c:pt idx="27">
                  <c:v>1998Q1</c:v>
                </c:pt>
                <c:pt idx="28">
                  <c:v>1998Q2</c:v>
                </c:pt>
                <c:pt idx="29">
                  <c:v>1998Q3</c:v>
                </c:pt>
                <c:pt idx="30">
                  <c:v>1998Q4</c:v>
                </c:pt>
                <c:pt idx="31">
                  <c:v>1999Q1</c:v>
                </c:pt>
                <c:pt idx="32">
                  <c:v>1999Q2</c:v>
                </c:pt>
                <c:pt idx="33">
                  <c:v>1999Q3</c:v>
                </c:pt>
                <c:pt idx="34">
                  <c:v>1999Q4</c:v>
                </c:pt>
                <c:pt idx="35">
                  <c:v>2000Q1</c:v>
                </c:pt>
                <c:pt idx="36">
                  <c:v>2000Q2</c:v>
                </c:pt>
                <c:pt idx="37">
                  <c:v>2000Q3</c:v>
                </c:pt>
                <c:pt idx="38">
                  <c:v>2000Q4</c:v>
                </c:pt>
                <c:pt idx="39">
                  <c:v>2001Q1</c:v>
                </c:pt>
                <c:pt idx="40">
                  <c:v>2001Q2</c:v>
                </c:pt>
                <c:pt idx="41">
                  <c:v>2001Q3</c:v>
                </c:pt>
                <c:pt idx="42">
                  <c:v>2001Q4</c:v>
                </c:pt>
                <c:pt idx="43">
                  <c:v>2002Q1</c:v>
                </c:pt>
                <c:pt idx="44">
                  <c:v>2002Q2</c:v>
                </c:pt>
                <c:pt idx="45">
                  <c:v>2002Q3</c:v>
                </c:pt>
                <c:pt idx="46">
                  <c:v>2002Q4</c:v>
                </c:pt>
                <c:pt idx="47">
                  <c:v>2003Q1</c:v>
                </c:pt>
                <c:pt idx="48">
                  <c:v>2003Q2</c:v>
                </c:pt>
                <c:pt idx="49">
                  <c:v>2003Q3</c:v>
                </c:pt>
                <c:pt idx="50">
                  <c:v>2003Q4</c:v>
                </c:pt>
                <c:pt idx="51">
                  <c:v>2004Q1</c:v>
                </c:pt>
                <c:pt idx="52">
                  <c:v>2004Q2</c:v>
                </c:pt>
                <c:pt idx="53">
                  <c:v>2004Q3</c:v>
                </c:pt>
                <c:pt idx="54">
                  <c:v>2004Q4</c:v>
                </c:pt>
                <c:pt idx="55">
                  <c:v>2005Q1</c:v>
                </c:pt>
                <c:pt idx="56">
                  <c:v>2005Q2</c:v>
                </c:pt>
                <c:pt idx="57">
                  <c:v>2005Q3</c:v>
                </c:pt>
                <c:pt idx="58">
                  <c:v>2005Q4</c:v>
                </c:pt>
                <c:pt idx="59">
                  <c:v>2006Q1</c:v>
                </c:pt>
                <c:pt idx="60">
                  <c:v>2006Q2</c:v>
                </c:pt>
                <c:pt idx="61">
                  <c:v>2006Q3</c:v>
                </c:pt>
                <c:pt idx="62">
                  <c:v>2006Q4</c:v>
                </c:pt>
                <c:pt idx="63">
                  <c:v>2007Q1</c:v>
                </c:pt>
                <c:pt idx="64">
                  <c:v>2007Q2</c:v>
                </c:pt>
                <c:pt idx="65">
                  <c:v>2007Q3</c:v>
                </c:pt>
                <c:pt idx="66">
                  <c:v>2007Q4</c:v>
                </c:pt>
                <c:pt idx="67">
                  <c:v>2008Q1</c:v>
                </c:pt>
                <c:pt idx="68">
                  <c:v>2008Q2</c:v>
                </c:pt>
                <c:pt idx="69">
                  <c:v>2008Q3</c:v>
                </c:pt>
                <c:pt idx="70">
                  <c:v>2008Q4</c:v>
                </c:pt>
                <c:pt idx="71">
                  <c:v>2009Q1</c:v>
                </c:pt>
                <c:pt idx="72">
                  <c:v>2009Q2</c:v>
                </c:pt>
                <c:pt idx="73">
                  <c:v>2009Q3</c:v>
                </c:pt>
                <c:pt idx="74">
                  <c:v>2009Q4</c:v>
                </c:pt>
                <c:pt idx="75">
                  <c:v>2010Q1</c:v>
                </c:pt>
                <c:pt idx="76">
                  <c:v>2010Q2</c:v>
                </c:pt>
                <c:pt idx="77">
                  <c:v>2010Q3</c:v>
                </c:pt>
                <c:pt idx="78">
                  <c:v>2010Q4</c:v>
                </c:pt>
                <c:pt idx="79">
                  <c:v>2011Q1</c:v>
                </c:pt>
                <c:pt idx="80">
                  <c:v>2011Q2</c:v>
                </c:pt>
                <c:pt idx="81">
                  <c:v>2011Q3</c:v>
                </c:pt>
                <c:pt idx="82">
                  <c:v>2011Q4</c:v>
                </c:pt>
                <c:pt idx="83">
                  <c:v>2012Q1</c:v>
                </c:pt>
                <c:pt idx="84">
                  <c:v>2012Q2</c:v>
                </c:pt>
                <c:pt idx="85">
                  <c:v>2012Q3</c:v>
                </c:pt>
                <c:pt idx="86">
                  <c:v>2012Q4</c:v>
                </c:pt>
                <c:pt idx="87">
                  <c:v>2013Q1</c:v>
                </c:pt>
                <c:pt idx="88">
                  <c:v>2013Q2</c:v>
                </c:pt>
                <c:pt idx="89">
                  <c:v>2013Q3</c:v>
                </c:pt>
                <c:pt idx="90">
                  <c:v>2013Q4</c:v>
                </c:pt>
                <c:pt idx="91">
                  <c:v>2014Q1</c:v>
                </c:pt>
                <c:pt idx="92">
                  <c:v>2014Q2</c:v>
                </c:pt>
                <c:pt idx="93">
                  <c:v>2014Q3</c:v>
                </c:pt>
                <c:pt idx="94">
                  <c:v>2014Q4</c:v>
                </c:pt>
                <c:pt idx="95">
                  <c:v>2015Q1</c:v>
                </c:pt>
                <c:pt idx="96">
                  <c:v>2015Q2</c:v>
                </c:pt>
                <c:pt idx="97">
                  <c:v>2015Q3</c:v>
                </c:pt>
                <c:pt idx="98">
                  <c:v>2015Q4</c:v>
                </c:pt>
                <c:pt idx="99">
                  <c:v>2016Q1</c:v>
                </c:pt>
                <c:pt idx="100">
                  <c:v>2016Q2</c:v>
                </c:pt>
                <c:pt idx="101">
                  <c:v>2016Q3</c:v>
                </c:pt>
                <c:pt idx="102">
                  <c:v>2016Q4</c:v>
                </c:pt>
                <c:pt idx="103">
                  <c:v>2017Q1</c:v>
                </c:pt>
                <c:pt idx="104">
                  <c:v>2017Q2</c:v>
                </c:pt>
                <c:pt idx="105">
                  <c:v>2017Q3</c:v>
                </c:pt>
                <c:pt idx="106">
                  <c:v>2017Q4</c:v>
                </c:pt>
                <c:pt idx="107">
                  <c:v>2018Q1</c:v>
                </c:pt>
                <c:pt idx="108">
                  <c:v>2018Q2</c:v>
                </c:pt>
                <c:pt idx="109">
                  <c:v>2018Q3</c:v>
                </c:pt>
                <c:pt idx="110">
                  <c:v>2018Q4</c:v>
                </c:pt>
                <c:pt idx="111">
                  <c:v>2019Q1</c:v>
                </c:pt>
                <c:pt idx="112">
                  <c:v>2019Q2</c:v>
                </c:pt>
                <c:pt idx="113">
                  <c:v>2019Q3</c:v>
                </c:pt>
                <c:pt idx="114">
                  <c:v>2019Q4</c:v>
                </c:pt>
              </c:strCache>
            </c:strRef>
          </c:cat>
          <c:val>
            <c:numRef>
              <c:f>[1]Sheet1!$S$86:$S$200</c:f>
              <c:numCache>
                <c:formatCode>General</c:formatCode>
                <c:ptCount val="115"/>
                <c:pt idx="0">
                  <c:v>0.11031683115210571</c:v>
                </c:pt>
                <c:pt idx="1">
                  <c:v>0.11063615764454647</c:v>
                </c:pt>
                <c:pt idx="2">
                  <c:v>0.11143388048135458</c:v>
                </c:pt>
                <c:pt idx="3">
                  <c:v>0.11032530492847406</c:v>
                </c:pt>
                <c:pt idx="4">
                  <c:v>0.10916746780052372</c:v>
                </c:pt>
                <c:pt idx="5">
                  <c:v>0.10866366559968652</c:v>
                </c:pt>
                <c:pt idx="6">
                  <c:v>0.11090342931366207</c:v>
                </c:pt>
                <c:pt idx="7">
                  <c:v>0.11188940758405883</c:v>
                </c:pt>
                <c:pt idx="8">
                  <c:v>9.7292089528743644E-2</c:v>
                </c:pt>
                <c:pt idx="9">
                  <c:v>8.5770770294315318E-2</c:v>
                </c:pt>
                <c:pt idx="10">
                  <c:v>7.5313055850891528E-2</c:v>
                </c:pt>
                <c:pt idx="11">
                  <c:v>6.7420076925648345E-2</c:v>
                </c:pt>
                <c:pt idx="12">
                  <c:v>6.6755443066108852E-2</c:v>
                </c:pt>
                <c:pt idx="13">
                  <c:v>6.6678418109804613E-2</c:v>
                </c:pt>
                <c:pt idx="14">
                  <c:v>6.4417753955745533E-2</c:v>
                </c:pt>
                <c:pt idx="15">
                  <c:v>6.1527426331870569E-2</c:v>
                </c:pt>
                <c:pt idx="16">
                  <c:v>6.0781434387275929E-2</c:v>
                </c:pt>
                <c:pt idx="17">
                  <c:v>6.0329451590007258E-2</c:v>
                </c:pt>
                <c:pt idx="18">
                  <c:v>5.9377875608545454E-2</c:v>
                </c:pt>
                <c:pt idx="19">
                  <c:v>6.8253076999417392E-2</c:v>
                </c:pt>
                <c:pt idx="20">
                  <c:v>7.0292237564158491E-2</c:v>
                </c:pt>
                <c:pt idx="21">
                  <c:v>7.2667676996965899E-2</c:v>
                </c:pt>
                <c:pt idx="22">
                  <c:v>7.5460212108722072E-2</c:v>
                </c:pt>
                <c:pt idx="23">
                  <c:v>7.8246389780882095E-2</c:v>
                </c:pt>
                <c:pt idx="24">
                  <c:v>6.0239587712777008E-2</c:v>
                </c:pt>
                <c:pt idx="25">
                  <c:v>5.5827371000654422E-2</c:v>
                </c:pt>
                <c:pt idx="26">
                  <c:v>5.1460511742919539E-2</c:v>
                </c:pt>
                <c:pt idx="27">
                  <c:v>4.8562576810869257E-2</c:v>
                </c:pt>
                <c:pt idx="28">
                  <c:v>5.6820388465412187E-2</c:v>
                </c:pt>
                <c:pt idx="29">
                  <c:v>5.5452893650179275E-2</c:v>
                </c:pt>
                <c:pt idx="30">
                  <c:v>5.3123114389202523E-2</c:v>
                </c:pt>
                <c:pt idx="31">
                  <c:v>5.2009526212430025E-2</c:v>
                </c:pt>
                <c:pt idx="32">
                  <c:v>5.6658199228899524E-2</c:v>
                </c:pt>
                <c:pt idx="33">
                  <c:v>6.1332014419895775E-2</c:v>
                </c:pt>
                <c:pt idx="34">
                  <c:v>6.4695985681550827E-2</c:v>
                </c:pt>
                <c:pt idx="35">
                  <c:v>7.724970173169006E-2</c:v>
                </c:pt>
                <c:pt idx="36">
                  <c:v>8.1546078058751484E-2</c:v>
                </c:pt>
                <c:pt idx="37">
                  <c:v>8.5987593208779023E-2</c:v>
                </c:pt>
                <c:pt idx="38">
                  <c:v>8.7486450391631762E-2</c:v>
                </c:pt>
                <c:pt idx="39">
                  <c:v>8.8555586034637937E-2</c:v>
                </c:pt>
                <c:pt idx="40">
                  <c:v>9.4562941384091506E-2</c:v>
                </c:pt>
                <c:pt idx="41">
                  <c:v>9.662246323586117E-2</c:v>
                </c:pt>
                <c:pt idx="42">
                  <c:v>0.10521189189774027</c:v>
                </c:pt>
                <c:pt idx="43">
                  <c:v>0.13010308115300487</c:v>
                </c:pt>
                <c:pt idx="44">
                  <c:v>0.12480516930036284</c:v>
                </c:pt>
                <c:pt idx="45">
                  <c:v>0.1207931288113268</c:v>
                </c:pt>
                <c:pt idx="46">
                  <c:v>0.11575294612809321</c:v>
                </c:pt>
                <c:pt idx="47">
                  <c:v>0.11194669207827135</c:v>
                </c:pt>
                <c:pt idx="48">
                  <c:v>0.10319031219215419</c:v>
                </c:pt>
                <c:pt idx="49">
                  <c:v>9.3688041087616469E-2</c:v>
                </c:pt>
                <c:pt idx="50">
                  <c:v>8.4555820429684056E-2</c:v>
                </c:pt>
                <c:pt idx="51">
                  <c:v>7.7999236122240925E-2</c:v>
                </c:pt>
                <c:pt idx="52">
                  <c:v>8.2108972500343561E-2</c:v>
                </c:pt>
                <c:pt idx="53">
                  <c:v>7.7877791575468314E-2</c:v>
                </c:pt>
                <c:pt idx="54">
                  <c:v>7.9818834736838859E-2</c:v>
                </c:pt>
                <c:pt idx="55">
                  <c:v>7.3840318307905536E-2</c:v>
                </c:pt>
                <c:pt idx="56">
                  <c:v>7.4869107469104371E-2</c:v>
                </c:pt>
                <c:pt idx="57">
                  <c:v>8.7737545095483455E-2</c:v>
                </c:pt>
                <c:pt idx="58">
                  <c:v>9.504503217857671E-2</c:v>
                </c:pt>
                <c:pt idx="59">
                  <c:v>9.8217963725028029E-2</c:v>
                </c:pt>
                <c:pt idx="60">
                  <c:v>9.5996401612019611E-2</c:v>
                </c:pt>
                <c:pt idx="61">
                  <c:v>0.10143031867177497</c:v>
                </c:pt>
                <c:pt idx="62">
                  <c:v>0.12416769366604354</c:v>
                </c:pt>
                <c:pt idx="63">
                  <c:v>0.14706284415488527</c:v>
                </c:pt>
                <c:pt idx="64">
                  <c:v>0.1206546164031885</c:v>
                </c:pt>
                <c:pt idx="65">
                  <c:v>0.10541246322458521</c:v>
                </c:pt>
                <c:pt idx="66">
                  <c:v>0.11467328809960926</c:v>
                </c:pt>
                <c:pt idx="67">
                  <c:v>0.10986868220651513</c:v>
                </c:pt>
                <c:pt idx="68">
                  <c:v>8.6905091532793619E-2</c:v>
                </c:pt>
                <c:pt idx="69">
                  <c:v>7.5364273131032777E-2</c:v>
                </c:pt>
                <c:pt idx="70">
                  <c:v>5.3846540514176998E-2</c:v>
                </c:pt>
                <c:pt idx="71">
                  <c:v>9.4074855193018656E-3</c:v>
                </c:pt>
                <c:pt idx="72">
                  <c:v>1.8923711637444472E-2</c:v>
                </c:pt>
                <c:pt idx="73">
                  <c:v>1.8917820580943143E-2</c:v>
                </c:pt>
                <c:pt idx="74">
                  <c:v>1.6746762642288623E-2</c:v>
                </c:pt>
                <c:pt idx="75">
                  <c:v>2.4206016202527249E-2</c:v>
                </c:pt>
                <c:pt idx="76">
                  <c:v>2.9436273410775322E-2</c:v>
                </c:pt>
                <c:pt idx="77">
                  <c:v>3.4853033482303286E-2</c:v>
                </c:pt>
                <c:pt idx="78">
                  <c:v>5.2349065658197386E-2</c:v>
                </c:pt>
                <c:pt idx="79">
                  <c:v>1.0085812835478832E-2</c:v>
                </c:pt>
                <c:pt idx="80">
                  <c:v>-1.3038085803678925E-3</c:v>
                </c:pt>
                <c:pt idx="81">
                  <c:v>2.0763415008552354E-2</c:v>
                </c:pt>
                <c:pt idx="82">
                  <c:v>9.2083517269031089E-3</c:v>
                </c:pt>
                <c:pt idx="83">
                  <c:v>1.0694811629333834E-2</c:v>
                </c:pt>
                <c:pt idx="84">
                  <c:v>1.0287413405816509E-2</c:v>
                </c:pt>
                <c:pt idx="85">
                  <c:v>9.9626748372937095E-3</c:v>
                </c:pt>
                <c:pt idx="86">
                  <c:v>8.9390949570009957E-3</c:v>
                </c:pt>
                <c:pt idx="87">
                  <c:v>8.4971165742441634E-3</c:v>
                </c:pt>
                <c:pt idx="88">
                  <c:v>8.5337327299701317E-3</c:v>
                </c:pt>
                <c:pt idx="89">
                  <c:v>8.5712612999537911E-3</c:v>
                </c:pt>
                <c:pt idx="90">
                  <c:v>8.6087801581797452E-3</c:v>
                </c:pt>
                <c:pt idx="91">
                  <c:v>3.1551796391377215E-2</c:v>
                </c:pt>
                <c:pt idx="92">
                  <c:v>3.5893365235236292E-2</c:v>
                </c:pt>
                <c:pt idx="93">
                  <c:v>2.48327874968301E-2</c:v>
                </c:pt>
                <c:pt idx="94">
                  <c:v>9.3435443410632545E-3</c:v>
                </c:pt>
                <c:pt idx="95">
                  <c:v>-1.2665562954341467E-2</c:v>
                </c:pt>
                <c:pt idx="96">
                  <c:v>2.7727381102463627E-2</c:v>
                </c:pt>
                <c:pt idx="97">
                  <c:v>-6.0463709269212556E-3</c:v>
                </c:pt>
                <c:pt idx="98">
                  <c:v>4.9987504165099284E-2</c:v>
                </c:pt>
                <c:pt idx="99">
                  <c:v>4.3573848603394173E-2</c:v>
                </c:pt>
                <c:pt idx="100">
                  <c:v>3.3868365790566693E-2</c:v>
                </c:pt>
                <c:pt idx="101">
                  <c:v>-9.4938049001902394E-4</c:v>
                </c:pt>
                <c:pt idx="102">
                  <c:v>-9.4938049003012639E-4</c:v>
                </c:pt>
                <c:pt idx="103">
                  <c:v>-9.4938049000792171E-4</c:v>
                </c:pt>
                <c:pt idx="104">
                  <c:v>-9.4938049001902394E-4</c:v>
                </c:pt>
                <c:pt idx="105">
                  <c:v>-9.4938049001902394E-4</c:v>
                </c:pt>
                <c:pt idx="106">
                  <c:v>-9.4938049000792171E-4</c:v>
                </c:pt>
                <c:pt idx="107">
                  <c:v>-9.4938049003012639E-4</c:v>
                </c:pt>
                <c:pt idx="108">
                  <c:v>-9.4938049000792171E-4</c:v>
                </c:pt>
                <c:pt idx="109">
                  <c:v>-9.4938049000792171E-4</c:v>
                </c:pt>
                <c:pt idx="110">
                  <c:v>-9.4938049001902394E-4</c:v>
                </c:pt>
                <c:pt idx="111">
                  <c:v>-9.4938049003012639E-4</c:v>
                </c:pt>
                <c:pt idx="112">
                  <c:v>-9.4938049001902394E-4</c:v>
                </c:pt>
                <c:pt idx="113">
                  <c:v>-9.4938049003012639E-4</c:v>
                </c:pt>
                <c:pt idx="114">
                  <c:v>-9.4938049001902394E-4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7-4982-98AE-A0FDD0C81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053024"/>
        <c:axId val="1377178784"/>
      </c:lineChart>
      <c:catAx>
        <c:axId val="88905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7178784"/>
        <c:crosses val="autoZero"/>
        <c:auto val="1"/>
        <c:lblAlgn val="ctr"/>
        <c:lblOffset val="100"/>
        <c:noMultiLvlLbl val="0"/>
      </c:catAx>
      <c:valAx>
        <c:axId val="137717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9053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3827413052468123"/>
          <c:y val="0.74678747452048888"/>
          <c:w val="0.12554168671038307"/>
          <c:h val="0.125875025365714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REA_transformed!$S$2:$S$141</c:f>
              <c:numCache>
                <c:formatCode>0.00</c:formatCode>
                <c:ptCount val="140"/>
                <c:pt idx="0">
                  <c:v>56.680196051615852</c:v>
                </c:pt>
                <c:pt idx="1">
                  <c:v>57.584468986520164</c:v>
                </c:pt>
                <c:pt idx="2">
                  <c:v>58.48709338457374</c:v>
                </c:pt>
                <c:pt idx="3">
                  <c:v>58.947765624617979</c:v>
                </c:pt>
                <c:pt idx="4">
                  <c:v>59.646136173144896</c:v>
                </c:pt>
                <c:pt idx="5">
                  <c:v>60.246391445819761</c:v>
                </c:pt>
                <c:pt idx="6">
                  <c:v>60.398361918808178</c:v>
                </c:pt>
                <c:pt idx="7">
                  <c:v>60.178656745585968</c:v>
                </c:pt>
                <c:pt idx="8">
                  <c:v>60.68649406329385</c:v>
                </c:pt>
                <c:pt idx="9">
                  <c:v>61.302059547072339</c:v>
                </c:pt>
                <c:pt idx="10">
                  <c:v>61.605346101650547</c:v>
                </c:pt>
                <c:pt idx="11">
                  <c:v>62.074447496238939</c:v>
                </c:pt>
                <c:pt idx="12">
                  <c:v>62.921920028621258</c:v>
                </c:pt>
                <c:pt idx="13">
                  <c:v>63.532207180764374</c:v>
                </c:pt>
                <c:pt idx="14">
                  <c:v>63.823499789240593</c:v>
                </c:pt>
                <c:pt idx="15">
                  <c:v>64.362408486066883</c:v>
                </c:pt>
                <c:pt idx="16">
                  <c:v>64.510226435751889</c:v>
                </c:pt>
                <c:pt idx="17">
                  <c:v>64.295929796443346</c:v>
                </c:pt>
                <c:pt idx="18">
                  <c:v>65.840245567361933</c:v>
                </c:pt>
                <c:pt idx="19">
                  <c:v>66.41856844209623</c:v>
                </c:pt>
                <c:pt idx="20">
                  <c:v>67.430166551632468</c:v>
                </c:pt>
                <c:pt idx="21">
                  <c:v>68.347581067349665</c:v>
                </c:pt>
                <c:pt idx="22">
                  <c:v>68.62535814995212</c:v>
                </c:pt>
                <c:pt idx="23">
                  <c:v>68.728578866625469</c:v>
                </c:pt>
                <c:pt idx="24">
                  <c:v>68.652483171726658</c:v>
                </c:pt>
                <c:pt idx="25">
                  <c:v>68.553680279481739</c:v>
                </c:pt>
                <c:pt idx="26">
                  <c:v>68.899438258586386</c:v>
                </c:pt>
                <c:pt idx="27">
                  <c:v>69.249237334272394</c:v>
                </c:pt>
                <c:pt idx="28">
                  <c:v>69.015385015777227</c:v>
                </c:pt>
                <c:pt idx="29">
                  <c:v>69.167798704448629</c:v>
                </c:pt>
                <c:pt idx="30">
                  <c:v>69.46338741743034</c:v>
                </c:pt>
                <c:pt idx="31">
                  <c:v>69.91505438154168</c:v>
                </c:pt>
                <c:pt idx="32">
                  <c:v>69.980522413460633</c:v>
                </c:pt>
                <c:pt idx="33">
                  <c:v>70.263721343014936</c:v>
                </c:pt>
                <c:pt idx="34">
                  <c:v>70.631711760889758</c:v>
                </c:pt>
                <c:pt idx="35">
                  <c:v>71.15716117708908</c:v>
                </c:pt>
                <c:pt idx="36">
                  <c:v>71.692153875605129</c:v>
                </c:pt>
                <c:pt idx="37">
                  <c:v>72.273081517227169</c:v>
                </c:pt>
                <c:pt idx="38">
                  <c:v>72.840998928042083</c:v>
                </c:pt>
                <c:pt idx="39">
                  <c:v>73.384281249078967</c:v>
                </c:pt>
                <c:pt idx="40">
                  <c:v>73.662351561647455</c:v>
                </c:pt>
                <c:pt idx="41">
                  <c:v>74.487395675915806</c:v>
                </c:pt>
                <c:pt idx="42">
                  <c:v>74.737959361356204</c:v>
                </c:pt>
                <c:pt idx="43">
                  <c:v>74.910709903559805</c:v>
                </c:pt>
                <c:pt idx="44">
                  <c:v>75.457402270497909</c:v>
                </c:pt>
                <c:pt idx="45">
                  <c:v>75.867418606071951</c:v>
                </c:pt>
                <c:pt idx="46">
                  <c:v>76.129331357914296</c:v>
                </c:pt>
                <c:pt idx="47">
                  <c:v>76.651631848334674</c:v>
                </c:pt>
                <c:pt idx="48">
                  <c:v>77.325035908305196</c:v>
                </c:pt>
                <c:pt idx="49">
                  <c:v>77.63868547970975</c:v>
                </c:pt>
                <c:pt idx="50">
                  <c:v>78.047817571369421</c:v>
                </c:pt>
                <c:pt idx="51">
                  <c:v>78.469259758165393</c:v>
                </c:pt>
                <c:pt idx="52">
                  <c:v>78.982011145695012</c:v>
                </c:pt>
                <c:pt idx="53">
                  <c:v>79.613305011710068</c:v>
                </c:pt>
                <c:pt idx="54">
                  <c:v>80.044401484025414</c:v>
                </c:pt>
                <c:pt idx="55">
                  <c:v>80.415955129886228</c:v>
                </c:pt>
                <c:pt idx="56">
                  <c:v>80.908992325740115</c:v>
                </c:pt>
                <c:pt idx="57">
                  <c:v>81.310442727551759</c:v>
                </c:pt>
                <c:pt idx="58">
                  <c:v>81.966050162936654</c:v>
                </c:pt>
                <c:pt idx="59">
                  <c:v>82.435088665243399</c:v>
                </c:pt>
                <c:pt idx="60">
                  <c:v>83.071075767935156</c:v>
                </c:pt>
                <c:pt idx="61">
                  <c:v>83.771589564717843</c:v>
                </c:pt>
                <c:pt idx="62">
                  <c:v>84.231000462211114</c:v>
                </c:pt>
                <c:pt idx="63">
                  <c:v>84.508469763396405</c:v>
                </c:pt>
                <c:pt idx="64">
                  <c:v>85.095282728135444</c:v>
                </c:pt>
                <c:pt idx="65">
                  <c:v>85.708953862154658</c:v>
                </c:pt>
                <c:pt idx="66">
                  <c:v>86.265101418712163</c:v>
                </c:pt>
                <c:pt idx="67">
                  <c:v>87.236314264030582</c:v>
                </c:pt>
                <c:pt idx="68">
                  <c:v>88.161172691630028</c:v>
                </c:pt>
                <c:pt idx="69">
                  <c:v>89.014873513478832</c:v>
                </c:pt>
                <c:pt idx="70">
                  <c:v>89.460819835912247</c:v>
                </c:pt>
                <c:pt idx="71">
                  <c:v>88.990046690679733</c:v>
                </c:pt>
                <c:pt idx="72">
                  <c:v>88.281265051772706</c:v>
                </c:pt>
                <c:pt idx="73">
                  <c:v>88.170944225055109</c:v>
                </c:pt>
                <c:pt idx="74">
                  <c:v>88.183667385760003</c:v>
                </c:pt>
                <c:pt idx="75">
                  <c:v>88.551347689369905</c:v>
                </c:pt>
                <c:pt idx="76">
                  <c:v>89.058218737148394</c:v>
                </c:pt>
                <c:pt idx="77">
                  <c:v>89.508609783177405</c:v>
                </c:pt>
                <c:pt idx="78">
                  <c:v>89.890650883825629</c:v>
                </c:pt>
                <c:pt idx="79">
                  <c:v>90.388706034956186</c:v>
                </c:pt>
                <c:pt idx="80">
                  <c:v>91.153188872864561</c:v>
                </c:pt>
                <c:pt idx="81">
                  <c:v>91.818361452678317</c:v>
                </c:pt>
                <c:pt idx="82">
                  <c:v>92.118511008447499</c:v>
                </c:pt>
                <c:pt idx="83">
                  <c:v>92.631332582747802</c:v>
                </c:pt>
                <c:pt idx="84">
                  <c:v>93.168555493283733</c:v>
                </c:pt>
                <c:pt idx="85">
                  <c:v>93.655004988011626</c:v>
                </c:pt>
                <c:pt idx="86">
                  <c:v>93.874054398907674</c:v>
                </c:pt>
                <c:pt idx="87">
                  <c:v>94.299062802611388</c:v>
                </c:pt>
                <c:pt idx="88">
                  <c:v>94.621590626118874</c:v>
                </c:pt>
                <c:pt idx="89">
                  <c:v>94.583749928976005</c:v>
                </c:pt>
                <c:pt idx="90">
                  <c:v>94.760308626167628</c:v>
                </c:pt>
                <c:pt idx="91">
                  <c:v>94.757469344671861</c:v>
                </c:pt>
                <c:pt idx="92">
                  <c:v>94.998931686516784</c:v>
                </c:pt>
                <c:pt idx="93">
                  <c:v>94.988178778427155</c:v>
                </c:pt>
                <c:pt idx="94">
                  <c:v>94.926027977173462</c:v>
                </c:pt>
                <c:pt idx="95">
                  <c:v>94.923611034866013</c:v>
                </c:pt>
                <c:pt idx="96">
                  <c:v>94.812936704973509</c:v>
                </c:pt>
                <c:pt idx="97">
                  <c:v>95.265976345423482</c:v>
                </c:pt>
                <c:pt idx="98">
                  <c:v>95.212708230671865</c:v>
                </c:pt>
                <c:pt idx="99">
                  <c:v>95.286695050295776</c:v>
                </c:pt>
                <c:pt idx="100">
                  <c:v>95.270680517678059</c:v>
                </c:pt>
                <c:pt idx="101">
                  <c:v>95.409500857637227</c:v>
                </c:pt>
                <c:pt idx="102">
                  <c:v>95.580454317045067</c:v>
                </c:pt>
                <c:pt idx="103">
                  <c:v>95.962036416150937</c:v>
                </c:pt>
                <c:pt idx="104">
                  <c:v>96.553433395411943</c:v>
                </c:pt>
                <c:pt idx="105">
                  <c:v>96.758004492621922</c:v>
                </c:pt>
                <c:pt idx="106">
                  <c:v>96.77591845014561</c:v>
                </c:pt>
                <c:pt idx="107">
                  <c:v>97.267405972144957</c:v>
                </c:pt>
                <c:pt idx="108">
                  <c:v>97.848135791058269</c:v>
                </c:pt>
                <c:pt idx="109">
                  <c:v>98.195068288496998</c:v>
                </c:pt>
                <c:pt idx="110">
                  <c:v>98.668605092083411</c:v>
                </c:pt>
                <c:pt idx="111">
                  <c:v>99.060031187095319</c:v>
                </c:pt>
                <c:pt idx="112">
                  <c:v>99.090446671893147</c:v>
                </c:pt>
                <c:pt idx="113">
                  <c:v>99.456822988042688</c:v>
                </c:pt>
                <c:pt idx="114">
                  <c:v>99.597307916952644</c:v>
                </c:pt>
                <c:pt idx="115">
                  <c:v>100.02557237673892</c:v>
                </c:pt>
                <c:pt idx="116">
                  <c:v>100.23759627842321</c:v>
                </c:pt>
                <c:pt idx="117">
                  <c:v>100.02672643410828</c:v>
                </c:pt>
                <c:pt idx="118">
                  <c:v>100.14967005010122</c:v>
                </c:pt>
                <c:pt idx="119">
                  <c:v>100.11827178748123</c:v>
                </c:pt>
                <c:pt idx="120">
                  <c:v>101.04111714862564</c:v>
                </c:pt>
                <c:pt idx="121">
                  <c:v>101.42963631543557</c:v>
                </c:pt>
                <c:pt idx="122">
                  <c:v>102.23386057677826</c:v>
                </c:pt>
                <c:pt idx="123">
                  <c:v>103.8575472964</c:v>
                </c:pt>
                <c:pt idx="124">
                  <c:v>105.88285908994033</c:v>
                </c:pt>
                <c:pt idx="125">
                  <c:v>107.76342655219364</c:v>
                </c:pt>
                <c:pt idx="126">
                  <c:v>110.04501625285219</c:v>
                </c:pt>
                <c:pt idx="127">
                  <c:v>112.84129887392299</c:v>
                </c:pt>
                <c:pt idx="128">
                  <c:v>114.14237490312846</c:v>
                </c:pt>
                <c:pt idx="129">
                  <c:v>115.31787571496368</c:v>
                </c:pt>
                <c:pt idx="130">
                  <c:v>116.35587566070222</c:v>
                </c:pt>
                <c:pt idx="131">
                  <c:v>117.19550959867784</c:v>
                </c:pt>
                <c:pt idx="132">
                  <c:v>118.00487135153341</c:v>
                </c:pt>
                <c:pt idx="133">
                  <c:v>118.21476294348766</c:v>
                </c:pt>
                <c:pt idx="134">
                  <c:v>118.55273931947255</c:v>
                </c:pt>
                <c:pt idx="135">
                  <c:v>119.01774579479228</c:v>
                </c:pt>
                <c:pt idx="136">
                  <c:v>119.98017823460148</c:v>
                </c:pt>
                <c:pt idx="137">
                  <c:v>120.14453829227054</c:v>
                </c:pt>
                <c:pt idx="138">
                  <c:v>120.8045473434675</c:v>
                </c:pt>
                <c:pt idx="139">
                  <c:v>121.63633553259605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F-4E1F-96F4-DBB79F9ABDFE}"/>
            </c:ext>
          </c:extLst>
        </c:ser>
        <c:ser>
          <c:idx val="1"/>
          <c:order val="1"/>
          <c:tx>
            <c:v>EA_PCD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AWMD_exIreland!$J$86:$J$225</c:f>
              <c:numCache>
                <c:formatCode>0.0</c:formatCode>
                <c:ptCount val="140"/>
                <c:pt idx="0">
                  <c:v>57.916926010315748</c:v>
                </c:pt>
                <c:pt idx="1">
                  <c:v>58.710702821240325</c:v>
                </c:pt>
                <c:pt idx="2">
                  <c:v>59.670758820857053</c:v>
                </c:pt>
                <c:pt idx="3">
                  <c:v>60.499928267008585</c:v>
                </c:pt>
                <c:pt idx="4">
                  <c:v>61.044604336512606</c:v>
                </c:pt>
                <c:pt idx="5">
                  <c:v>61.633551222437511</c:v>
                </c:pt>
                <c:pt idx="6">
                  <c:v>62.094548770855994</c:v>
                </c:pt>
                <c:pt idx="7">
                  <c:v>62.739897714793422</c:v>
                </c:pt>
                <c:pt idx="8">
                  <c:v>63.674346901168057</c:v>
                </c:pt>
                <c:pt idx="9">
                  <c:v>64.22055749401261</c:v>
                </c:pt>
                <c:pt idx="10">
                  <c:v>64.766912345371551</c:v>
                </c:pt>
                <c:pt idx="11">
                  <c:v>65.368199342188817</c:v>
                </c:pt>
                <c:pt idx="12">
                  <c:v>65.958475315245266</c:v>
                </c:pt>
                <c:pt idx="13">
                  <c:v>66.440477617444529</c:v>
                </c:pt>
                <c:pt idx="14">
                  <c:v>66.936245038250547</c:v>
                </c:pt>
                <c:pt idx="15">
                  <c:v>67.410606514176479</c:v>
                </c:pt>
                <c:pt idx="16">
                  <c:v>67.941120736993625</c:v>
                </c:pt>
                <c:pt idx="17">
                  <c:v>68.182469829991959</c:v>
                </c:pt>
                <c:pt idx="18">
                  <c:v>69.14049368366517</c:v>
                </c:pt>
                <c:pt idx="19">
                  <c:v>69.664367467429116</c:v>
                </c:pt>
                <c:pt idx="20">
                  <c:v>70.097718983978353</c:v>
                </c:pt>
                <c:pt idx="21">
                  <c:v>70.545020321868563</c:v>
                </c:pt>
                <c:pt idx="22">
                  <c:v>70.830294974607511</c:v>
                </c:pt>
                <c:pt idx="23">
                  <c:v>70.702774975310518</c:v>
                </c:pt>
                <c:pt idx="24">
                  <c:v>70.479376747050068</c:v>
                </c:pt>
                <c:pt idx="25">
                  <c:v>70.271532682709108</c:v>
                </c:pt>
                <c:pt idx="26">
                  <c:v>70.559368141597048</c:v>
                </c:pt>
                <c:pt idx="27">
                  <c:v>70.826327928790619</c:v>
                </c:pt>
                <c:pt idx="28">
                  <c:v>70.489435178472121</c:v>
                </c:pt>
                <c:pt idx="29">
                  <c:v>70.683124826715854</c:v>
                </c:pt>
                <c:pt idx="30">
                  <c:v>71.005741490402556</c:v>
                </c:pt>
                <c:pt idx="31">
                  <c:v>71.491654270421165</c:v>
                </c:pt>
                <c:pt idx="32">
                  <c:v>71.552790530340943</c:v>
                </c:pt>
                <c:pt idx="33">
                  <c:v>71.831798468848007</c:v>
                </c:pt>
                <c:pt idx="34">
                  <c:v>72.081661500727307</c:v>
                </c:pt>
                <c:pt idx="35">
                  <c:v>72.444506058946274</c:v>
                </c:pt>
                <c:pt idx="36">
                  <c:v>72.906846116279269</c:v>
                </c:pt>
                <c:pt idx="37">
                  <c:v>73.329086183596942</c:v>
                </c:pt>
                <c:pt idx="38">
                  <c:v>73.851817353950253</c:v>
                </c:pt>
                <c:pt idx="39">
                  <c:v>74.386580515034353</c:v>
                </c:pt>
                <c:pt idx="40">
                  <c:v>74.695649017206193</c:v>
                </c:pt>
                <c:pt idx="41">
                  <c:v>75.412302751354758</c:v>
                </c:pt>
                <c:pt idx="42">
                  <c:v>75.650900082174729</c:v>
                </c:pt>
                <c:pt idx="43">
                  <c:v>75.913453021884905</c:v>
                </c:pt>
                <c:pt idx="44">
                  <c:v>76.384570901226354</c:v>
                </c:pt>
                <c:pt idx="45">
                  <c:v>76.719339108896619</c:v>
                </c:pt>
                <c:pt idx="46">
                  <c:v>76.990084163545376</c:v>
                </c:pt>
                <c:pt idx="47">
                  <c:v>77.405655165549135</c:v>
                </c:pt>
                <c:pt idx="48">
                  <c:v>78.164755412008063</c:v>
                </c:pt>
                <c:pt idx="49">
                  <c:v>78.373068388339945</c:v>
                </c:pt>
                <c:pt idx="50">
                  <c:v>78.722680519818951</c:v>
                </c:pt>
                <c:pt idx="51">
                  <c:v>79.082265513490938</c:v>
                </c:pt>
                <c:pt idx="52">
                  <c:v>79.499764602393526</c:v>
                </c:pt>
                <c:pt idx="53">
                  <c:v>80.082773613448211</c:v>
                </c:pt>
                <c:pt idx="54">
                  <c:v>80.468313975096407</c:v>
                </c:pt>
                <c:pt idx="55">
                  <c:v>80.803723032625328</c:v>
                </c:pt>
                <c:pt idx="56">
                  <c:v>81.239618593985583</c:v>
                </c:pt>
                <c:pt idx="57">
                  <c:v>81.534762246325386</c:v>
                </c:pt>
                <c:pt idx="58">
                  <c:v>82.115845234526404</c:v>
                </c:pt>
                <c:pt idx="59">
                  <c:v>82.544930745456298</c:v>
                </c:pt>
                <c:pt idx="60">
                  <c:v>83.071880837745439</c:v>
                </c:pt>
                <c:pt idx="61">
                  <c:v>83.644965296570845</c:v>
                </c:pt>
                <c:pt idx="62">
                  <c:v>84.023895936440539</c:v>
                </c:pt>
                <c:pt idx="63">
                  <c:v>84.290115002314664</c:v>
                </c:pt>
                <c:pt idx="64">
                  <c:v>84.889930551339518</c:v>
                </c:pt>
                <c:pt idx="65">
                  <c:v>85.452477691001036</c:v>
                </c:pt>
                <c:pt idx="66">
                  <c:v>85.954902879857329</c:v>
                </c:pt>
                <c:pt idx="67">
                  <c:v>86.85599797787404</c:v>
                </c:pt>
                <c:pt idx="68">
                  <c:v>87.640013905387463</c:v>
                </c:pt>
                <c:pt idx="69">
                  <c:v>88.386167853442473</c:v>
                </c:pt>
                <c:pt idx="70">
                  <c:v>88.853859235770415</c:v>
                </c:pt>
                <c:pt idx="71">
                  <c:v>88.401964974703873</c:v>
                </c:pt>
                <c:pt idx="72">
                  <c:v>87.72736157163186</c:v>
                </c:pt>
                <c:pt idx="73">
                  <c:v>87.719859924194992</c:v>
                </c:pt>
                <c:pt idx="74">
                  <c:v>87.784436385625298</c:v>
                </c:pt>
                <c:pt idx="75">
                  <c:v>88.144295649672557</c:v>
                </c:pt>
                <c:pt idx="76">
                  <c:v>88.615432911924884</c:v>
                </c:pt>
                <c:pt idx="77">
                  <c:v>89.088212603797047</c:v>
                </c:pt>
                <c:pt idx="78">
                  <c:v>89.436901765554495</c:v>
                </c:pt>
                <c:pt idx="79">
                  <c:v>89.915902796022181</c:v>
                </c:pt>
                <c:pt idx="80">
                  <c:v>90.647478912090037</c:v>
                </c:pt>
                <c:pt idx="81">
                  <c:v>91.260409423661244</c:v>
                </c:pt>
                <c:pt idx="82">
                  <c:v>91.516278194387567</c:v>
                </c:pt>
                <c:pt idx="83">
                  <c:v>92.006337777789227</c:v>
                </c:pt>
                <c:pt idx="84">
                  <c:v>92.520727347357052</c:v>
                </c:pt>
                <c:pt idx="85">
                  <c:v>92.886079992191867</c:v>
                </c:pt>
                <c:pt idx="86">
                  <c:v>93.139712623432786</c:v>
                </c:pt>
                <c:pt idx="87">
                  <c:v>93.61363157522436</c:v>
                </c:pt>
                <c:pt idx="88">
                  <c:v>93.990515967988003</c:v>
                </c:pt>
                <c:pt idx="89">
                  <c:v>93.949969194598324</c:v>
                </c:pt>
                <c:pt idx="90">
                  <c:v>94.178714852618128</c:v>
                </c:pt>
                <c:pt idx="91">
                  <c:v>94.304864647826875</c:v>
                </c:pt>
                <c:pt idx="92">
                  <c:v>94.595676966854995</c:v>
                </c:pt>
                <c:pt idx="93">
                  <c:v>94.553302086553643</c:v>
                </c:pt>
                <c:pt idx="94">
                  <c:v>94.573179285455012</c:v>
                </c:pt>
                <c:pt idx="95">
                  <c:v>94.640792139678894</c:v>
                </c:pt>
                <c:pt idx="96">
                  <c:v>94.417869821036618</c:v>
                </c:pt>
                <c:pt idx="97">
                  <c:v>95.026063819145904</c:v>
                </c:pt>
                <c:pt idx="98">
                  <c:v>94.999029987737856</c:v>
                </c:pt>
                <c:pt idx="99">
                  <c:v>95.002190065996302</c:v>
                </c:pt>
                <c:pt idx="100">
                  <c:v>94.922088647683751</c:v>
                </c:pt>
                <c:pt idx="101">
                  <c:v>95.208636765790246</c:v>
                </c:pt>
                <c:pt idx="102">
                  <c:v>95.445774105742203</c:v>
                </c:pt>
                <c:pt idx="103">
                  <c:v>95.81482111886065</c:v>
                </c:pt>
                <c:pt idx="104">
                  <c:v>96.315964822394577</c:v>
                </c:pt>
                <c:pt idx="105">
                  <c:v>96.620898600663168</c:v>
                </c:pt>
                <c:pt idx="106">
                  <c:v>96.7932520948481</c:v>
                </c:pt>
                <c:pt idx="107">
                  <c:v>97.144758702124861</c:v>
                </c:pt>
                <c:pt idx="108">
                  <c:v>97.650199632226375</c:v>
                </c:pt>
                <c:pt idx="109">
                  <c:v>98.094657534059678</c:v>
                </c:pt>
                <c:pt idx="110">
                  <c:v>98.631781279999927</c:v>
                </c:pt>
                <c:pt idx="111">
                  <c:v>98.939277152022271</c:v>
                </c:pt>
                <c:pt idx="112">
                  <c:v>98.898774010663615</c:v>
                </c:pt>
                <c:pt idx="113">
                  <c:v>99.470859405990112</c:v>
                </c:pt>
                <c:pt idx="114">
                  <c:v>99.692056499451098</c:v>
                </c:pt>
                <c:pt idx="115">
                  <c:v>100</c:v>
                </c:pt>
                <c:pt idx="116">
                  <c:v>100.26614036883768</c:v>
                </c:pt>
                <c:pt idx="117">
                  <c:v>100.19956651883749</c:v>
                </c:pt>
                <c:pt idx="118">
                  <c:v>99.861607941359821</c:v>
                </c:pt>
                <c:pt idx="119">
                  <c:v>100.0744230736391</c:v>
                </c:pt>
                <c:pt idx="120">
                  <c:v>101.39696569096917</c:v>
                </c:pt>
                <c:pt idx="121">
                  <c:v>101.7717308622216</c:v>
                </c:pt>
                <c:pt idx="122">
                  <c:v>102.50996073695555</c:v>
                </c:pt>
                <c:pt idx="123">
                  <c:v>104.12862092426809</c:v>
                </c:pt>
                <c:pt idx="124">
                  <c:v>106.20326761940007</c:v>
                </c:pt>
                <c:pt idx="125">
                  <c:v>108.16307671115062</c:v>
                </c:pt>
                <c:pt idx="126">
                  <c:v>110.30837474602406</c:v>
                </c:pt>
                <c:pt idx="127">
                  <c:v>113.10921723875249</c:v>
                </c:pt>
                <c:pt idx="128">
                  <c:v>114.76490560050485</c:v>
                </c:pt>
                <c:pt idx="129">
                  <c:v>115.85241003385075</c:v>
                </c:pt>
                <c:pt idx="130">
                  <c:v>116.7958481977812</c:v>
                </c:pt>
                <c:pt idx="131">
                  <c:v>117.62705950049497</c:v>
                </c:pt>
                <c:pt idx="132">
                  <c:v>118.36447884639307</c:v>
                </c:pt>
                <c:pt idx="133">
                  <c:v>118.7593893909431</c:v>
                </c:pt>
                <c:pt idx="134">
                  <c:v>119.14071615875966</c:v>
                </c:pt>
                <c:pt idx="135">
                  <c:v>119.63343345262065</c:v>
                </c:pt>
                <c:pt idx="136">
                  <c:v>120.63401599685959</c:v>
                </c:pt>
                <c:pt idx="137">
                  <c:v>120.96854637474277</c:v>
                </c:pt>
                <c:pt idx="138">
                  <c:v>121.64764072055263</c:v>
                </c:pt>
                <c:pt idx="139">
                  <c:v>122.41134514384883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F-4E1F-96F4-DBB79F9AB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9388095"/>
        <c:axId val="1919388575"/>
      </c:lineChart>
      <c:catAx>
        <c:axId val="191938809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388575"/>
        <c:crosses val="autoZero"/>
        <c:auto val="1"/>
        <c:lblAlgn val="ctr"/>
        <c:lblOffset val="100"/>
        <c:noMultiLvlLbl val="0"/>
      </c:catAx>
      <c:valAx>
        <c:axId val="1919388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388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6538351643472394E-2"/>
          <c:y val="0.12895261164059288"/>
          <c:w val="0.90398861972858313"/>
          <c:h val="0.7813012786222657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AWMD_Updated!$BE$94:$BE$225</c:f>
              <c:numCache>
                <c:formatCode>General</c:formatCode>
                <c:ptCount val="132"/>
                <c:pt idx="0">
                  <c:v>1.3257986721684372</c:v>
                </c:pt>
                <c:pt idx="1">
                  <c:v>1.2971862301087307</c:v>
                </c:pt>
                <c:pt idx="2">
                  <c:v>1.3193383781901062</c:v>
                </c:pt>
                <c:pt idx="3">
                  <c:v>1.2926844402159299</c:v>
                </c:pt>
                <c:pt idx="4">
                  <c:v>1.2581311970824787</c:v>
                </c:pt>
                <c:pt idx="5">
                  <c:v>1.188259049978968</c:v>
                </c:pt>
                <c:pt idx="6">
                  <c:v>1.1338331269757043</c:v>
                </c:pt>
                <c:pt idx="7">
                  <c:v>1.1146201003158098</c:v>
                </c:pt>
                <c:pt idx="8">
                  <c:v>1.0787323600290826</c:v>
                </c:pt>
                <c:pt idx="9">
                  <c:v>1.0505669384483336</c:v>
                </c:pt>
                <c:pt idx="10">
                  <c:v>1.0434296279756003</c:v>
                </c:pt>
                <c:pt idx="11">
                  <c:v>1.0293081779564051</c:v>
                </c:pt>
                <c:pt idx="12">
                  <c:v>1.0303333574889271</c:v>
                </c:pt>
                <c:pt idx="13">
                  <c:v>1.0396930548850503</c:v>
                </c:pt>
                <c:pt idx="14">
                  <c:v>1.0214894132837213</c:v>
                </c:pt>
                <c:pt idx="15">
                  <c:v>1.0303924558785951</c:v>
                </c:pt>
                <c:pt idx="16">
                  <c:v>1.0732500300510013</c:v>
                </c:pt>
                <c:pt idx="17">
                  <c:v>1.0957659239443489</c:v>
                </c:pt>
                <c:pt idx="18">
                  <c:v>1.1261375396822715</c:v>
                </c:pt>
                <c:pt idx="19">
                  <c:v>1.0763953671943403</c:v>
                </c:pt>
                <c:pt idx="20">
                  <c:v>1.076939037711893</c:v>
                </c:pt>
                <c:pt idx="21">
                  <c:v>1.0586797980603582</c:v>
                </c:pt>
                <c:pt idx="22">
                  <c:v>1.0225523930282379</c:v>
                </c:pt>
                <c:pt idx="23">
                  <c:v>0.97898446677980033</c:v>
                </c:pt>
                <c:pt idx="24">
                  <c:v>0.99927053251126685</c:v>
                </c:pt>
                <c:pt idx="25">
                  <c:v>1.0383418096636396</c:v>
                </c:pt>
                <c:pt idx="26">
                  <c:v>1.046364041908973</c:v>
                </c:pt>
                <c:pt idx="27">
                  <c:v>1.059006799882662</c:v>
                </c:pt>
                <c:pt idx="28">
                  <c:v>1.0968869252175402</c:v>
                </c:pt>
                <c:pt idx="29">
                  <c:v>1.132005415513909</c:v>
                </c:pt>
                <c:pt idx="30">
                  <c:v>1.1487096544451618</c:v>
                </c:pt>
                <c:pt idx="31">
                  <c:v>1.1704106151561153</c:v>
                </c:pt>
                <c:pt idx="32">
                  <c:v>1.1023810696183045</c:v>
                </c:pt>
                <c:pt idx="33">
                  <c:v>1.1298545613546815</c:v>
                </c:pt>
                <c:pt idx="34">
                  <c:v>1.1076315072428029</c:v>
                </c:pt>
                <c:pt idx="35">
                  <c:v>1.0994246344413097</c:v>
                </c:pt>
                <c:pt idx="36">
                  <c:v>1.112229519683682</c:v>
                </c:pt>
                <c:pt idx="37">
                  <c:v>1.0806367544011637</c:v>
                </c:pt>
                <c:pt idx="38">
                  <c:v>1.032162528440379</c:v>
                </c:pt>
                <c:pt idx="39">
                  <c:v>1.0181554078476029</c:v>
                </c:pt>
                <c:pt idx="40">
                  <c:v>0.96850080272575501</c:v>
                </c:pt>
                <c:pt idx="41">
                  <c:v>0.93252729818244806</c:v>
                </c:pt>
                <c:pt idx="42">
                  <c:v>0.94018334201958575</c:v>
                </c:pt>
                <c:pt idx="43">
                  <c:v>0.91553181412018891</c:v>
                </c:pt>
                <c:pt idx="44">
                  <c:v>0.89398340230415274</c:v>
                </c:pt>
                <c:pt idx="45">
                  <c:v>0.91487960184439732</c:v>
                </c:pt>
                <c:pt idx="46">
                  <c:v>0.90761067858419997</c:v>
                </c:pt>
                <c:pt idx="47">
                  <c:v>0.88408574924499084</c:v>
                </c:pt>
                <c:pt idx="48">
                  <c:v>0.88826249933380585</c:v>
                </c:pt>
                <c:pt idx="49">
                  <c:v>0.90934304511705533</c:v>
                </c:pt>
                <c:pt idx="50">
                  <c:v>0.9263928393539147</c:v>
                </c:pt>
                <c:pt idx="51">
                  <c:v>0.93816727147183432</c:v>
                </c:pt>
                <c:pt idx="52">
                  <c:v>0.93799948472562233</c:v>
                </c:pt>
                <c:pt idx="53">
                  <c:v>0.91287130279515671</c:v>
                </c:pt>
                <c:pt idx="54">
                  <c:v>0.90389842351075955</c:v>
                </c:pt>
                <c:pt idx="55">
                  <c:v>0.90394200067073049</c:v>
                </c:pt>
                <c:pt idx="56">
                  <c:v>0.89862627002102424</c:v>
                </c:pt>
                <c:pt idx="57">
                  <c:v>0.88955124215453141</c:v>
                </c:pt>
                <c:pt idx="58">
                  <c:v>0.88527486899407914</c:v>
                </c:pt>
                <c:pt idx="59">
                  <c:v>0.86502247040037517</c:v>
                </c:pt>
                <c:pt idx="60">
                  <c:v>0.84929368490694712</c:v>
                </c:pt>
                <c:pt idx="61">
                  <c:v>0.82866678838861507</c:v>
                </c:pt>
                <c:pt idx="62">
                  <c:v>0.84652859785235701</c:v>
                </c:pt>
                <c:pt idx="63">
                  <c:v>0.86831409004590787</c:v>
                </c:pt>
                <c:pt idx="64">
                  <c:v>0.83888840575131185</c:v>
                </c:pt>
                <c:pt idx="65">
                  <c:v>0.83254080074329473</c:v>
                </c:pt>
                <c:pt idx="66">
                  <c:v>0.82298430568929049</c:v>
                </c:pt>
                <c:pt idx="67">
                  <c:v>0.81269670646532965</c:v>
                </c:pt>
                <c:pt idx="68">
                  <c:v>0.85414529523959204</c:v>
                </c:pt>
                <c:pt idx="69">
                  <c:v>0.90686030754051883</c:v>
                </c:pt>
                <c:pt idx="70">
                  <c:v>0.91022179070967235</c:v>
                </c:pt>
                <c:pt idx="71">
                  <c:v>0.89039028477352478</c:v>
                </c:pt>
                <c:pt idx="72">
                  <c:v>0.89500649028873469</c:v>
                </c:pt>
                <c:pt idx="73">
                  <c:v>0.87205626507022238</c:v>
                </c:pt>
                <c:pt idx="74">
                  <c:v>0.88190135580575291</c:v>
                </c:pt>
                <c:pt idx="75">
                  <c:v>0.88894709846185738</c:v>
                </c:pt>
                <c:pt idx="76">
                  <c:v>0.91667038427434189</c:v>
                </c:pt>
                <c:pt idx="77">
                  <c:v>0.92488771092449917</c:v>
                </c:pt>
                <c:pt idx="78">
                  <c:v>0.94457813723524453</c:v>
                </c:pt>
                <c:pt idx="79">
                  <c:v>0.92419391806466411</c:v>
                </c:pt>
                <c:pt idx="80">
                  <c:v>0.90291415543667197</c:v>
                </c:pt>
                <c:pt idx="81">
                  <c:v>0.9015390172563611</c:v>
                </c:pt>
                <c:pt idx="82">
                  <c:v>0.88242976447361821</c:v>
                </c:pt>
                <c:pt idx="83">
                  <c:v>0.86862886065716904</c:v>
                </c:pt>
                <c:pt idx="84">
                  <c:v>0.85595283813989376</c:v>
                </c:pt>
                <c:pt idx="85">
                  <c:v>0.85882443538734798</c:v>
                </c:pt>
                <c:pt idx="86">
                  <c:v>0.87744287408168542</c:v>
                </c:pt>
                <c:pt idx="87">
                  <c:v>0.89045477009200413</c:v>
                </c:pt>
                <c:pt idx="88">
                  <c:v>0.94061225078478705</c:v>
                </c:pt>
                <c:pt idx="89">
                  <c:v>0.96068585284406238</c:v>
                </c:pt>
                <c:pt idx="90">
                  <c:v>0.93333615408260184</c:v>
                </c:pt>
                <c:pt idx="91">
                  <c:v>0.93292603855659217</c:v>
                </c:pt>
                <c:pt idx="92">
                  <c:v>0.90973075305389317</c:v>
                </c:pt>
                <c:pt idx="93">
                  <c:v>0.90496072319634824</c:v>
                </c:pt>
                <c:pt idx="94">
                  <c:v>0.90468863934226063</c:v>
                </c:pt>
                <c:pt idx="95">
                  <c:v>0.91007875821573603</c:v>
                </c:pt>
                <c:pt idx="96">
                  <c:v>0.91797271234315292</c:v>
                </c:pt>
                <c:pt idx="97">
                  <c:v>0.90509068254397407</c:v>
                </c:pt>
                <c:pt idx="98">
                  <c:v>0.86838572304400463</c:v>
                </c:pt>
                <c:pt idx="99">
                  <c:v>0.86380600990152301</c:v>
                </c:pt>
                <c:pt idx="100">
                  <c:v>0.85129712142391367</c:v>
                </c:pt>
                <c:pt idx="101">
                  <c:v>0.85545784959568694</c:v>
                </c:pt>
                <c:pt idx="102">
                  <c:v>0.84496379048503645</c:v>
                </c:pt>
                <c:pt idx="103">
                  <c:v>0.8517113720502445</c:v>
                </c:pt>
                <c:pt idx="104">
                  <c:v>0.86260660739409123</c:v>
                </c:pt>
                <c:pt idx="105">
                  <c:v>0.86319334926788249</c:v>
                </c:pt>
                <c:pt idx="106">
                  <c:v>0.8635673044207185</c:v>
                </c:pt>
                <c:pt idx="107">
                  <c:v>0.86908734530607634</c:v>
                </c:pt>
                <c:pt idx="108">
                  <c:v>0.86731973915648208</c:v>
                </c:pt>
                <c:pt idx="109">
                  <c:v>0.84689709607454722</c:v>
                </c:pt>
                <c:pt idx="110">
                  <c:v>0.82101671425826883</c:v>
                </c:pt>
                <c:pt idx="111">
                  <c:v>0.81752935543533478</c:v>
                </c:pt>
                <c:pt idx="112">
                  <c:v>0.82133702168411871</c:v>
                </c:pt>
                <c:pt idx="113">
                  <c:v>0.82000976904971978</c:v>
                </c:pt>
                <c:pt idx="114">
                  <c:v>0.82967997583971909</c:v>
                </c:pt>
                <c:pt idx="115">
                  <c:v>0.8404926968188775</c:v>
                </c:pt>
                <c:pt idx="116">
                  <c:v>0.84550961118959167</c:v>
                </c:pt>
                <c:pt idx="117">
                  <c:v>0.85942179820260522</c:v>
                </c:pt>
                <c:pt idx="118">
                  <c:v>0.87412587412587406</c:v>
                </c:pt>
                <c:pt idx="119">
                  <c:v>0.85353945742203774</c:v>
                </c:pt>
                <c:pt idx="120">
                  <c:v>0.83485090675940277</c:v>
                </c:pt>
                <c:pt idx="121">
                  <c:v>0.82209371375080764</c:v>
                </c:pt>
                <c:pt idx="122">
                  <c:v>0.80899996278600173</c:v>
                </c:pt>
                <c:pt idx="123">
                  <c:v>0.81166679022039367</c:v>
                </c:pt>
                <c:pt idx="124">
                  <c:v>0.80677215302209004</c:v>
                </c:pt>
                <c:pt idx="125">
                  <c:v>0.80409811283533783</c:v>
                </c:pt>
                <c:pt idx="126">
                  <c:v>0.79716167926891135</c:v>
                </c:pt>
                <c:pt idx="127">
                  <c:v>0.80782012969283135</c:v>
                </c:pt>
                <c:pt idx="128">
                  <c:v>0.81151792805407097</c:v>
                </c:pt>
                <c:pt idx="129">
                  <c:v>0.77890112629102859</c:v>
                </c:pt>
                <c:pt idx="130">
                  <c:v>0.76451469371757697</c:v>
                </c:pt>
                <c:pt idx="131">
                  <c:v>0.76506079555612283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5-47C9-959C-611EF2385460}"/>
            </c:ext>
          </c:extLst>
        </c:ser>
        <c:ser>
          <c:idx val="1"/>
          <c:order val="1"/>
          <c:tx>
            <c:v>EEN_AWM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AWMD_Updated!$AZ$94:$AZ$226</c:f>
              <c:numCache>
                <c:formatCode>0.00</c:formatCode>
                <c:ptCount val="133"/>
                <c:pt idx="0">
                  <c:v>1.3257986721684365</c:v>
                </c:pt>
                <c:pt idx="1">
                  <c:v>1.2971862301087298</c:v>
                </c:pt>
                <c:pt idx="2">
                  <c:v>1.3193383781901051</c:v>
                </c:pt>
                <c:pt idx="3">
                  <c:v>1.2926844402159299</c:v>
                </c:pt>
                <c:pt idx="4">
                  <c:v>1.2581311970824776</c:v>
                </c:pt>
                <c:pt idx="5">
                  <c:v>1.1882590499789678</c:v>
                </c:pt>
                <c:pt idx="6">
                  <c:v>1.1338331269757043</c:v>
                </c:pt>
                <c:pt idx="7">
                  <c:v>1.1146201003158092</c:v>
                </c:pt>
                <c:pt idx="8">
                  <c:v>1.0787323600290828</c:v>
                </c:pt>
                <c:pt idx="9">
                  <c:v>1.0505669384483334</c:v>
                </c:pt>
                <c:pt idx="10">
                  <c:v>1.0434296279756003</c:v>
                </c:pt>
                <c:pt idx="11">
                  <c:v>1.0293081779564048</c:v>
                </c:pt>
                <c:pt idx="12">
                  <c:v>1.0303333574889266</c:v>
                </c:pt>
                <c:pt idx="13">
                  <c:v>1.0396930548850498</c:v>
                </c:pt>
                <c:pt idx="14">
                  <c:v>1.0214894132837209</c:v>
                </c:pt>
                <c:pt idx="15">
                  <c:v>1.0303924558785948</c:v>
                </c:pt>
                <c:pt idx="16">
                  <c:v>1.0732500300510008</c:v>
                </c:pt>
                <c:pt idx="17">
                  <c:v>1.095765923944348</c:v>
                </c:pt>
                <c:pt idx="18">
                  <c:v>1.1261375396822715</c:v>
                </c:pt>
                <c:pt idx="19">
                  <c:v>1.0763953671943396</c:v>
                </c:pt>
                <c:pt idx="20">
                  <c:v>1.0769390377118921</c:v>
                </c:pt>
                <c:pt idx="21">
                  <c:v>1.0586797980603575</c:v>
                </c:pt>
                <c:pt idx="22">
                  <c:v>1.0225523930282379</c:v>
                </c:pt>
                <c:pt idx="23">
                  <c:v>0.97898446677979378</c:v>
                </c:pt>
                <c:pt idx="24">
                  <c:v>0.99927053251126652</c:v>
                </c:pt>
                <c:pt idx="25">
                  <c:v>1.0383418096636396</c:v>
                </c:pt>
                <c:pt idx="26">
                  <c:v>1.0463640419089728</c:v>
                </c:pt>
                <c:pt idx="27">
                  <c:v>1.0590067998826618</c:v>
                </c:pt>
                <c:pt idx="28">
                  <c:v>1.0968869252175402</c:v>
                </c:pt>
                <c:pt idx="29">
                  <c:v>1.1320054155139081</c:v>
                </c:pt>
                <c:pt idx="30">
                  <c:v>1.1487096544451618</c:v>
                </c:pt>
                <c:pt idx="31">
                  <c:v>1.1704106151561156</c:v>
                </c:pt>
                <c:pt idx="32">
                  <c:v>1.1023810696183043</c:v>
                </c:pt>
                <c:pt idx="33">
                  <c:v>1.1298545613546807</c:v>
                </c:pt>
                <c:pt idx="34">
                  <c:v>1.1076315072428025</c:v>
                </c:pt>
                <c:pt idx="35">
                  <c:v>1.099424634441309</c:v>
                </c:pt>
                <c:pt idx="36">
                  <c:v>1.112229519683682</c:v>
                </c:pt>
                <c:pt idx="37">
                  <c:v>1.0806367544011632</c:v>
                </c:pt>
                <c:pt idx="38">
                  <c:v>1.0321625284403784</c:v>
                </c:pt>
                <c:pt idx="39">
                  <c:v>1.0181554078476025</c:v>
                </c:pt>
                <c:pt idx="40">
                  <c:v>0.96850080272574868</c:v>
                </c:pt>
                <c:pt idx="41">
                  <c:v>0.93252729818244195</c:v>
                </c:pt>
                <c:pt idx="42">
                  <c:v>0.94018334201958276</c:v>
                </c:pt>
                <c:pt idx="43">
                  <c:v>0.91553181412018614</c:v>
                </c:pt>
                <c:pt idx="44">
                  <c:v>0.89398340230415274</c:v>
                </c:pt>
                <c:pt idx="45">
                  <c:v>0.91487960184439743</c:v>
                </c:pt>
                <c:pt idx="46">
                  <c:v>0.90761067858419997</c:v>
                </c:pt>
                <c:pt idx="47">
                  <c:v>0.88408574924499073</c:v>
                </c:pt>
                <c:pt idx="48">
                  <c:v>0.88826249933380308</c:v>
                </c:pt>
                <c:pt idx="49">
                  <c:v>0.90934304511705522</c:v>
                </c:pt>
                <c:pt idx="50">
                  <c:v>0.92639283935390893</c:v>
                </c:pt>
                <c:pt idx="51">
                  <c:v>0.93816727147183421</c:v>
                </c:pt>
                <c:pt idx="52">
                  <c:v>0.93799948472561634</c:v>
                </c:pt>
                <c:pt idx="53">
                  <c:v>0.91287130279515105</c:v>
                </c:pt>
                <c:pt idx="54">
                  <c:v>0.90389842351075944</c:v>
                </c:pt>
                <c:pt idx="55">
                  <c:v>0.90394200067072483</c:v>
                </c:pt>
                <c:pt idx="56">
                  <c:v>0.89862627002101902</c:v>
                </c:pt>
                <c:pt idx="57">
                  <c:v>0.88955124215452874</c:v>
                </c:pt>
                <c:pt idx="58">
                  <c:v>0.88527486899407404</c:v>
                </c:pt>
                <c:pt idx="59">
                  <c:v>0.86502247040037283</c:v>
                </c:pt>
                <c:pt idx="60">
                  <c:v>0.84929368490694723</c:v>
                </c:pt>
                <c:pt idx="61">
                  <c:v>0.82866678838861063</c:v>
                </c:pt>
                <c:pt idx="62">
                  <c:v>0.8465285978523569</c:v>
                </c:pt>
                <c:pt idx="63">
                  <c:v>0.86831409004590776</c:v>
                </c:pt>
                <c:pt idx="64">
                  <c:v>0.83888840575130696</c:v>
                </c:pt>
                <c:pt idx="65">
                  <c:v>0.8325408007432924</c:v>
                </c:pt>
                <c:pt idx="66">
                  <c:v>0.82298430568929037</c:v>
                </c:pt>
                <c:pt idx="67">
                  <c:v>0.81269670646532743</c:v>
                </c:pt>
                <c:pt idx="68">
                  <c:v>0.85414529523959204</c:v>
                </c:pt>
                <c:pt idx="69">
                  <c:v>0.90686030754051328</c:v>
                </c:pt>
                <c:pt idx="70">
                  <c:v>0.91022179070966958</c:v>
                </c:pt>
                <c:pt idx="71">
                  <c:v>0.89039028477352478</c:v>
                </c:pt>
                <c:pt idx="72">
                  <c:v>0.89500649028873192</c:v>
                </c:pt>
                <c:pt idx="73">
                  <c:v>0.87205626507022238</c:v>
                </c:pt>
                <c:pt idx="74">
                  <c:v>0.8819013558057478</c:v>
                </c:pt>
                <c:pt idx="75">
                  <c:v>0.88894709846185482</c:v>
                </c:pt>
                <c:pt idx="76">
                  <c:v>0.91667038427433634</c:v>
                </c:pt>
                <c:pt idx="77">
                  <c:v>0.92488771092449606</c:v>
                </c:pt>
                <c:pt idx="78">
                  <c:v>0.94457813723523876</c:v>
                </c:pt>
                <c:pt idx="79">
                  <c:v>0.92419391806466389</c:v>
                </c:pt>
                <c:pt idx="80">
                  <c:v>0.90291415543667186</c:v>
                </c:pt>
                <c:pt idx="81">
                  <c:v>0.90153901725635832</c:v>
                </c:pt>
                <c:pt idx="82">
                  <c:v>0.8824297644736131</c:v>
                </c:pt>
                <c:pt idx="83">
                  <c:v>0.86862886065716405</c:v>
                </c:pt>
                <c:pt idx="84">
                  <c:v>0.85595283813988898</c:v>
                </c:pt>
                <c:pt idx="85">
                  <c:v>0.85882443538734554</c:v>
                </c:pt>
                <c:pt idx="86">
                  <c:v>0.87744287408168287</c:v>
                </c:pt>
                <c:pt idx="87">
                  <c:v>0.89045477009199869</c:v>
                </c:pt>
                <c:pt idx="88">
                  <c:v>0.94061225078478417</c:v>
                </c:pt>
                <c:pt idx="89">
                  <c:v>0.96068585284406238</c:v>
                </c:pt>
                <c:pt idx="90">
                  <c:v>0.93333615408259896</c:v>
                </c:pt>
                <c:pt idx="91">
                  <c:v>0.93292603855658929</c:v>
                </c:pt>
                <c:pt idx="92">
                  <c:v>0.90973075305389028</c:v>
                </c:pt>
                <c:pt idx="93">
                  <c:v>0.90496072319634546</c:v>
                </c:pt>
                <c:pt idx="94">
                  <c:v>0.90468863934225507</c:v>
                </c:pt>
                <c:pt idx="95">
                  <c:v>0.91007875821573592</c:v>
                </c:pt>
                <c:pt idx="96">
                  <c:v>0.91797271234315292</c:v>
                </c:pt>
                <c:pt idx="97">
                  <c:v>0.90509068254396841</c:v>
                </c:pt>
                <c:pt idx="98">
                  <c:v>0.86838572304400452</c:v>
                </c:pt>
                <c:pt idx="99">
                  <c:v>0.86380600990152034</c:v>
                </c:pt>
                <c:pt idx="100">
                  <c:v>0.85129712142391367</c:v>
                </c:pt>
                <c:pt idx="101">
                  <c:v>0.85545784959568227</c:v>
                </c:pt>
                <c:pt idx="102">
                  <c:v>0.84496379048503178</c:v>
                </c:pt>
                <c:pt idx="103">
                  <c:v>0.85171137205023972</c:v>
                </c:pt>
                <c:pt idx="104">
                  <c:v>0.86260660739409123</c:v>
                </c:pt>
                <c:pt idx="105">
                  <c:v>0.8631933492678826</c:v>
                </c:pt>
                <c:pt idx="106">
                  <c:v>0.86356730442071605</c:v>
                </c:pt>
                <c:pt idx="107">
                  <c:v>0.86908734530607368</c:v>
                </c:pt>
                <c:pt idx="108">
                  <c:v>0.86731973915647953</c:v>
                </c:pt>
                <c:pt idx="109">
                  <c:v>0.84689709607454722</c:v>
                </c:pt>
                <c:pt idx="110">
                  <c:v>0.82101671425826883</c:v>
                </c:pt>
                <c:pt idx="111">
                  <c:v>0.81752935543533034</c:v>
                </c:pt>
                <c:pt idx="112">
                  <c:v>0.82133702168411871</c:v>
                </c:pt>
                <c:pt idx="113">
                  <c:v>0.82000976904971523</c:v>
                </c:pt>
                <c:pt idx="114">
                  <c:v>0.82967997583971909</c:v>
                </c:pt>
                <c:pt idx="115">
                  <c:v>0.84049269681887528</c:v>
                </c:pt>
                <c:pt idx="116">
                  <c:v>0.84550961118958701</c:v>
                </c:pt>
                <c:pt idx="117">
                  <c:v>0.85942179820260534</c:v>
                </c:pt>
                <c:pt idx="118">
                  <c:v>0.87412587412587417</c:v>
                </c:pt>
                <c:pt idx="119">
                  <c:v>0.85353945742203774</c:v>
                </c:pt>
                <c:pt idx="120">
                  <c:v>0.83485090675939833</c:v>
                </c:pt>
                <c:pt idx="121">
                  <c:v>0.82209371375080531</c:v>
                </c:pt>
                <c:pt idx="122">
                  <c:v>0.80899996278600161</c:v>
                </c:pt>
                <c:pt idx="123">
                  <c:v>0.81166679022038923</c:v>
                </c:pt>
                <c:pt idx="124">
                  <c:v>0.80677215302208771</c:v>
                </c:pt>
                <c:pt idx="125">
                  <c:v>0.80409811283533561</c:v>
                </c:pt>
                <c:pt idx="126">
                  <c:v>0.79716167926890713</c:v>
                </c:pt>
                <c:pt idx="127">
                  <c:v>0.80782012969282913</c:v>
                </c:pt>
                <c:pt idx="128">
                  <c:v>0.81151792805406653</c:v>
                </c:pt>
                <c:pt idx="129">
                  <c:v>0.7789011262910287</c:v>
                </c:pt>
                <c:pt idx="130">
                  <c:v>0.76451469371757508</c:v>
                </c:pt>
                <c:pt idx="131">
                  <c:v>0.76506079555611894</c:v>
                </c:pt>
                <c:pt idx="132">
                  <c:v>0.7650506501782951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5-47C9-959C-611EF2385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7205632"/>
        <c:axId val="787221952"/>
      </c:lineChart>
      <c:catAx>
        <c:axId val="787205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7221952"/>
        <c:crosses val="autoZero"/>
        <c:auto val="1"/>
        <c:lblAlgn val="ctr"/>
        <c:lblOffset val="100"/>
        <c:noMultiLvlLbl val="0"/>
      </c:catAx>
      <c:valAx>
        <c:axId val="78722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720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7411323803903849"/>
          <c:y val="0.67442793794852107"/>
          <c:w val="0.14493441328864287"/>
          <c:h val="0.11734109204952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REA_transformed!$D$2:$D$141</c:f>
              <c:numCache>
                <c:formatCode>0.00</c:formatCode>
                <c:ptCount val="140"/>
                <c:pt idx="0">
                  <c:v>349210.18509614596</c:v>
                </c:pt>
                <c:pt idx="1">
                  <c:v>354273.9229549368</c:v>
                </c:pt>
                <c:pt idx="2">
                  <c:v>357437.24555426399</c:v>
                </c:pt>
                <c:pt idx="3">
                  <c:v>361563.61649426253</c:v>
                </c:pt>
                <c:pt idx="4">
                  <c:v>361950.93477010279</c:v>
                </c:pt>
                <c:pt idx="5">
                  <c:v>360899.48876654252</c:v>
                </c:pt>
                <c:pt idx="6">
                  <c:v>363017.9042706819</c:v>
                </c:pt>
                <c:pt idx="7">
                  <c:v>365191.96018255886</c:v>
                </c:pt>
                <c:pt idx="8">
                  <c:v>364968.12023751793</c:v>
                </c:pt>
                <c:pt idx="9">
                  <c:v>367848.72165943513</c:v>
                </c:pt>
                <c:pt idx="10">
                  <c:v>368377.02906463941</c:v>
                </c:pt>
                <c:pt idx="11">
                  <c:v>369480.63365289767</c:v>
                </c:pt>
                <c:pt idx="12">
                  <c:v>369054.94498828828</c:v>
                </c:pt>
                <c:pt idx="13">
                  <c:v>367383.52733536309</c:v>
                </c:pt>
                <c:pt idx="14">
                  <c:v>367432.06421464559</c:v>
                </c:pt>
                <c:pt idx="15">
                  <c:v>368868.39241577347</c:v>
                </c:pt>
                <c:pt idx="16">
                  <c:v>363591.11146481137</c:v>
                </c:pt>
                <c:pt idx="17">
                  <c:v>365592.49884905212</c:v>
                </c:pt>
                <c:pt idx="18">
                  <c:v>367019.82848459628</c:v>
                </c:pt>
                <c:pt idx="19">
                  <c:v>368515.23296128464</c:v>
                </c:pt>
                <c:pt idx="20">
                  <c:v>368442.23237174837</c:v>
                </c:pt>
                <c:pt idx="21">
                  <c:v>369329.4405013962</c:v>
                </c:pt>
                <c:pt idx="22">
                  <c:v>371591.77797915082</c:v>
                </c:pt>
                <c:pt idx="23">
                  <c:v>372551.08881560783</c:v>
                </c:pt>
                <c:pt idx="24">
                  <c:v>372148.68295606604</c:v>
                </c:pt>
                <c:pt idx="25">
                  <c:v>375085.61148567573</c:v>
                </c:pt>
                <c:pt idx="26">
                  <c:v>376163.87103322009</c:v>
                </c:pt>
                <c:pt idx="27">
                  <c:v>375732.99937768793</c:v>
                </c:pt>
                <c:pt idx="28">
                  <c:v>377313.88381216518</c:v>
                </c:pt>
                <c:pt idx="29">
                  <c:v>379145.44265171897</c:v>
                </c:pt>
                <c:pt idx="30">
                  <c:v>380077.66915110062</c:v>
                </c:pt>
                <c:pt idx="31">
                  <c:v>381545.44571990869</c:v>
                </c:pt>
                <c:pt idx="32">
                  <c:v>384678.88814984367</c:v>
                </c:pt>
                <c:pt idx="33">
                  <c:v>383794.35740150354</c:v>
                </c:pt>
                <c:pt idx="34">
                  <c:v>384539.02781927999</c:v>
                </c:pt>
                <c:pt idx="35">
                  <c:v>390523.83038962091</c:v>
                </c:pt>
                <c:pt idx="36">
                  <c:v>391462.82366685808</c:v>
                </c:pt>
                <c:pt idx="37">
                  <c:v>392586.76340932382</c:v>
                </c:pt>
                <c:pt idx="38">
                  <c:v>396224.68325066986</c:v>
                </c:pt>
                <c:pt idx="39">
                  <c:v>398692.39321626455</c:v>
                </c:pt>
                <c:pt idx="40">
                  <c:v>402389.64937390306</c:v>
                </c:pt>
                <c:pt idx="41">
                  <c:v>402365.27304211783</c:v>
                </c:pt>
                <c:pt idx="42">
                  <c:v>403710.81829674554</c:v>
                </c:pt>
                <c:pt idx="43">
                  <c:v>407772.1947931163</c:v>
                </c:pt>
                <c:pt idx="44">
                  <c:v>407303.75811836781</c:v>
                </c:pt>
                <c:pt idx="45">
                  <c:v>410898.36343772372</c:v>
                </c:pt>
                <c:pt idx="46">
                  <c:v>412379.20251578069</c:v>
                </c:pt>
                <c:pt idx="47">
                  <c:v>413459.60482570314</c:v>
                </c:pt>
                <c:pt idx="48">
                  <c:v>414767.14336240082</c:v>
                </c:pt>
                <c:pt idx="49">
                  <c:v>416594.74217340507</c:v>
                </c:pt>
                <c:pt idx="50">
                  <c:v>419125.97842202859</c:v>
                </c:pt>
                <c:pt idx="51">
                  <c:v>419744.08966798475</c:v>
                </c:pt>
                <c:pt idx="52">
                  <c:v>420631.31839035527</c:v>
                </c:pt>
                <c:pt idx="53">
                  <c:v>422519.53102045658</c:v>
                </c:pt>
                <c:pt idx="54">
                  <c:v>423694.06261592329</c:v>
                </c:pt>
                <c:pt idx="55">
                  <c:v>424220.46690788405</c:v>
                </c:pt>
                <c:pt idx="56">
                  <c:v>426435.33153520367</c:v>
                </c:pt>
                <c:pt idx="57">
                  <c:v>426752.971207731</c:v>
                </c:pt>
                <c:pt idx="58">
                  <c:v>427557.64718605956</c:v>
                </c:pt>
                <c:pt idx="59">
                  <c:v>427314.82333342626</c:v>
                </c:pt>
                <c:pt idx="60">
                  <c:v>431782.42540486855</c:v>
                </c:pt>
                <c:pt idx="61">
                  <c:v>433032.45364090835</c:v>
                </c:pt>
                <c:pt idx="62">
                  <c:v>432982.23981579137</c:v>
                </c:pt>
                <c:pt idx="63">
                  <c:v>436924.30888395052</c:v>
                </c:pt>
                <c:pt idx="64">
                  <c:v>437736.12728941609</c:v>
                </c:pt>
                <c:pt idx="65">
                  <c:v>439182.71922349231</c:v>
                </c:pt>
                <c:pt idx="66">
                  <c:v>440581.97515710728</c:v>
                </c:pt>
                <c:pt idx="67">
                  <c:v>441930.40591627749</c:v>
                </c:pt>
                <c:pt idx="68">
                  <c:v>442702.70726362203</c:v>
                </c:pt>
                <c:pt idx="69">
                  <c:v>444972.08111060923</c:v>
                </c:pt>
                <c:pt idx="70">
                  <c:v>445511.95663893892</c:v>
                </c:pt>
                <c:pt idx="71">
                  <c:v>447759.47849492263</c:v>
                </c:pt>
                <c:pt idx="72">
                  <c:v>449898.74820324557</c:v>
                </c:pt>
                <c:pt idx="73">
                  <c:v>452243.65827539458</c:v>
                </c:pt>
                <c:pt idx="74">
                  <c:v>455779.81203656917</c:v>
                </c:pt>
                <c:pt idx="75">
                  <c:v>453528.20891166915</c:v>
                </c:pt>
                <c:pt idx="76">
                  <c:v>453474.62301404111</c:v>
                </c:pt>
                <c:pt idx="77">
                  <c:v>453098.55081598024</c:v>
                </c:pt>
                <c:pt idx="78">
                  <c:v>452798.62499421823</c:v>
                </c:pt>
                <c:pt idx="79">
                  <c:v>449876.0891141718</c:v>
                </c:pt>
                <c:pt idx="80">
                  <c:v>450229.70559042902</c:v>
                </c:pt>
                <c:pt idx="81">
                  <c:v>449735.75463201903</c:v>
                </c:pt>
                <c:pt idx="82">
                  <c:v>448955.56538984552</c:v>
                </c:pt>
                <c:pt idx="83">
                  <c:v>448701.4224919703</c:v>
                </c:pt>
                <c:pt idx="84">
                  <c:v>447196.29909835249</c:v>
                </c:pt>
                <c:pt idx="85">
                  <c:v>444340.81006417429</c:v>
                </c:pt>
                <c:pt idx="86">
                  <c:v>443539.95477224496</c:v>
                </c:pt>
                <c:pt idx="87">
                  <c:v>443010.17108027119</c:v>
                </c:pt>
                <c:pt idx="88">
                  <c:v>442480.77965126524</c:v>
                </c:pt>
                <c:pt idx="89">
                  <c:v>443782.4945253586</c:v>
                </c:pt>
                <c:pt idx="90">
                  <c:v>443454.44679727941</c:v>
                </c:pt>
                <c:pt idx="91">
                  <c:v>444150.07931497664</c:v>
                </c:pt>
                <c:pt idx="92">
                  <c:v>444232.52253109805</c:v>
                </c:pt>
                <c:pt idx="93">
                  <c:v>444044.48865306709</c:v>
                </c:pt>
                <c:pt idx="94">
                  <c:v>444830.53391008958</c:v>
                </c:pt>
                <c:pt idx="95">
                  <c:v>445750.32726638735</c:v>
                </c:pt>
                <c:pt idx="96">
                  <c:v>446122.11819971213</c:v>
                </c:pt>
                <c:pt idx="97">
                  <c:v>447429.46568742831</c:v>
                </c:pt>
                <c:pt idx="98">
                  <c:v>448479.62589680753</c:v>
                </c:pt>
                <c:pt idx="99">
                  <c:v>449649.93878961453</c:v>
                </c:pt>
                <c:pt idx="100">
                  <c:v>451358.98796689842</c:v>
                </c:pt>
                <c:pt idx="101">
                  <c:v>451699.33664235845</c:v>
                </c:pt>
                <c:pt idx="102">
                  <c:v>453078.87136906839</c:v>
                </c:pt>
                <c:pt idx="103">
                  <c:v>455845.12223238754</c:v>
                </c:pt>
                <c:pt idx="104">
                  <c:v>454821.64055369841</c:v>
                </c:pt>
                <c:pt idx="105">
                  <c:v>456224.67017660383</c:v>
                </c:pt>
                <c:pt idx="106">
                  <c:v>458157.89158298902</c:v>
                </c:pt>
                <c:pt idx="107">
                  <c:v>459050.90107773908</c:v>
                </c:pt>
                <c:pt idx="108">
                  <c:v>459281.87999283383</c:v>
                </c:pt>
                <c:pt idx="109">
                  <c:v>460386.01486437948</c:v>
                </c:pt>
                <c:pt idx="110">
                  <c:v>460698.40355370555</c:v>
                </c:pt>
                <c:pt idx="111">
                  <c:v>462597.68636707915</c:v>
                </c:pt>
                <c:pt idx="112">
                  <c:v>465334.63974768203</c:v>
                </c:pt>
                <c:pt idx="113">
                  <c:v>466078.94710098172</c:v>
                </c:pt>
                <c:pt idx="114">
                  <c:v>466416.77656350436</c:v>
                </c:pt>
                <c:pt idx="115">
                  <c:v>466030.60000000003</c:v>
                </c:pt>
                <c:pt idx="116">
                  <c:v>463033.45411636028</c:v>
                </c:pt>
                <c:pt idx="117">
                  <c:v>443431.74391879153</c:v>
                </c:pt>
                <c:pt idx="118">
                  <c:v>471170.51780023245</c:v>
                </c:pt>
                <c:pt idx="119">
                  <c:v>472999.50269652734</c:v>
                </c:pt>
                <c:pt idx="120">
                  <c:v>477569.24918564624</c:v>
                </c:pt>
                <c:pt idx="121">
                  <c:v>482329.03504712827</c:v>
                </c:pt>
                <c:pt idx="122">
                  <c:v>487428.6293983006</c:v>
                </c:pt>
                <c:pt idx="123">
                  <c:v>488749.1862030857</c:v>
                </c:pt>
                <c:pt idx="124">
                  <c:v>489390.688141349</c:v>
                </c:pt>
                <c:pt idx="125">
                  <c:v>489135.03768957639</c:v>
                </c:pt>
                <c:pt idx="126">
                  <c:v>491089.33296531992</c:v>
                </c:pt>
                <c:pt idx="127">
                  <c:v>494490.07953918277</c:v>
                </c:pt>
                <c:pt idx="128">
                  <c:v>494787.60671245586</c:v>
                </c:pt>
                <c:pt idx="129">
                  <c:v>497489.1610062861</c:v>
                </c:pt>
                <c:pt idx="130">
                  <c:v>498778.99699311558</c:v>
                </c:pt>
                <c:pt idx="131">
                  <c:v>502064.65211215208</c:v>
                </c:pt>
                <c:pt idx="132">
                  <c:v>503158.06894845719</c:v>
                </c:pt>
                <c:pt idx="133">
                  <c:v>505147.61757820955</c:v>
                </c:pt>
                <c:pt idx="134">
                  <c:v>507134.22862260544</c:v>
                </c:pt>
                <c:pt idx="135">
                  <c:v>509058.06500968779</c:v>
                </c:pt>
                <c:pt idx="136">
                  <c:v>509117.13065740297</c:v>
                </c:pt>
                <c:pt idx="137">
                  <c:v>510771.3815629668</c:v>
                </c:pt>
                <c:pt idx="138">
                  <c:v>513755.25668606517</c:v>
                </c:pt>
                <c:pt idx="139">
                  <c:v>514949.16275273473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7-49DE-89C3-CB6417E81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7972480"/>
        <c:axId val="567989280"/>
      </c:lineChart>
      <c:catAx>
        <c:axId val="5679724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989280"/>
        <c:crosses val="autoZero"/>
        <c:auto val="1"/>
        <c:lblAlgn val="ctr"/>
        <c:lblOffset val="100"/>
        <c:noMultiLvlLbl val="0"/>
      </c:catAx>
      <c:valAx>
        <c:axId val="56798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97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DE_transformed!$O$2:$O$117</c:f>
              <c:numCache>
                <c:formatCode>0.0</c:formatCode>
                <c:ptCount val="116"/>
                <c:pt idx="0">
                  <c:v>16.656464903123084</c:v>
                </c:pt>
                <c:pt idx="1">
                  <c:v>16.999317825642024</c:v>
                </c:pt>
                <c:pt idx="2">
                  <c:v>17.501032192885134</c:v>
                </c:pt>
                <c:pt idx="3">
                  <c:v>17.418876159727024</c:v>
                </c:pt>
                <c:pt idx="4">
                  <c:v>17.508095022182204</c:v>
                </c:pt>
                <c:pt idx="5">
                  <c:v>17.797435265367213</c:v>
                </c:pt>
                <c:pt idx="6">
                  <c:v>18.10370516890422</c:v>
                </c:pt>
                <c:pt idx="7">
                  <c:v>18.191710894137664</c:v>
                </c:pt>
                <c:pt idx="8">
                  <c:v>18.413366543652575</c:v>
                </c:pt>
                <c:pt idx="9">
                  <c:v>18.325987663848444</c:v>
                </c:pt>
                <c:pt idx="10">
                  <c:v>18.174462959147338</c:v>
                </c:pt>
                <c:pt idx="11">
                  <c:v>18.161636722414581</c:v>
                </c:pt>
                <c:pt idx="12">
                  <c:v>18.44859203272491</c:v>
                </c:pt>
                <c:pt idx="13">
                  <c:v>18.478901250730061</c:v>
                </c:pt>
                <c:pt idx="14">
                  <c:v>18.379431674701333</c:v>
                </c:pt>
                <c:pt idx="15">
                  <c:v>18.407165533263541</c:v>
                </c:pt>
                <c:pt idx="16">
                  <c:v>18.262435278723473</c:v>
                </c:pt>
                <c:pt idx="17">
                  <c:v>18.438439825642956</c:v>
                </c:pt>
                <c:pt idx="18">
                  <c:v>18.682759588463021</c:v>
                </c:pt>
                <c:pt idx="19">
                  <c:v>18.950620234244116</c:v>
                </c:pt>
                <c:pt idx="20">
                  <c:v>18.883727231375033</c:v>
                </c:pt>
                <c:pt idx="21">
                  <c:v>18.831443147711674</c:v>
                </c:pt>
                <c:pt idx="22">
                  <c:v>19.04029831772533</c:v>
                </c:pt>
                <c:pt idx="23">
                  <c:v>18.85257666223664</c:v>
                </c:pt>
                <c:pt idx="24">
                  <c:v>18.996498062715649</c:v>
                </c:pt>
                <c:pt idx="25">
                  <c:v>18.907206076480882</c:v>
                </c:pt>
                <c:pt idx="26">
                  <c:v>18.844852269378745</c:v>
                </c:pt>
                <c:pt idx="27">
                  <c:v>18.373968610336558</c:v>
                </c:pt>
                <c:pt idx="28">
                  <c:v>18.877555722776489</c:v>
                </c:pt>
                <c:pt idx="29">
                  <c:v>19.056985110456282</c:v>
                </c:pt>
                <c:pt idx="30">
                  <c:v>18.969852513573603</c:v>
                </c:pt>
                <c:pt idx="31">
                  <c:v>18.911847738719537</c:v>
                </c:pt>
                <c:pt idx="32">
                  <c:v>19.294539895024769</c:v>
                </c:pt>
                <c:pt idx="33">
                  <c:v>19.197393563981677</c:v>
                </c:pt>
                <c:pt idx="34">
                  <c:v>19.063356411182745</c:v>
                </c:pt>
                <c:pt idx="35">
                  <c:v>18.839754407527369</c:v>
                </c:pt>
                <c:pt idx="36">
                  <c:v>19.069891709015511</c:v>
                </c:pt>
                <c:pt idx="37">
                  <c:v>18.823995005921503</c:v>
                </c:pt>
                <c:pt idx="38">
                  <c:v>18.745179198763619</c:v>
                </c:pt>
                <c:pt idx="39">
                  <c:v>18.969676805370067</c:v>
                </c:pt>
                <c:pt idx="40">
                  <c:v>18.607313139982274</c:v>
                </c:pt>
                <c:pt idx="41">
                  <c:v>18.587342400139715</c:v>
                </c:pt>
                <c:pt idx="42">
                  <c:v>18.515164458919891</c:v>
                </c:pt>
                <c:pt idx="43">
                  <c:v>18.851989931263173</c:v>
                </c:pt>
                <c:pt idx="44">
                  <c:v>18.894495290067145</c:v>
                </c:pt>
                <c:pt idx="45">
                  <c:v>18.888785745345103</c:v>
                </c:pt>
                <c:pt idx="46">
                  <c:v>18.821320451171434</c:v>
                </c:pt>
                <c:pt idx="47">
                  <c:v>19.135173430486699</c:v>
                </c:pt>
                <c:pt idx="48">
                  <c:v>19.130388456969367</c:v>
                </c:pt>
                <c:pt idx="49">
                  <c:v>19.129580964864594</c:v>
                </c:pt>
                <c:pt idx="50">
                  <c:v>19.141984106839523</c:v>
                </c:pt>
                <c:pt idx="51">
                  <c:v>19.24217642386704</c:v>
                </c:pt>
                <c:pt idx="52">
                  <c:v>18.990073671792775</c:v>
                </c:pt>
                <c:pt idx="53">
                  <c:v>18.84406708199959</c:v>
                </c:pt>
                <c:pt idx="54">
                  <c:v>19.041581680890754</c:v>
                </c:pt>
                <c:pt idx="55">
                  <c:v>18.812944548319216</c:v>
                </c:pt>
                <c:pt idx="56">
                  <c:v>18.830494558791568</c:v>
                </c:pt>
                <c:pt idx="57">
                  <c:v>18.983865506703101</c:v>
                </c:pt>
                <c:pt idx="58">
                  <c:v>18.788289479256914</c:v>
                </c:pt>
                <c:pt idx="59">
                  <c:v>18.720086057119076</c:v>
                </c:pt>
                <c:pt idx="60">
                  <c:v>18.625744320410739</c:v>
                </c:pt>
                <c:pt idx="61">
                  <c:v>18.299391972367715</c:v>
                </c:pt>
                <c:pt idx="62">
                  <c:v>18.296372800828991</c:v>
                </c:pt>
                <c:pt idx="63">
                  <c:v>18.084376650101905</c:v>
                </c:pt>
                <c:pt idx="64">
                  <c:v>18.209591695394025</c:v>
                </c:pt>
                <c:pt idx="65">
                  <c:v>18.154586393005207</c:v>
                </c:pt>
                <c:pt idx="66">
                  <c:v>18.05976388408715</c:v>
                </c:pt>
                <c:pt idx="67">
                  <c:v>18.071277321452637</c:v>
                </c:pt>
                <c:pt idx="68">
                  <c:v>18.275261310818504</c:v>
                </c:pt>
                <c:pt idx="69">
                  <c:v>18.687929958604631</c:v>
                </c:pt>
                <c:pt idx="70">
                  <c:v>18.685300669573042</c:v>
                </c:pt>
                <c:pt idx="71">
                  <c:v>19.139596683432949</c:v>
                </c:pt>
                <c:pt idx="72">
                  <c:v>20.345000604061251</c:v>
                </c:pt>
                <c:pt idx="73">
                  <c:v>20.430665418990511</c:v>
                </c:pt>
                <c:pt idx="74">
                  <c:v>20.455071480133498</c:v>
                </c:pt>
                <c:pt idx="75">
                  <c:v>20.276020954013418</c:v>
                </c:pt>
                <c:pt idx="76">
                  <c:v>20.362084570205131</c:v>
                </c:pt>
                <c:pt idx="77">
                  <c:v>19.760210810543647</c:v>
                </c:pt>
                <c:pt idx="78">
                  <c:v>19.801698191278916</c:v>
                </c:pt>
                <c:pt idx="79">
                  <c:v>19.721912502342096</c:v>
                </c:pt>
                <c:pt idx="80">
                  <c:v>19.35175271500519</c:v>
                </c:pt>
                <c:pt idx="81">
                  <c:v>19.378963283912171</c:v>
                </c:pt>
                <c:pt idx="82">
                  <c:v>19.303497960090645</c:v>
                </c:pt>
                <c:pt idx="83">
                  <c:v>19.418275808615732</c:v>
                </c:pt>
                <c:pt idx="84">
                  <c:v>19.392061549726726</c:v>
                </c:pt>
                <c:pt idx="85">
                  <c:v>19.442955462990081</c:v>
                </c:pt>
                <c:pt idx="86">
                  <c:v>19.501217393202992</c:v>
                </c:pt>
                <c:pt idx="87">
                  <c:v>19.600493348358093</c:v>
                </c:pt>
                <c:pt idx="88">
                  <c:v>19.875461722672728</c:v>
                </c:pt>
                <c:pt idx="89">
                  <c:v>19.603616609152493</c:v>
                </c:pt>
                <c:pt idx="90">
                  <c:v>19.666965395267404</c:v>
                </c:pt>
                <c:pt idx="91">
                  <c:v>19.644871319147683</c:v>
                </c:pt>
                <c:pt idx="92">
                  <c:v>19.526043828858832</c:v>
                </c:pt>
                <c:pt idx="93">
                  <c:v>19.628355088817933</c:v>
                </c:pt>
                <c:pt idx="94">
                  <c:v>19.675607837673049</c:v>
                </c:pt>
                <c:pt idx="95">
                  <c:v>19.663045635033765</c:v>
                </c:pt>
                <c:pt idx="96">
                  <c:v>19.792035460509151</c:v>
                </c:pt>
                <c:pt idx="97">
                  <c:v>19.804916474412746</c:v>
                </c:pt>
                <c:pt idx="98">
                  <c:v>19.889121704000281</c:v>
                </c:pt>
                <c:pt idx="99">
                  <c:v>20.129080944903972</c:v>
                </c:pt>
                <c:pt idx="100">
                  <c:v>20.155759268025129</c:v>
                </c:pt>
                <c:pt idx="101">
                  <c:v>20.28661337778993</c:v>
                </c:pt>
                <c:pt idx="102">
                  <c:v>20.277962367248783</c:v>
                </c:pt>
                <c:pt idx="103">
                  <c:v>20.356460086755241</c:v>
                </c:pt>
                <c:pt idx="104">
                  <c:v>20.03884402939649</c:v>
                </c:pt>
                <c:pt idx="105">
                  <c:v>20.004380124666135</c:v>
                </c:pt>
                <c:pt idx="106">
                  <c:v>19.907258952934598</c:v>
                </c:pt>
                <c:pt idx="107">
                  <c:v>19.939730459294349</c:v>
                </c:pt>
                <c:pt idx="108">
                  <c:v>19.900762362807313</c:v>
                </c:pt>
                <c:pt idx="109">
                  <c:v>19.876444327687132</c:v>
                </c:pt>
                <c:pt idx="110">
                  <c:v>19.97719836701755</c:v>
                </c:pt>
                <c:pt idx="111">
                  <c:v>20.043340858393695</c:v>
                </c:pt>
                <c:pt idx="112">
                  <c:v>20.152494239106524</c:v>
                </c:pt>
                <c:pt idx="113">
                  <c:v>20.200685890736299</c:v>
                </c:pt>
                <c:pt idx="114">
                  <c:v>20.438341756614804</c:v>
                </c:pt>
                <c:pt idx="115">
                  <c:v>20.517501440093763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0-402B-A78B-80F507AED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780336"/>
        <c:axId val="1359780816"/>
      </c:lineChart>
      <c:catAx>
        <c:axId val="13597803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9780816"/>
        <c:crosses val="autoZero"/>
        <c:auto val="1"/>
        <c:lblAlgn val="ctr"/>
        <c:lblOffset val="100"/>
        <c:noMultiLvlLbl val="0"/>
      </c:catAx>
      <c:valAx>
        <c:axId val="135978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978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DE_transformed!$I$2:$I$141</c:f>
              <c:numCache>
                <c:formatCode>General</c:formatCode>
                <c:ptCount val="140"/>
                <c:pt idx="0">
                  <c:v>1265.5366905843966</c:v>
                </c:pt>
                <c:pt idx="1">
                  <c:v>1271.3196858030376</c:v>
                </c:pt>
                <c:pt idx="2">
                  <c:v>1286.4159489984215</c:v>
                </c:pt>
                <c:pt idx="3">
                  <c:v>1281.9428468781864</c:v>
                </c:pt>
                <c:pt idx="4">
                  <c:v>1324.2198102491088</c:v>
                </c:pt>
                <c:pt idx="5">
                  <c:v>1284.052986864883</c:v>
                </c:pt>
                <c:pt idx="6">
                  <c:v>1276.1677283314982</c:v>
                </c:pt>
                <c:pt idx="7">
                  <c:v>1291.6865162609681</c:v>
                </c:pt>
                <c:pt idx="8">
                  <c:v>1164.5260668976434</c:v>
                </c:pt>
                <c:pt idx="9">
                  <c:v>1171.6837141189585</c:v>
                </c:pt>
                <c:pt idx="10">
                  <c:v>1187.0385586660354</c:v>
                </c:pt>
                <c:pt idx="11">
                  <c:v>1187.5593172425797</c:v>
                </c:pt>
                <c:pt idx="12">
                  <c:v>1210.6835141047111</c:v>
                </c:pt>
                <c:pt idx="13">
                  <c:v>1261.5066098722677</c:v>
                </c:pt>
                <c:pt idx="14">
                  <c:v>1286.2240721380253</c:v>
                </c:pt>
                <c:pt idx="15">
                  <c:v>1308.9138290387564</c:v>
                </c:pt>
                <c:pt idx="16">
                  <c:v>1314.1776596604084</c:v>
                </c:pt>
                <c:pt idx="17">
                  <c:v>1349.4324693737278</c:v>
                </c:pt>
                <c:pt idx="18">
                  <c:v>1358.4525659586827</c:v>
                </c:pt>
                <c:pt idx="19">
                  <c:v>1372.7380619391809</c:v>
                </c:pt>
                <c:pt idx="20">
                  <c:v>1375.8742337366052</c:v>
                </c:pt>
                <c:pt idx="21">
                  <c:v>1384.062368589741</c:v>
                </c:pt>
                <c:pt idx="22">
                  <c:v>1392.3271559224345</c:v>
                </c:pt>
                <c:pt idx="23">
                  <c:v>1445.1857389526144</c:v>
                </c:pt>
                <c:pt idx="24">
                  <c:v>1486.7747899409585</c:v>
                </c:pt>
                <c:pt idx="25">
                  <c:v>1499.9346413291405</c:v>
                </c:pt>
                <c:pt idx="26">
                  <c:v>1549.1633946229231</c:v>
                </c:pt>
                <c:pt idx="27">
                  <c:v>1569.0362651936307</c:v>
                </c:pt>
                <c:pt idx="28">
                  <c:v>1628.6241116854924</c:v>
                </c:pt>
                <c:pt idx="29">
                  <c:v>1666.873523335244</c:v>
                </c:pt>
                <c:pt idx="30">
                  <c:v>1676.408170219567</c:v>
                </c:pt>
                <c:pt idx="31">
                  <c:v>1669.319021890539</c:v>
                </c:pt>
                <c:pt idx="32">
                  <c:v>1739.0932972115131</c:v>
                </c:pt>
                <c:pt idx="33">
                  <c:v>1793.0616372046834</c:v>
                </c:pt>
                <c:pt idx="34">
                  <c:v>1837.217685598969</c:v>
                </c:pt>
                <c:pt idx="35">
                  <c:v>1837.7815879963432</c:v>
                </c:pt>
                <c:pt idx="36">
                  <c:v>1899.4115790076507</c:v>
                </c:pt>
                <c:pt idx="37">
                  <c:v>1954.4758334659307</c:v>
                </c:pt>
                <c:pt idx="38">
                  <c:v>2018.0647852388959</c:v>
                </c:pt>
                <c:pt idx="39">
                  <c:v>2120.3405134955433</c:v>
                </c:pt>
                <c:pt idx="40">
                  <c:v>2040.3445739971285</c:v>
                </c:pt>
                <c:pt idx="41">
                  <c:v>2045.2934919832187</c:v>
                </c:pt>
                <c:pt idx="42">
                  <c:v>2004.7209182588767</c:v>
                </c:pt>
                <c:pt idx="43">
                  <c:v>1976.4610570249145</c:v>
                </c:pt>
                <c:pt idx="44">
                  <c:v>1907.6500545177616</c:v>
                </c:pt>
                <c:pt idx="45">
                  <c:v>1947.0692473963591</c:v>
                </c:pt>
                <c:pt idx="46">
                  <c:v>1950.4957297680614</c:v>
                </c:pt>
                <c:pt idx="47">
                  <c:v>1995.0639783597358</c:v>
                </c:pt>
                <c:pt idx="48">
                  <c:v>2037.7238669875508</c:v>
                </c:pt>
                <c:pt idx="49">
                  <c:v>2014.3107328509325</c:v>
                </c:pt>
                <c:pt idx="50">
                  <c:v>2030.2897400297127</c:v>
                </c:pt>
                <c:pt idx="51">
                  <c:v>2090.5918512099765</c:v>
                </c:pt>
                <c:pt idx="52">
                  <c:v>2110.2701871631662</c:v>
                </c:pt>
                <c:pt idx="53">
                  <c:v>2153.4622793716358</c:v>
                </c:pt>
                <c:pt idx="54">
                  <c:v>2194.5798765288387</c:v>
                </c:pt>
                <c:pt idx="55">
                  <c:v>2200.0433658683201</c:v>
                </c:pt>
                <c:pt idx="56">
                  <c:v>2168.0539309447381</c:v>
                </c:pt>
                <c:pt idx="57">
                  <c:v>2276.4952748246219</c:v>
                </c:pt>
                <c:pt idx="58">
                  <c:v>2336.9291977843009</c:v>
                </c:pt>
                <c:pt idx="59">
                  <c:v>2422.9033304379136</c:v>
                </c:pt>
                <c:pt idx="60">
                  <c:v>2483.9004887455362</c:v>
                </c:pt>
                <c:pt idx="61">
                  <c:v>2522.3398370448285</c:v>
                </c:pt>
                <c:pt idx="62">
                  <c:v>2569.7620029825111</c:v>
                </c:pt>
                <c:pt idx="63">
                  <c:v>2650.2498977803903</c:v>
                </c:pt>
                <c:pt idx="64">
                  <c:v>2679.0425021407182</c:v>
                </c:pt>
                <c:pt idx="65">
                  <c:v>2694.8716939541459</c:v>
                </c:pt>
                <c:pt idx="66">
                  <c:v>2754.2537403828001</c:v>
                </c:pt>
                <c:pt idx="67">
                  <c:v>2754.4107425976449</c:v>
                </c:pt>
                <c:pt idx="68">
                  <c:v>2775.0333913001846</c:v>
                </c:pt>
                <c:pt idx="69">
                  <c:v>2745.9540007757741</c:v>
                </c:pt>
                <c:pt idx="70">
                  <c:v>2798.7116080370938</c:v>
                </c:pt>
                <c:pt idx="71">
                  <c:v>2705.4963984866581</c:v>
                </c:pt>
                <c:pt idx="72">
                  <c:v>2542.7932836454138</c:v>
                </c:pt>
                <c:pt idx="73">
                  <c:v>2415.3443283517158</c:v>
                </c:pt>
                <c:pt idx="74">
                  <c:v>2500.1420672847512</c:v>
                </c:pt>
                <c:pt idx="75">
                  <c:v>2479.2665200241086</c:v>
                </c:pt>
                <c:pt idx="76">
                  <c:v>2637.8323974479326</c:v>
                </c:pt>
                <c:pt idx="77">
                  <c:v>2832.2703677817913</c:v>
                </c:pt>
                <c:pt idx="78">
                  <c:v>2832.8451972722446</c:v>
                </c:pt>
                <c:pt idx="79">
                  <c:v>2878.3354730143201</c:v>
                </c:pt>
                <c:pt idx="80">
                  <c:v>2984.3567083101584</c:v>
                </c:pt>
                <c:pt idx="81">
                  <c:v>3068.178721548828</c:v>
                </c:pt>
                <c:pt idx="82">
                  <c:v>3076.6973585260457</c:v>
                </c:pt>
                <c:pt idx="83">
                  <c:v>3049.1031087056558</c:v>
                </c:pt>
                <c:pt idx="84">
                  <c:v>3038.0802178596787</c:v>
                </c:pt>
                <c:pt idx="85">
                  <c:v>3045.5855495060005</c:v>
                </c:pt>
                <c:pt idx="86">
                  <c:v>3054.684562674156</c:v>
                </c:pt>
                <c:pt idx="87">
                  <c:v>3029.0875118988483</c:v>
                </c:pt>
                <c:pt idx="88">
                  <c:v>3033.342045331176</c:v>
                </c:pt>
                <c:pt idx="89">
                  <c:v>3081.3937026096851</c:v>
                </c:pt>
                <c:pt idx="90">
                  <c:v>3127.4570724420405</c:v>
                </c:pt>
                <c:pt idx="91">
                  <c:v>3126.6569442940281</c:v>
                </c:pt>
                <c:pt idx="92">
                  <c:v>3129.8356274998769</c:v>
                </c:pt>
                <c:pt idx="93">
                  <c:v>3177.6152344041093</c:v>
                </c:pt>
                <c:pt idx="94">
                  <c:v>3195.2402692461478</c:v>
                </c:pt>
                <c:pt idx="95">
                  <c:v>3248.785247440735</c:v>
                </c:pt>
                <c:pt idx="96">
                  <c:v>3304.7553014677605</c:v>
                </c:pt>
                <c:pt idx="97">
                  <c:v>3304.0126266555399</c:v>
                </c:pt>
                <c:pt idx="98">
                  <c:v>3331.674077520222</c:v>
                </c:pt>
                <c:pt idx="99">
                  <c:v>3359.9502788493724</c:v>
                </c:pt>
                <c:pt idx="100">
                  <c:v>3403.2544852737888</c:v>
                </c:pt>
                <c:pt idx="101">
                  <c:v>3372.3767413434657</c:v>
                </c:pt>
                <c:pt idx="102">
                  <c:v>3388.2828112446732</c:v>
                </c:pt>
                <c:pt idx="103">
                  <c:v>3456.7315664961598</c:v>
                </c:pt>
                <c:pt idx="104">
                  <c:v>3470.6461514668258</c:v>
                </c:pt>
                <c:pt idx="105">
                  <c:v>3554.5560083919531</c:v>
                </c:pt>
                <c:pt idx="106">
                  <c:v>3557.5985844226061</c:v>
                </c:pt>
                <c:pt idx="107">
                  <c:v>3608.8457387120084</c:v>
                </c:pt>
                <c:pt idx="108">
                  <c:v>3661.3961651700274</c:v>
                </c:pt>
                <c:pt idx="109">
                  <c:v>3675.4417343890773</c:v>
                </c:pt>
                <c:pt idx="110">
                  <c:v>3759.3212530844867</c:v>
                </c:pt>
                <c:pt idx="111">
                  <c:v>3779.8533581586903</c:v>
                </c:pt>
                <c:pt idx="112">
                  <c:v>3837.0641929259609</c:v>
                </c:pt>
                <c:pt idx="113">
                  <c:v>3793.9032076358976</c:v>
                </c:pt>
                <c:pt idx="114">
                  <c:v>3848.6682065680507</c:v>
                </c:pt>
                <c:pt idx="115">
                  <c:v>3873.0618391233256</c:v>
                </c:pt>
                <c:pt idx="116">
                  <c:v>3796.3706684873982</c:v>
                </c:pt>
                <c:pt idx="117">
                  <c:v>3126.6078067809844</c:v>
                </c:pt>
                <c:pt idx="118">
                  <c:v>3462.6219971169317</c:v>
                </c:pt>
                <c:pt idx="119">
                  <c:v>3592.772575510659</c:v>
                </c:pt>
                <c:pt idx="120">
                  <c:v>3725.2089469212701</c:v>
                </c:pt>
                <c:pt idx="121">
                  <c:v>3748.5823518870925</c:v>
                </c:pt>
                <c:pt idx="122">
                  <c:v>3778.352800883772</c:v>
                </c:pt>
                <c:pt idx="123">
                  <c:v>4015.4806613914752</c:v>
                </c:pt>
                <c:pt idx="124">
                  <c:v>4033.9989688086171</c:v>
                </c:pt>
                <c:pt idx="125">
                  <c:v>4063.7472362754875</c:v>
                </c:pt>
                <c:pt idx="126">
                  <c:v>4172.954762831695</c:v>
                </c:pt>
                <c:pt idx="127">
                  <c:v>4157.3391166729189</c:v>
                </c:pt>
                <c:pt idx="128">
                  <c:v>4119.8129879740745</c:v>
                </c:pt>
                <c:pt idx="129">
                  <c:v>4095.6456042315845</c:v>
                </c:pt>
                <c:pt idx="130">
                  <c:v>4052.5336315763498</c:v>
                </c:pt>
                <c:pt idx="131">
                  <c:v>4013.3357418190253</c:v>
                </c:pt>
                <c:pt idx="132">
                  <c:v>3988.817084018825</c:v>
                </c:pt>
                <c:pt idx="133">
                  <c:v>4036.4745591634583</c:v>
                </c:pt>
                <c:pt idx="134">
                  <c:v>4061.3057104120094</c:v>
                </c:pt>
                <c:pt idx="135">
                  <c:v>4061.6206366335523</c:v>
                </c:pt>
                <c:pt idx="136">
                  <c:v>4121.4112984586536</c:v>
                </c:pt>
                <c:pt idx="137">
                  <c:v>4176.7745081219718</c:v>
                </c:pt>
                <c:pt idx="138">
                  <c:v>4218.4905972777742</c:v>
                </c:pt>
                <c:pt idx="139">
                  <c:v>4204.3523662914013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D-4BB1-B257-F8EC920AC781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DE_transformed!$W$2:$W$141</c:f>
              <c:numCache>
                <c:formatCode>General</c:formatCode>
                <c:ptCount val="140"/>
                <c:pt idx="0">
                  <c:v>1080.8996785513477</c:v>
                </c:pt>
                <c:pt idx="1">
                  <c:v>1112.1435422847271</c:v>
                </c:pt>
                <c:pt idx="2">
                  <c:v>1103.233193715429</c:v>
                </c:pt>
                <c:pt idx="3">
                  <c:v>1068.7132659631959</c:v>
                </c:pt>
                <c:pt idx="4">
                  <c:v>1132.5588236575616</c:v>
                </c:pt>
                <c:pt idx="5">
                  <c:v>1084.1516737351321</c:v>
                </c:pt>
                <c:pt idx="6">
                  <c:v>1071.7108559945482</c:v>
                </c:pt>
                <c:pt idx="7">
                  <c:v>1087.7503858987454</c:v>
                </c:pt>
                <c:pt idx="8">
                  <c:v>959.56780601067419</c:v>
                </c:pt>
                <c:pt idx="9">
                  <c:v>975.70408920819364</c:v>
                </c:pt>
                <c:pt idx="10">
                  <c:v>985.52294546652274</c:v>
                </c:pt>
                <c:pt idx="11">
                  <c:v>996.26446895901665</c:v>
                </c:pt>
                <c:pt idx="12">
                  <c:v>1015.9435341245437</c:v>
                </c:pt>
                <c:pt idx="13">
                  <c:v>1060.7957136468683</c:v>
                </c:pt>
                <c:pt idx="14">
                  <c:v>1073.7935122271372</c:v>
                </c:pt>
                <c:pt idx="15">
                  <c:v>1101.1191420650891</c:v>
                </c:pt>
                <c:pt idx="16">
                  <c:v>1127.2189834373487</c:v>
                </c:pt>
                <c:pt idx="17">
                  <c:v>1141.0203838730849</c:v>
                </c:pt>
                <c:pt idx="18">
                  <c:v>1138.7067988713263</c:v>
                </c:pt>
                <c:pt idx="19">
                  <c:v>1155.8523827112892</c:v>
                </c:pt>
                <c:pt idx="20">
                  <c:v>1181.7251770501477</c:v>
                </c:pt>
                <c:pt idx="21">
                  <c:v>1159.5110508951648</c:v>
                </c:pt>
                <c:pt idx="22">
                  <c:v>1180.0239956751427</c:v>
                </c:pt>
                <c:pt idx="23">
                  <c:v>1207.5565637852442</c:v>
                </c:pt>
                <c:pt idx="24">
                  <c:v>1226.6766466037423</c:v>
                </c:pt>
                <c:pt idx="25">
                  <c:v>1278.3889601438198</c:v>
                </c:pt>
                <c:pt idx="26">
                  <c:v>1318.0462409007482</c:v>
                </c:pt>
                <c:pt idx="27">
                  <c:v>1333.1863526880732</c:v>
                </c:pt>
                <c:pt idx="28">
                  <c:v>1396.0744447258339</c:v>
                </c:pt>
                <c:pt idx="29">
                  <c:v>1414.3462997549752</c:v>
                </c:pt>
                <c:pt idx="30">
                  <c:v>1427.6971106222682</c:v>
                </c:pt>
                <c:pt idx="31">
                  <c:v>1445.2197028394937</c:v>
                </c:pt>
                <c:pt idx="32">
                  <c:v>1457.531933469777</c:v>
                </c:pt>
                <c:pt idx="33">
                  <c:v>1514.186879105572</c:v>
                </c:pt>
                <c:pt idx="34">
                  <c:v>1547.2434982550208</c:v>
                </c:pt>
                <c:pt idx="35">
                  <c:v>1555.2632213949473</c:v>
                </c:pt>
                <c:pt idx="36">
                  <c:v>1650.2355635620786</c:v>
                </c:pt>
                <c:pt idx="37">
                  <c:v>1664.3175420834127</c:v>
                </c:pt>
                <c:pt idx="38">
                  <c:v>1721.604864498386</c:v>
                </c:pt>
                <c:pt idx="39">
                  <c:v>1799.7701307181633</c:v>
                </c:pt>
                <c:pt idx="40">
                  <c:v>1759.9027529113789</c:v>
                </c:pt>
                <c:pt idx="41">
                  <c:v>1733.1955498952921</c:v>
                </c:pt>
                <c:pt idx="42">
                  <c:v>1699.3110203295639</c:v>
                </c:pt>
                <c:pt idx="43">
                  <c:v>1662.1103646349356</c:v>
                </c:pt>
                <c:pt idx="44">
                  <c:v>1612.8276665648766</c:v>
                </c:pt>
                <c:pt idx="45">
                  <c:v>1672.8046221375048</c:v>
                </c:pt>
                <c:pt idx="46">
                  <c:v>1692.9606809579066</c:v>
                </c:pt>
                <c:pt idx="47">
                  <c:v>1697.0562648409384</c:v>
                </c:pt>
                <c:pt idx="48">
                  <c:v>1758.3093419691888</c:v>
                </c:pt>
                <c:pt idx="49">
                  <c:v>1737.1280135621141</c:v>
                </c:pt>
                <c:pt idx="50">
                  <c:v>1738.7263663636825</c:v>
                </c:pt>
                <c:pt idx="51">
                  <c:v>1793.4415803266613</c:v>
                </c:pt>
                <c:pt idx="52">
                  <c:v>1823.4817065370712</c:v>
                </c:pt>
                <c:pt idx="53">
                  <c:v>1859.5520528962036</c:v>
                </c:pt>
                <c:pt idx="54">
                  <c:v>1912.0265611214757</c:v>
                </c:pt>
                <c:pt idx="55">
                  <c:v>1944.1735967786633</c:v>
                </c:pt>
                <c:pt idx="56">
                  <c:v>1847.7343666048685</c:v>
                </c:pt>
                <c:pt idx="57">
                  <c:v>2014.5574946591678</c:v>
                </c:pt>
                <c:pt idx="58">
                  <c:v>2022.7731337373334</c:v>
                </c:pt>
                <c:pt idx="59">
                  <c:v>2107.0901600525417</c:v>
                </c:pt>
                <c:pt idx="60">
                  <c:v>2186.9978710288819</c:v>
                </c:pt>
                <c:pt idx="61">
                  <c:v>2227.0547206731057</c:v>
                </c:pt>
                <c:pt idx="62">
                  <c:v>2253.909737894006</c:v>
                </c:pt>
                <c:pt idx="63">
                  <c:v>2331.9547556279117</c:v>
                </c:pt>
                <c:pt idx="64">
                  <c:v>2393.7637384102795</c:v>
                </c:pt>
                <c:pt idx="65">
                  <c:v>2392.8263057893782</c:v>
                </c:pt>
                <c:pt idx="66">
                  <c:v>2387.6617389553376</c:v>
                </c:pt>
                <c:pt idx="67">
                  <c:v>2418.3408748289698</c:v>
                </c:pt>
                <c:pt idx="68">
                  <c:v>2452.5619869784932</c:v>
                </c:pt>
                <c:pt idx="69">
                  <c:v>2475.7547161777425</c:v>
                </c:pt>
                <c:pt idx="70">
                  <c:v>2477.3684733907639</c:v>
                </c:pt>
                <c:pt idx="71">
                  <c:v>2373.7797949161895</c:v>
                </c:pt>
                <c:pt idx="72">
                  <c:v>2207.6017500932189</c:v>
                </c:pt>
                <c:pt idx="73">
                  <c:v>2074.0532834241085</c:v>
                </c:pt>
                <c:pt idx="74">
                  <c:v>2170.6472088056744</c:v>
                </c:pt>
                <c:pt idx="75">
                  <c:v>2193.1284344690225</c:v>
                </c:pt>
                <c:pt idx="76">
                  <c:v>2329.9216760879654</c:v>
                </c:pt>
                <c:pt idx="77">
                  <c:v>2500.4256051779898</c:v>
                </c:pt>
                <c:pt idx="78">
                  <c:v>2505.7259254645951</c:v>
                </c:pt>
                <c:pt idx="79">
                  <c:v>2601.901549225629</c:v>
                </c:pt>
                <c:pt idx="80">
                  <c:v>2680.0696909223934</c:v>
                </c:pt>
                <c:pt idx="81">
                  <c:v>2736.7390788713237</c:v>
                </c:pt>
                <c:pt idx="82">
                  <c:v>2747.3659147941621</c:v>
                </c:pt>
                <c:pt idx="83">
                  <c:v>2738.1546359027311</c:v>
                </c:pt>
                <c:pt idx="84">
                  <c:v>2694.9574318190148</c:v>
                </c:pt>
                <c:pt idx="85">
                  <c:v>2659.4146982079155</c:v>
                </c:pt>
                <c:pt idx="86">
                  <c:v>2652.0332553354647</c:v>
                </c:pt>
                <c:pt idx="87">
                  <c:v>2641.7714776051171</c:v>
                </c:pt>
                <c:pt idx="88">
                  <c:v>2603.3182582197878</c:v>
                </c:pt>
                <c:pt idx="89">
                  <c:v>2687.1362147878431</c:v>
                </c:pt>
                <c:pt idx="90">
                  <c:v>2679.3229935412087</c:v>
                </c:pt>
                <c:pt idx="91">
                  <c:v>2689.1582536992296</c:v>
                </c:pt>
                <c:pt idx="92">
                  <c:v>2724.9896305023512</c:v>
                </c:pt>
                <c:pt idx="93">
                  <c:v>2738.1574998422775</c:v>
                </c:pt>
                <c:pt idx="94">
                  <c:v>2766.7342544828466</c:v>
                </c:pt>
                <c:pt idx="95">
                  <c:v>2785.4196011020085</c:v>
                </c:pt>
                <c:pt idx="96">
                  <c:v>2866.5514273729996</c:v>
                </c:pt>
                <c:pt idx="97">
                  <c:v>2875.3865887602519</c:v>
                </c:pt>
                <c:pt idx="98">
                  <c:v>2938.5778162419824</c:v>
                </c:pt>
                <c:pt idx="99">
                  <c:v>2951.1576268650037</c:v>
                </c:pt>
                <c:pt idx="100">
                  <c:v>2933.8001642343775</c:v>
                </c:pt>
                <c:pt idx="101">
                  <c:v>2964.0578092842907</c:v>
                </c:pt>
                <c:pt idx="102">
                  <c:v>2953.1801272338325</c:v>
                </c:pt>
                <c:pt idx="103">
                  <c:v>3009.8892684991356</c:v>
                </c:pt>
                <c:pt idx="104">
                  <c:v>3071.8335045025888</c:v>
                </c:pt>
                <c:pt idx="105">
                  <c:v>3088.8260372409904</c:v>
                </c:pt>
                <c:pt idx="106">
                  <c:v>3105.9909462456317</c:v>
                </c:pt>
                <c:pt idx="107">
                  <c:v>3140.8778595833546</c:v>
                </c:pt>
                <c:pt idx="108">
                  <c:v>3146.2487253543331</c:v>
                </c:pt>
                <c:pt idx="109">
                  <c:v>3236.0370880644896</c:v>
                </c:pt>
                <c:pt idx="110">
                  <c:v>3245.3635908562078</c:v>
                </c:pt>
                <c:pt idx="111">
                  <c:v>3186.6194261412888</c:v>
                </c:pt>
                <c:pt idx="112">
                  <c:v>3277.7474913032097</c:v>
                </c:pt>
                <c:pt idx="113">
                  <c:v>3240.0945112067275</c:v>
                </c:pt>
                <c:pt idx="114">
                  <c:v>3253.5089552447885</c:v>
                </c:pt>
                <c:pt idx="115">
                  <c:v>3203.8741231437784</c:v>
                </c:pt>
                <c:pt idx="116">
                  <c:v>3218.6476826443254</c:v>
                </c:pt>
                <c:pt idx="117">
                  <c:v>2778.4478859794249</c:v>
                </c:pt>
                <c:pt idx="118">
                  <c:v>3101.5127588258101</c:v>
                </c:pt>
                <c:pt idx="119">
                  <c:v>3229.2464523991284</c:v>
                </c:pt>
                <c:pt idx="120">
                  <c:v>3259.531147925582</c:v>
                </c:pt>
                <c:pt idx="121">
                  <c:v>3358.9533948808285</c:v>
                </c:pt>
                <c:pt idx="122">
                  <c:v>3241.2888581529605</c:v>
                </c:pt>
                <c:pt idx="123">
                  <c:v>3452.6928427138896</c:v>
                </c:pt>
                <c:pt idx="124">
                  <c:v>3567.2333077693638</c:v>
                </c:pt>
                <c:pt idx="125">
                  <c:v>3646.5921473162534</c:v>
                </c:pt>
                <c:pt idx="126">
                  <c:v>3662.8368335203627</c:v>
                </c:pt>
                <c:pt idx="127">
                  <c:v>3551.75098814495</c:v>
                </c:pt>
                <c:pt idx="128">
                  <c:v>3502.1882503251049</c:v>
                </c:pt>
                <c:pt idx="129">
                  <c:v>3390.1302942321618</c:v>
                </c:pt>
                <c:pt idx="130">
                  <c:v>3287.7391570218392</c:v>
                </c:pt>
                <c:pt idx="131">
                  <c:v>3253.4828540697126</c:v>
                </c:pt>
                <c:pt idx="132">
                  <c:v>3232.1489892906698</c:v>
                </c:pt>
                <c:pt idx="133">
                  <c:v>3231.7774480537942</c:v>
                </c:pt>
                <c:pt idx="134">
                  <c:v>3248.0853184167449</c:v>
                </c:pt>
                <c:pt idx="135">
                  <c:v>3214.2803746671912</c:v>
                </c:pt>
                <c:pt idx="136">
                  <c:v>3288.0391597304151</c:v>
                </c:pt>
                <c:pt idx="137">
                  <c:v>3335.5577490805181</c:v>
                </c:pt>
                <c:pt idx="138">
                  <c:v>3373.6063131039582</c:v>
                </c:pt>
                <c:pt idx="139">
                  <c:v>3358.3742739391437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D-4BB1-B257-F8EC920AC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8045887"/>
        <c:axId val="1688046367"/>
      </c:lineChart>
      <c:catAx>
        <c:axId val="16880458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88046367"/>
        <c:crosses val="autoZero"/>
        <c:auto val="1"/>
        <c:lblAlgn val="ctr"/>
        <c:lblOffset val="100"/>
        <c:noMultiLvlLbl val="0"/>
      </c:catAx>
      <c:valAx>
        <c:axId val="1688046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88045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DE_MTR_alt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DE_transformed!$Y$2:$Y$141</c:f>
              <c:numCache>
                <c:formatCode>General</c:formatCode>
                <c:ptCount val="140"/>
                <c:pt idx="1">
                  <c:v>2.8905424206669528</c:v>
                </c:pt>
                <c:pt idx="2">
                  <c:v>-0.80118691792187002</c:v>
                </c:pt>
                <c:pt idx="3">
                  <c:v>-3.1289783473590127</c:v>
                </c:pt>
                <c:pt idx="4">
                  <c:v>5.9740586860614897</c:v>
                </c:pt>
                <c:pt idx="5">
                  <c:v>-4.2741400191559258</c:v>
                </c:pt>
                <c:pt idx="6">
                  <c:v>-1.1475163523681831</c:v>
                </c:pt>
                <c:pt idx="7">
                  <c:v>1.4966284809453168</c:v>
                </c:pt>
                <c:pt idx="8">
                  <c:v>-11.78419070678255</c:v>
                </c:pt>
                <c:pt idx="9">
                  <c:v>1.6816199018394373</c:v>
                </c:pt>
                <c:pt idx="10">
                  <c:v>1.0063354624553655</c:v>
                </c:pt>
                <c:pt idx="11">
                  <c:v>1.0899313447652936</c:v>
                </c:pt>
                <c:pt idx="12">
                  <c:v>1.9752852559410616</c:v>
                </c:pt>
                <c:pt idx="13">
                  <c:v>4.414829960109401</c:v>
                </c:pt>
                <c:pt idx="14">
                  <c:v>1.2252876225889109</c:v>
                </c:pt>
                <c:pt idx="15">
                  <c:v>2.5447750919332934</c:v>
                </c:pt>
                <c:pt idx="16">
                  <c:v>2.3703013030279996</c:v>
                </c:pt>
                <c:pt idx="17">
                  <c:v>1.2243761539262099</c:v>
                </c:pt>
                <c:pt idx="18">
                  <c:v>-0.2027645635834574</c:v>
                </c:pt>
                <c:pt idx="19">
                  <c:v>1.5057066364192684</c:v>
                </c:pt>
                <c:pt idx="20">
                  <c:v>2.2384168364275592</c:v>
                </c:pt>
                <c:pt idx="21">
                  <c:v>-1.8798047622573644</c:v>
                </c:pt>
                <c:pt idx="22">
                  <c:v>1.7691029994187257</c:v>
                </c:pt>
                <c:pt idx="23">
                  <c:v>2.3332210371153517</c:v>
                </c:pt>
                <c:pt idx="24">
                  <c:v>1.5833695407661663</c:v>
                </c:pt>
                <c:pt idx="25">
                  <c:v>4.2156434365365758</c:v>
                </c:pt>
                <c:pt idx="26">
                  <c:v>3.1021294764988383</c:v>
                </c:pt>
                <c:pt idx="27">
                  <c:v>1.1486783481115426</c:v>
                </c:pt>
                <c:pt idx="28">
                  <c:v>4.7171268975984448</c:v>
                </c:pt>
                <c:pt idx="29">
                  <c:v>1.3088023420362527</c:v>
                </c:pt>
                <c:pt idx="30">
                  <c:v>0.94395629059205177</c:v>
                </c:pt>
                <c:pt idx="31">
                  <c:v>1.2273326104574211</c:v>
                </c:pt>
                <c:pt idx="32">
                  <c:v>0.85192795296749058</c:v>
                </c:pt>
                <c:pt idx="33">
                  <c:v>3.8870466117969071</c:v>
                </c:pt>
                <c:pt idx="34">
                  <c:v>2.1831267728970927</c:v>
                </c:pt>
                <c:pt idx="35">
                  <c:v>0.51832327290251001</c:v>
                </c:pt>
                <c:pt idx="36">
                  <c:v>6.1065124450090602</c:v>
                </c:pt>
                <c:pt idx="37">
                  <c:v>0.85333141717887084</c:v>
                </c:pt>
                <c:pt idx="38">
                  <c:v>3.4420908850879561</c:v>
                </c:pt>
                <c:pt idx="39">
                  <c:v>4.5402558874943599</c:v>
                </c:pt>
                <c:pt idx="40">
                  <c:v>-2.2151372070429942</c:v>
                </c:pt>
                <c:pt idx="41">
                  <c:v>-1.5175385669410124</c:v>
                </c:pt>
                <c:pt idx="42">
                  <c:v>-1.9550321120877068</c:v>
                </c:pt>
                <c:pt idx="43">
                  <c:v>-2.1891610923239657</c:v>
                </c:pt>
                <c:pt idx="44">
                  <c:v>-2.9650677306788498</c:v>
                </c:pt>
                <c:pt idx="45">
                  <c:v>3.7187454565664524</c:v>
                </c:pt>
                <c:pt idx="46">
                  <c:v>1.2049260597239542</c:v>
                </c:pt>
                <c:pt idx="47">
                  <c:v>0.24191842900418425</c:v>
                </c:pt>
                <c:pt idx="48">
                  <c:v>3.6093722051102173</c:v>
                </c:pt>
                <c:pt idx="49">
                  <c:v>-1.2046417488377203</c:v>
                </c:pt>
                <c:pt idx="50">
                  <c:v>9.2011227099542126E-2</c:v>
                </c:pt>
                <c:pt idx="51">
                  <c:v>3.1468559413065478</c:v>
                </c:pt>
                <c:pt idx="52">
                  <c:v>1.6749988703249619</c:v>
                </c:pt>
                <c:pt idx="53">
                  <c:v>1.9781030009691003</c:v>
                </c:pt>
                <c:pt idx="54">
                  <c:v>2.8218897203519777</c:v>
                </c:pt>
                <c:pt idx="55">
                  <c:v>1.6813069604185937</c:v>
                </c:pt>
                <c:pt idx="56">
                  <c:v>-4.9604227901040687</c:v>
                </c:pt>
                <c:pt idx="57">
                  <c:v>9.0285233131659268</c:v>
                </c:pt>
                <c:pt idx="58">
                  <c:v>0.40781358188815009</c:v>
                </c:pt>
                <c:pt idx="59">
                  <c:v>4.1683876905870276</c:v>
                </c:pt>
                <c:pt idx="60">
                  <c:v>3.7923251928786872</c:v>
                </c:pt>
                <c:pt idx="61">
                  <c:v>1.8315907013379373</c:v>
                </c:pt>
                <c:pt idx="62">
                  <c:v>1.2058534966210344</c:v>
                </c:pt>
                <c:pt idx="63">
                  <c:v>3.4626505410473518</c:v>
                </c:pt>
                <c:pt idx="64">
                  <c:v>2.6505223839870196</c:v>
                </c:pt>
                <c:pt idx="65">
                  <c:v>-3.9161451310310014E-2</c:v>
                </c:pt>
                <c:pt idx="66">
                  <c:v>-0.21583542531043998</c:v>
                </c:pt>
                <c:pt idx="67">
                  <c:v>1.2849029396875711</c:v>
                </c:pt>
                <c:pt idx="68">
                  <c:v>1.415065696722495</c:v>
                </c:pt>
                <c:pt idx="69">
                  <c:v>0.94565313017112018</c:v>
                </c:pt>
                <c:pt idx="70">
                  <c:v>6.5182435177302267E-2</c:v>
                </c:pt>
                <c:pt idx="71">
                  <c:v>-4.1813997226174848</c:v>
                </c:pt>
                <c:pt idx="72">
                  <c:v>-7.0005669935714447</c:v>
                </c:pt>
                <c:pt idx="73">
                  <c:v>-6.0494818263063577</c:v>
                </c:pt>
                <c:pt idx="74">
                  <c:v>4.6572538012184861</c:v>
                </c:pt>
                <c:pt idx="75">
                  <c:v>1.0356922844093841</c:v>
                </c:pt>
                <c:pt idx="76">
                  <c:v>6.2373566212077236</c:v>
                </c:pt>
                <c:pt idx="77">
                  <c:v>7.3180111949646243</c:v>
                </c:pt>
                <c:pt idx="78">
                  <c:v>0.21197672410764312</c:v>
                </c:pt>
                <c:pt idx="79">
                  <c:v>3.8382339737815352</c:v>
                </c:pt>
                <c:pt idx="80">
                  <c:v>3.0042697703158261</c:v>
                </c:pt>
                <c:pt idx="81">
                  <c:v>2.1144744161270879</c:v>
                </c:pt>
                <c:pt idx="82">
                  <c:v>0.38830285301516554</c:v>
                </c:pt>
                <c:pt idx="83">
                  <c:v>-0.33527674059831147</c:v>
                </c:pt>
                <c:pt idx="84">
                  <c:v>-1.5776027955950234</c:v>
                </c:pt>
                <c:pt idx="85">
                  <c:v>-1.3188606688718241</c:v>
                </c:pt>
                <c:pt idx="86">
                  <c:v>-0.27755892593301912</c:v>
                </c:pt>
                <c:pt idx="87">
                  <c:v>-0.38694000950789675</c:v>
                </c:pt>
                <c:pt idx="88">
                  <c:v>-1.4555846223379132</c:v>
                </c:pt>
                <c:pt idx="89">
                  <c:v>3.2196584610201251</c:v>
                </c:pt>
                <c:pt idx="90">
                  <c:v>-0.29076386986400804</c:v>
                </c:pt>
                <c:pt idx="91">
                  <c:v>0.36708004901722102</c:v>
                </c:pt>
                <c:pt idx="92">
                  <c:v>1.3324383849047106</c:v>
                </c:pt>
                <c:pt idx="93">
                  <c:v>0.48322640176428067</c:v>
                </c:pt>
                <c:pt idx="94">
                  <c:v>1.0436490465656201</c:v>
                </c:pt>
                <c:pt idx="95">
                  <c:v>0.67535747565516946</c:v>
                </c:pt>
                <c:pt idx="96">
                  <c:v>2.9127326539560627</c:v>
                </c:pt>
                <c:pt idx="97">
                  <c:v>0.30821569440144803</c:v>
                </c:pt>
                <c:pt idx="98">
                  <c:v>2.1976602286712277</c:v>
                </c:pt>
                <c:pt idx="99">
                  <c:v>0.42809179847103085</c:v>
                </c:pt>
                <c:pt idx="100">
                  <c:v>-0.58815776130077824</c:v>
                </c:pt>
                <c:pt idx="101">
                  <c:v>1.0313464911066772</c:v>
                </c:pt>
                <c:pt idx="102">
                  <c:v>-0.36698616391306338</c:v>
                </c:pt>
                <c:pt idx="103">
                  <c:v>1.9202736989301528</c:v>
                </c:pt>
                <c:pt idx="104">
                  <c:v>2.0580237503003307</c:v>
                </c:pt>
                <c:pt idx="105">
                  <c:v>0.55317232244178616</c:v>
                </c:pt>
                <c:pt idx="106">
                  <c:v>0.55570980034775896</c:v>
                </c:pt>
                <c:pt idx="107">
                  <c:v>1.1232136197915299</c:v>
                </c:pt>
                <c:pt idx="108">
                  <c:v>0.1709988739164503</c:v>
                </c:pt>
                <c:pt idx="109">
                  <c:v>2.8538227758850843</c:v>
                </c:pt>
                <c:pt idx="110">
                  <c:v>0.2882075371174686</c:v>
                </c:pt>
                <c:pt idx="111">
                  <c:v>-1.8100950192585619</c:v>
                </c:pt>
                <c:pt idx="112">
                  <c:v>2.8597097103706837</c:v>
                </c:pt>
                <c:pt idx="113">
                  <c:v>-1.1487456003363983</c:v>
                </c:pt>
                <c:pt idx="114">
                  <c:v>0.41401397371785276</c:v>
                </c:pt>
                <c:pt idx="115">
                  <c:v>-1.5255784687789653</c:v>
                </c:pt>
                <c:pt idx="116">
                  <c:v>0.46111547872083047</c:v>
                </c:pt>
                <c:pt idx="117">
                  <c:v>-13.676544936513469</c:v>
                </c:pt>
                <c:pt idx="118">
                  <c:v>11.627530409212717</c:v>
                </c:pt>
                <c:pt idx="119">
                  <c:v>4.1184319880623876</c:v>
                </c:pt>
                <c:pt idx="120">
                  <c:v>0.93782546401666167</c:v>
                </c:pt>
                <c:pt idx="121">
                  <c:v>3.0502008553751736</c:v>
                </c:pt>
                <c:pt idx="122">
                  <c:v>-3.5030118877860339</c:v>
                </c:pt>
                <c:pt idx="123">
                  <c:v>6.5222198271275733</c:v>
                </c:pt>
                <c:pt idx="124">
                  <c:v>3.3174241171549657</c:v>
                </c:pt>
                <c:pt idx="125">
                  <c:v>2.224660758073993</c:v>
                </c:pt>
                <c:pt idx="126">
                  <c:v>0.44547581818450421</c:v>
                </c:pt>
                <c:pt idx="127">
                  <c:v>-3.0327817051202799</c:v>
                </c:pt>
                <c:pt idx="128">
                  <c:v>-1.3954451757816289</c:v>
                </c:pt>
                <c:pt idx="129">
                  <c:v>-3.1996554177960324</c:v>
                </c:pt>
                <c:pt idx="130">
                  <c:v>-3.0202714445673906</c:v>
                </c:pt>
                <c:pt idx="131">
                  <c:v>-1.0419410213539315</c:v>
                </c:pt>
                <c:pt idx="132">
                  <c:v>-0.6557239037653706</c:v>
                </c:pt>
                <c:pt idx="133">
                  <c:v>-1.1495176679865438E-2</c:v>
                </c:pt>
                <c:pt idx="134">
                  <c:v>0.50460994375622903</c:v>
                </c:pt>
                <c:pt idx="135">
                  <c:v>-1.0407652643198317</c:v>
                </c:pt>
                <c:pt idx="136">
                  <c:v>2.2947215695476197</c:v>
                </c:pt>
                <c:pt idx="137">
                  <c:v>1.4451953593520805</c:v>
                </c:pt>
                <c:pt idx="138">
                  <c:v>1.1406957062556788</c:v>
                </c:pt>
                <c:pt idx="139">
                  <c:v>-0.45150612582296468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2-4057-9F78-41A968E57158}"/>
            </c:ext>
          </c:extLst>
        </c:ser>
        <c:ser>
          <c:idx val="1"/>
          <c:order val="1"/>
          <c:tx>
            <c:v>DE_MTR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data!$S$2:$S$141</c:f>
              <c:numCache>
                <c:formatCode>0.00</c:formatCode>
                <c:ptCount val="140"/>
                <c:pt idx="1">
                  <c:v>0.45695990180818491</c:v>
                </c:pt>
                <c:pt idx="2">
                  <c:v>1.1874482369749639</c:v>
                </c:pt>
                <c:pt idx="3">
                  <c:v>-0.34771817962283569</c:v>
                </c:pt>
                <c:pt idx="4">
                  <c:v>3.2978820759346661</c:v>
                </c:pt>
                <c:pt idx="5">
                  <c:v>-3.0332444110369949</c:v>
                </c:pt>
                <c:pt idx="6">
                  <c:v>-0.61409136648147289</c:v>
                </c:pt>
                <c:pt idx="7">
                  <c:v>1.2160461031058611</c:v>
                </c:pt>
                <c:pt idx="8">
                  <c:v>-9.844528665625063</c:v>
                </c:pt>
                <c:pt idx="9">
                  <c:v>0.61464036098251018</c:v>
                </c:pt>
                <c:pt idx="10">
                  <c:v>1.3104939807602412</c:v>
                </c:pt>
                <c:pt idx="11">
                  <c:v>4.3870401070167375E-2</c:v>
                </c:pt>
                <c:pt idx="12">
                  <c:v>1.9472035229216145</c:v>
                </c:pt>
                <c:pt idx="13">
                  <c:v>4.1978845152723432</c:v>
                </c:pt>
                <c:pt idx="14">
                  <c:v>1.9593605037281803</c:v>
                </c:pt>
                <c:pt idx="15">
                  <c:v>1.7640594195236226</c:v>
                </c:pt>
                <c:pt idx="16">
                  <c:v>0.40215257145825856</c:v>
                </c:pt>
                <c:pt idx="17">
                  <c:v>2.6826517293278007</c:v>
                </c:pt>
                <c:pt idx="18">
                  <c:v>0.66843630857209568</c:v>
                </c:pt>
                <c:pt idx="19">
                  <c:v>1.0516006475659756</c:v>
                </c:pt>
                <c:pt idx="20">
                  <c:v>0.22846105053677679</c:v>
                </c:pt>
                <c:pt idx="21">
                  <c:v>0.59512233403038461</c:v>
                </c:pt>
                <c:pt idx="22">
                  <c:v>0.59713980527587029</c:v>
                </c:pt>
                <c:pt idx="23">
                  <c:v>3.7964197426832769</c:v>
                </c:pt>
                <c:pt idx="24">
                  <c:v>2.8777651112503522</c:v>
                </c:pt>
                <c:pt idx="25">
                  <c:v>0.88512742328006322</c:v>
                </c:pt>
                <c:pt idx="26">
                  <c:v>3.2820598936337264</c:v>
                </c:pt>
                <c:pt idx="27">
                  <c:v>1.2828130744429789</c:v>
                </c:pt>
                <c:pt idx="28">
                  <c:v>3.7977354516090855</c:v>
                </c:pt>
                <c:pt idx="29">
                  <c:v>2.3485721091385914</c:v>
                </c:pt>
                <c:pt idx="30">
                  <c:v>0.57200781888029351</c:v>
                </c:pt>
                <c:pt idx="31">
                  <c:v>-0.42287722375508041</c:v>
                </c:pt>
                <c:pt idx="32">
                  <c:v>4.1798047231231594</c:v>
                </c:pt>
                <c:pt idx="33">
                  <c:v>3.1032458166392773</c:v>
                </c:pt>
                <c:pt idx="34">
                  <c:v>2.4626062751040179</c:v>
                </c:pt>
                <c:pt idx="35">
                  <c:v>3.0693281574323272E-2</c:v>
                </c:pt>
                <c:pt idx="36">
                  <c:v>3.3534992087117521</c:v>
                </c:pt>
                <c:pt idx="37">
                  <c:v>2.8990164673550201</c:v>
                </c:pt>
                <c:pt idx="38">
                  <c:v>3.2535041203451964</c:v>
                </c:pt>
                <c:pt idx="39">
                  <c:v>5.0680101553102652</c:v>
                </c:pt>
                <c:pt idx="40">
                  <c:v>-3.7727873890658903</c:v>
                </c:pt>
                <c:pt idx="41">
                  <c:v>0.24255304957607748</c:v>
                </c:pt>
                <c:pt idx="42">
                  <c:v>-1.9837042401675498</c:v>
                </c:pt>
                <c:pt idx="43">
                  <c:v>-1.4096656036545085</c:v>
                </c:pt>
                <c:pt idx="44">
                  <c:v>-3.481525844517841</c:v>
                </c:pt>
                <c:pt idx="45">
                  <c:v>2.0663744267583883</c:v>
                </c:pt>
                <c:pt idx="46">
                  <c:v>0.17598153616180667</c:v>
                </c:pt>
                <c:pt idx="47">
                  <c:v>2.2849703237737495</c:v>
                </c:pt>
                <c:pt idx="48">
                  <c:v>2.1382717091052106</c:v>
                </c:pt>
                <c:pt idx="49">
                  <c:v>-1.1489846350590582</c:v>
                </c:pt>
                <c:pt idx="50">
                  <c:v>0.79327419142349864</c:v>
                </c:pt>
                <c:pt idx="51">
                  <c:v>2.9701234258013409</c:v>
                </c:pt>
                <c:pt idx="52">
                  <c:v>0.94128062069123164</c:v>
                </c:pt>
                <c:pt idx="53">
                  <c:v>2.0467564992960874</c:v>
                </c:pt>
                <c:pt idx="54">
                  <c:v>1.9093715989862092</c:v>
                </c:pt>
                <c:pt idx="55">
                  <c:v>0.2489537700547384</c:v>
                </c:pt>
                <c:pt idx="56">
                  <c:v>-1.4540365621818707</c:v>
                </c:pt>
                <c:pt idx="57">
                  <c:v>5.0017825817012751</c:v>
                </c:pt>
                <c:pt idx="58">
                  <c:v>2.6546913419064566</c:v>
                </c:pt>
                <c:pt idx="59">
                  <c:v>3.6789361327303816</c:v>
                </c:pt>
                <c:pt idx="60">
                  <c:v>2.5175234001844515</c:v>
                </c:pt>
                <c:pt idx="61">
                  <c:v>1.5475397856500095</c:v>
                </c:pt>
                <c:pt idx="62">
                  <c:v>1.8800863087997888</c:v>
                </c:pt>
                <c:pt idx="63">
                  <c:v>3.1321147524348003</c:v>
                </c:pt>
                <c:pt idx="64">
                  <c:v>1.0864109223980067</c:v>
                </c:pt>
                <c:pt idx="65">
                  <c:v>0.59085258262157048</c:v>
                </c:pt>
                <c:pt idx="66">
                  <c:v>2.2035203591278751</c:v>
                </c:pt>
                <c:pt idx="67">
                  <c:v>5.7003540575362166E-3</c:v>
                </c:pt>
                <c:pt idx="68">
                  <c:v>0.74871363168917959</c:v>
                </c:pt>
                <c:pt idx="69">
                  <c:v>-1.0478933556466452</c:v>
                </c:pt>
                <c:pt idx="70">
                  <c:v>1.921285179810539</c:v>
                </c:pt>
                <c:pt idx="71">
                  <c:v>-3.3306471907555091</c:v>
                </c:pt>
                <c:pt idx="72">
                  <c:v>-6.0137989809283638</c:v>
                </c:pt>
                <c:pt idx="73">
                  <c:v>-5.0121634390580034</c:v>
                </c:pt>
                <c:pt idx="74">
                  <c:v>3.510792972151644</c:v>
                </c:pt>
                <c:pt idx="75">
                  <c:v>-0.83497444140501198</c:v>
                </c:pt>
                <c:pt idx="76">
                  <c:v>6.3956769529676105</c:v>
                </c:pt>
                <c:pt idx="77">
                  <c:v>7.3711267828075355</c:v>
                </c:pt>
                <c:pt idx="78">
                  <c:v>2.0295713890594591E-2</c:v>
                </c:pt>
                <c:pt idx="79">
                  <c:v>1.6058157991081901</c:v>
                </c:pt>
                <c:pt idx="80">
                  <c:v>3.6834217654555745</c:v>
                </c:pt>
                <c:pt idx="81">
                  <c:v>2.8087129465878213</c:v>
                </c:pt>
                <c:pt idx="82">
                  <c:v>0.27764474466198674</c:v>
                </c:pt>
                <c:pt idx="83">
                  <c:v>-0.89687891283559695</c:v>
                </c:pt>
                <c:pt idx="84">
                  <c:v>-0.36151256461302017</c:v>
                </c:pt>
                <c:pt idx="85">
                  <c:v>0.24704191818902821</c:v>
                </c:pt>
                <c:pt idx="86">
                  <c:v>0.29876071514824964</c:v>
                </c:pt>
                <c:pt idx="87">
                  <c:v>-0.83796052424147671</c:v>
                </c:pt>
                <c:pt idx="88">
                  <c:v>0.14045594310547749</c:v>
                </c:pt>
                <c:pt idx="89">
                  <c:v>1.5841160199018267</c:v>
                </c:pt>
                <c:pt idx="90">
                  <c:v>1.4948875177275722</c:v>
                </c:pt>
                <c:pt idx="91">
                  <c:v>-2.5583984990962261E-2</c:v>
                </c:pt>
                <c:pt idx="92">
                  <c:v>0.10166395810227158</c:v>
                </c:pt>
                <c:pt idx="93">
                  <c:v>1.5265851818039078</c:v>
                </c:pt>
                <c:pt idx="94">
                  <c:v>0.55466233454610769</c:v>
                </c:pt>
                <c:pt idx="95">
                  <c:v>1.6757731401282117</c:v>
                </c:pt>
                <c:pt idx="96">
                  <c:v>1.7227994393017143</c:v>
                </c:pt>
                <c:pt idx="97">
                  <c:v>-2.2472913861149024E-2</c:v>
                </c:pt>
                <c:pt idx="98">
                  <c:v>0.837207783091376</c:v>
                </c:pt>
                <c:pt idx="99">
                  <c:v>0.84870850723179903</c:v>
                </c:pt>
                <c:pt idx="100">
                  <c:v>1.2888347395201949</c:v>
                </c:pt>
                <c:pt idx="101">
                  <c:v>-0.90730046971021494</c:v>
                </c:pt>
                <c:pt idx="102">
                  <c:v>0.47165756145237658</c:v>
                </c:pt>
                <c:pt idx="103">
                  <c:v>2.0201606260352944</c:v>
                </c:pt>
                <c:pt idx="104">
                  <c:v>0.4025358840568094</c:v>
                </c:pt>
                <c:pt idx="105">
                  <c:v>2.4177012943155773</c:v>
                </c:pt>
                <c:pt idx="106">
                  <c:v>8.5596513980079614E-2</c:v>
                </c:pt>
                <c:pt idx="107">
                  <c:v>1.4404985012585358</c:v>
                </c:pt>
                <c:pt idx="108">
                  <c:v>1.4561560748998392</c:v>
                </c:pt>
                <c:pt idx="109">
                  <c:v>0.38361238679009979</c:v>
                </c:pt>
                <c:pt idx="110">
                  <c:v>2.2821615674272655</c:v>
                </c:pt>
                <c:pt idx="111">
                  <c:v>0.54616521685548758</c:v>
                </c:pt>
                <c:pt idx="112">
                  <c:v>1.5135728650367497</c:v>
                </c:pt>
                <c:pt idx="113">
                  <c:v>-1.1248439723691717</c:v>
                </c:pt>
                <c:pt idx="114">
                  <c:v>1.4435001615731524</c:v>
                </c:pt>
                <c:pt idx="115">
                  <c:v>0.63382009687520391</c:v>
                </c:pt>
                <c:pt idx="116">
                  <c:v>-1.9801173805499173</c:v>
                </c:pt>
                <c:pt idx="117">
                  <c:v>-17.642188294887173</c:v>
                </c:pt>
                <c:pt idx="118">
                  <c:v>10.746924817599446</c:v>
                </c:pt>
                <c:pt idx="119">
                  <c:v>3.7587290354561986</c:v>
                </c:pt>
                <c:pt idx="120">
                  <c:v>3.6861885529113181</c:v>
                </c:pt>
                <c:pt idx="121">
                  <c:v>0.62743876380786379</c:v>
                </c:pt>
                <c:pt idx="122">
                  <c:v>0.79417887089214823</c:v>
                </c:pt>
                <c:pt idx="123">
                  <c:v>6.2759586784018273</c:v>
                </c:pt>
                <c:pt idx="124">
                  <c:v>0.46117287016704811</c:v>
                </c:pt>
                <c:pt idx="125">
                  <c:v>0.73743864827153782</c:v>
                </c:pt>
                <c:pt idx="126">
                  <c:v>2.6873602172239996</c:v>
                </c:pt>
                <c:pt idx="127">
                  <c:v>-0.37421077021644322</c:v>
                </c:pt>
                <c:pt idx="128">
                  <c:v>-0.90264776689364945</c:v>
                </c:pt>
                <c:pt idx="129">
                  <c:v>-0.58661361117691158</c:v>
                </c:pt>
                <c:pt idx="130">
                  <c:v>-1.0526294709359618</c:v>
                </c:pt>
                <c:pt idx="131">
                  <c:v>-0.9672440335079302</c:v>
                </c:pt>
                <c:pt idx="132">
                  <c:v>-0.61092964500117919</c:v>
                </c:pt>
                <c:pt idx="133">
                  <c:v>1.194777151741877</c:v>
                </c:pt>
                <c:pt idx="134">
                  <c:v>0.61516927419200673</c:v>
                </c:pt>
                <c:pt idx="135">
                  <c:v>7.754309672769466E-3</c:v>
                </c:pt>
                <c:pt idx="136">
                  <c:v>1.4720887836205732</c:v>
                </c:pt>
                <c:pt idx="137">
                  <c:v>1.3433070774572675</c:v>
                </c:pt>
                <c:pt idx="138">
                  <c:v>0.99876325798011756</c:v>
                </c:pt>
                <c:pt idx="139">
                  <c:v>-0.33514904585769667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62-4057-9F78-41A968E57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866559"/>
        <c:axId val="193867039"/>
      </c:lineChart>
      <c:catAx>
        <c:axId val="1938665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867039"/>
        <c:crosses val="autoZero"/>
        <c:auto val="1"/>
        <c:lblAlgn val="ctr"/>
        <c:lblOffset val="100"/>
        <c:noMultiLvlLbl val="0"/>
      </c:catAx>
      <c:valAx>
        <c:axId val="19386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866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[2]Fiscaldatabase!$Z$2</c:f>
              <c:strCache>
                <c:ptCount val="1"/>
                <c:pt idx="0">
                  <c:v>MAL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[2]Fiscaldatabase!$A$3:$A$154</c:f>
              <c:strCache>
                <c:ptCount val="152"/>
                <c:pt idx="0">
                  <c:v>1980Q1</c:v>
                </c:pt>
                <c:pt idx="1">
                  <c:v>1980Q2</c:v>
                </c:pt>
                <c:pt idx="2">
                  <c:v>1980Q3</c:v>
                </c:pt>
                <c:pt idx="3">
                  <c:v>1980Q4</c:v>
                </c:pt>
                <c:pt idx="4">
                  <c:v>1981Q1</c:v>
                </c:pt>
                <c:pt idx="5">
                  <c:v>1981Q2</c:v>
                </c:pt>
                <c:pt idx="6">
                  <c:v>1981Q3</c:v>
                </c:pt>
                <c:pt idx="7">
                  <c:v>1981Q4</c:v>
                </c:pt>
                <c:pt idx="8">
                  <c:v>1982Q1</c:v>
                </c:pt>
                <c:pt idx="9">
                  <c:v>1982Q2</c:v>
                </c:pt>
                <c:pt idx="10">
                  <c:v>1982Q3</c:v>
                </c:pt>
                <c:pt idx="11">
                  <c:v>1982Q4</c:v>
                </c:pt>
                <c:pt idx="12">
                  <c:v>1983Q1</c:v>
                </c:pt>
                <c:pt idx="13">
                  <c:v>1983Q2</c:v>
                </c:pt>
                <c:pt idx="14">
                  <c:v>1983Q3</c:v>
                </c:pt>
                <c:pt idx="15">
                  <c:v>1983Q4</c:v>
                </c:pt>
                <c:pt idx="16">
                  <c:v>1984Q1</c:v>
                </c:pt>
                <c:pt idx="17">
                  <c:v>1984Q2</c:v>
                </c:pt>
                <c:pt idx="18">
                  <c:v>1984Q3</c:v>
                </c:pt>
                <c:pt idx="19">
                  <c:v>1984Q4</c:v>
                </c:pt>
                <c:pt idx="20">
                  <c:v>1985Q1</c:v>
                </c:pt>
                <c:pt idx="21">
                  <c:v>1985Q2</c:v>
                </c:pt>
                <c:pt idx="22">
                  <c:v>1985Q3</c:v>
                </c:pt>
                <c:pt idx="23">
                  <c:v>1985Q4</c:v>
                </c:pt>
                <c:pt idx="24">
                  <c:v>1986Q1</c:v>
                </c:pt>
                <c:pt idx="25">
                  <c:v>1986Q2</c:v>
                </c:pt>
                <c:pt idx="26">
                  <c:v>1986Q3</c:v>
                </c:pt>
                <c:pt idx="27">
                  <c:v>1986Q4</c:v>
                </c:pt>
                <c:pt idx="28">
                  <c:v>1987Q1</c:v>
                </c:pt>
                <c:pt idx="29">
                  <c:v>1987Q2</c:v>
                </c:pt>
                <c:pt idx="30">
                  <c:v>1987Q3</c:v>
                </c:pt>
                <c:pt idx="31">
                  <c:v>1987Q4</c:v>
                </c:pt>
                <c:pt idx="32">
                  <c:v>1988Q1</c:v>
                </c:pt>
                <c:pt idx="33">
                  <c:v>1988Q2</c:v>
                </c:pt>
                <c:pt idx="34">
                  <c:v>1988Q3</c:v>
                </c:pt>
                <c:pt idx="35">
                  <c:v>1988Q4</c:v>
                </c:pt>
                <c:pt idx="36">
                  <c:v>1989Q1</c:v>
                </c:pt>
                <c:pt idx="37">
                  <c:v>1989Q2</c:v>
                </c:pt>
                <c:pt idx="38">
                  <c:v>1989Q3</c:v>
                </c:pt>
                <c:pt idx="39">
                  <c:v>1989Q4</c:v>
                </c:pt>
                <c:pt idx="40">
                  <c:v>1990Q1</c:v>
                </c:pt>
                <c:pt idx="41">
                  <c:v>1990Q2</c:v>
                </c:pt>
                <c:pt idx="42">
                  <c:v>1990Q3</c:v>
                </c:pt>
                <c:pt idx="43">
                  <c:v>1990Q4</c:v>
                </c:pt>
                <c:pt idx="44">
                  <c:v>1991Q1</c:v>
                </c:pt>
                <c:pt idx="45">
                  <c:v>1991Q2</c:v>
                </c:pt>
                <c:pt idx="46">
                  <c:v>1991Q3</c:v>
                </c:pt>
                <c:pt idx="47">
                  <c:v>1991Q4</c:v>
                </c:pt>
                <c:pt idx="48">
                  <c:v>1992Q1</c:v>
                </c:pt>
                <c:pt idx="49">
                  <c:v>1992Q2</c:v>
                </c:pt>
                <c:pt idx="50">
                  <c:v>1992Q3</c:v>
                </c:pt>
                <c:pt idx="51">
                  <c:v>1992Q4</c:v>
                </c:pt>
                <c:pt idx="52">
                  <c:v>1993Q1</c:v>
                </c:pt>
                <c:pt idx="53">
                  <c:v>1993Q2</c:v>
                </c:pt>
                <c:pt idx="54">
                  <c:v>1993Q3</c:v>
                </c:pt>
                <c:pt idx="55">
                  <c:v>1993Q4</c:v>
                </c:pt>
                <c:pt idx="56">
                  <c:v>1994Q1</c:v>
                </c:pt>
                <c:pt idx="57">
                  <c:v>1994Q2</c:v>
                </c:pt>
                <c:pt idx="58">
                  <c:v>1994Q3</c:v>
                </c:pt>
                <c:pt idx="59">
                  <c:v>1994Q4</c:v>
                </c:pt>
                <c:pt idx="60">
                  <c:v>1995Q1</c:v>
                </c:pt>
                <c:pt idx="61">
                  <c:v>1995Q2</c:v>
                </c:pt>
                <c:pt idx="62">
                  <c:v>1995Q3</c:v>
                </c:pt>
                <c:pt idx="63">
                  <c:v>1995Q4</c:v>
                </c:pt>
                <c:pt idx="64">
                  <c:v>1996Q1</c:v>
                </c:pt>
                <c:pt idx="65">
                  <c:v>1996Q2</c:v>
                </c:pt>
                <c:pt idx="66">
                  <c:v>1996Q3</c:v>
                </c:pt>
                <c:pt idx="67">
                  <c:v>1996Q4</c:v>
                </c:pt>
                <c:pt idx="68">
                  <c:v>1997Q1</c:v>
                </c:pt>
                <c:pt idx="69">
                  <c:v>1997Q2</c:v>
                </c:pt>
                <c:pt idx="70">
                  <c:v>1997Q3</c:v>
                </c:pt>
                <c:pt idx="71">
                  <c:v>1997Q4</c:v>
                </c:pt>
                <c:pt idx="72">
                  <c:v>1998Q1</c:v>
                </c:pt>
                <c:pt idx="73">
                  <c:v>1998Q2</c:v>
                </c:pt>
                <c:pt idx="74">
                  <c:v>1998Q3</c:v>
                </c:pt>
                <c:pt idx="75">
                  <c:v>1998Q4</c:v>
                </c:pt>
                <c:pt idx="76">
                  <c:v>1999Q1</c:v>
                </c:pt>
                <c:pt idx="77">
                  <c:v>1999Q2</c:v>
                </c:pt>
                <c:pt idx="78">
                  <c:v>1999Q3</c:v>
                </c:pt>
                <c:pt idx="79">
                  <c:v>1999Q4</c:v>
                </c:pt>
                <c:pt idx="80">
                  <c:v>2000Q1</c:v>
                </c:pt>
                <c:pt idx="81">
                  <c:v>2000Q2</c:v>
                </c:pt>
                <c:pt idx="82">
                  <c:v>2000Q3</c:v>
                </c:pt>
                <c:pt idx="83">
                  <c:v>2000Q4</c:v>
                </c:pt>
                <c:pt idx="84">
                  <c:v>2001Q1</c:v>
                </c:pt>
                <c:pt idx="85">
                  <c:v>2001Q2</c:v>
                </c:pt>
                <c:pt idx="86">
                  <c:v>2001Q3</c:v>
                </c:pt>
                <c:pt idx="87">
                  <c:v>2001Q4</c:v>
                </c:pt>
                <c:pt idx="88">
                  <c:v>2002Q1</c:v>
                </c:pt>
                <c:pt idx="89">
                  <c:v>2002Q2</c:v>
                </c:pt>
                <c:pt idx="90">
                  <c:v>2002Q3</c:v>
                </c:pt>
                <c:pt idx="91">
                  <c:v>2002Q4</c:v>
                </c:pt>
                <c:pt idx="92">
                  <c:v>2003Q1</c:v>
                </c:pt>
                <c:pt idx="93">
                  <c:v>2003Q2</c:v>
                </c:pt>
                <c:pt idx="94">
                  <c:v>2003Q3</c:v>
                </c:pt>
                <c:pt idx="95">
                  <c:v>2003Q4</c:v>
                </c:pt>
                <c:pt idx="96">
                  <c:v>2004Q1</c:v>
                </c:pt>
                <c:pt idx="97">
                  <c:v>2004Q2</c:v>
                </c:pt>
                <c:pt idx="98">
                  <c:v>2004Q3</c:v>
                </c:pt>
                <c:pt idx="99">
                  <c:v>2004Q4</c:v>
                </c:pt>
                <c:pt idx="100">
                  <c:v>2005Q1</c:v>
                </c:pt>
                <c:pt idx="101">
                  <c:v>2005Q2</c:v>
                </c:pt>
                <c:pt idx="102">
                  <c:v>2005Q3</c:v>
                </c:pt>
                <c:pt idx="103">
                  <c:v>2005Q4</c:v>
                </c:pt>
                <c:pt idx="104">
                  <c:v>2006Q1</c:v>
                </c:pt>
                <c:pt idx="105">
                  <c:v>2006Q2</c:v>
                </c:pt>
                <c:pt idx="106">
                  <c:v>2006Q3</c:v>
                </c:pt>
                <c:pt idx="107">
                  <c:v>2006Q4</c:v>
                </c:pt>
                <c:pt idx="108">
                  <c:v>2007Q1</c:v>
                </c:pt>
                <c:pt idx="109">
                  <c:v>2007Q2</c:v>
                </c:pt>
                <c:pt idx="110">
                  <c:v>2007Q3</c:v>
                </c:pt>
                <c:pt idx="111">
                  <c:v>2007Q4</c:v>
                </c:pt>
                <c:pt idx="112">
                  <c:v>2008Q1</c:v>
                </c:pt>
                <c:pt idx="113">
                  <c:v>2008Q2</c:v>
                </c:pt>
                <c:pt idx="114">
                  <c:v>2008Q3</c:v>
                </c:pt>
                <c:pt idx="115">
                  <c:v>2008Q4</c:v>
                </c:pt>
                <c:pt idx="116">
                  <c:v>2009Q1</c:v>
                </c:pt>
                <c:pt idx="117">
                  <c:v>2009Q2</c:v>
                </c:pt>
                <c:pt idx="118">
                  <c:v>2009Q3</c:v>
                </c:pt>
                <c:pt idx="119">
                  <c:v>2009Q4</c:v>
                </c:pt>
                <c:pt idx="120">
                  <c:v>2010Q1</c:v>
                </c:pt>
                <c:pt idx="121">
                  <c:v>2010Q2</c:v>
                </c:pt>
                <c:pt idx="122">
                  <c:v>2010Q3</c:v>
                </c:pt>
                <c:pt idx="123">
                  <c:v>2010Q4</c:v>
                </c:pt>
                <c:pt idx="124">
                  <c:v>2011Q1</c:v>
                </c:pt>
                <c:pt idx="125">
                  <c:v>2011Q2</c:v>
                </c:pt>
                <c:pt idx="126">
                  <c:v>2011Q3</c:v>
                </c:pt>
                <c:pt idx="127">
                  <c:v>2011Q4</c:v>
                </c:pt>
                <c:pt idx="128">
                  <c:v>2012Q1</c:v>
                </c:pt>
                <c:pt idx="129">
                  <c:v>2012Q2</c:v>
                </c:pt>
                <c:pt idx="130">
                  <c:v>2012Q3</c:v>
                </c:pt>
                <c:pt idx="131">
                  <c:v>2012Q4</c:v>
                </c:pt>
                <c:pt idx="132">
                  <c:v>2013Q1</c:v>
                </c:pt>
                <c:pt idx="133">
                  <c:v>2013Q2</c:v>
                </c:pt>
                <c:pt idx="134">
                  <c:v>2013Q3</c:v>
                </c:pt>
                <c:pt idx="135">
                  <c:v>2013Q4</c:v>
                </c:pt>
                <c:pt idx="136">
                  <c:v>2014Q1</c:v>
                </c:pt>
                <c:pt idx="137">
                  <c:v>2014Q2</c:v>
                </c:pt>
                <c:pt idx="138">
                  <c:v>2014Q3</c:v>
                </c:pt>
                <c:pt idx="139">
                  <c:v>2014Q4</c:v>
                </c:pt>
                <c:pt idx="140">
                  <c:v>2015Q1</c:v>
                </c:pt>
                <c:pt idx="141">
                  <c:v>2015Q2</c:v>
                </c:pt>
                <c:pt idx="142">
                  <c:v>2015Q3</c:v>
                </c:pt>
                <c:pt idx="143">
                  <c:v>2015Q4</c:v>
                </c:pt>
                <c:pt idx="144">
                  <c:v>2016Q1</c:v>
                </c:pt>
                <c:pt idx="145">
                  <c:v>2016Q2</c:v>
                </c:pt>
                <c:pt idx="146">
                  <c:v>2016Q3</c:v>
                </c:pt>
                <c:pt idx="147">
                  <c:v>2016Q4</c:v>
                </c:pt>
                <c:pt idx="148">
                  <c:v>2017Q1</c:v>
                </c:pt>
                <c:pt idx="149">
                  <c:v>2017Q2</c:v>
                </c:pt>
                <c:pt idx="150">
                  <c:v>2017Q3</c:v>
                </c:pt>
                <c:pt idx="151">
                  <c:v>2017Q4</c:v>
                </c:pt>
              </c:strCache>
            </c:strRef>
          </c:cat>
          <c:val>
            <c:numRef>
              <c:f>[2]Fiscaldatabase!$Z$3:$Z$154</c:f>
              <c:numCache>
                <c:formatCode>General</c:formatCode>
                <c:ptCount val="152"/>
                <c:pt idx="0">
                  <c:v>672212.47999999998</c:v>
                </c:pt>
                <c:pt idx="1">
                  <c:v>689285.69</c:v>
                </c:pt>
                <c:pt idx="2">
                  <c:v>708475.73</c:v>
                </c:pt>
                <c:pt idx="3">
                  <c:v>730107.33</c:v>
                </c:pt>
                <c:pt idx="4">
                  <c:v>761381.14</c:v>
                </c:pt>
                <c:pt idx="5">
                  <c:v>794706.47</c:v>
                </c:pt>
                <c:pt idx="6">
                  <c:v>831891.68</c:v>
                </c:pt>
                <c:pt idx="7">
                  <c:v>872115.43</c:v>
                </c:pt>
                <c:pt idx="8">
                  <c:v>915315.83</c:v>
                </c:pt>
                <c:pt idx="9">
                  <c:v>959723.37</c:v>
                </c:pt>
                <c:pt idx="10">
                  <c:v>1004695.6</c:v>
                </c:pt>
                <c:pt idx="11">
                  <c:v>1051242.5</c:v>
                </c:pt>
                <c:pt idx="12">
                  <c:v>1089443.8999999999</c:v>
                </c:pt>
                <c:pt idx="13">
                  <c:v>1129549.8999999999</c:v>
                </c:pt>
                <c:pt idx="14">
                  <c:v>1170753.5</c:v>
                </c:pt>
                <c:pt idx="15">
                  <c:v>1212231.2</c:v>
                </c:pt>
                <c:pt idx="16">
                  <c:v>1263547.3999999999</c:v>
                </c:pt>
                <c:pt idx="17">
                  <c:v>1314636.7</c:v>
                </c:pt>
                <c:pt idx="18">
                  <c:v>1366125.2</c:v>
                </c:pt>
                <c:pt idx="19">
                  <c:v>1419396.3</c:v>
                </c:pt>
                <c:pt idx="20">
                  <c:v>1459330.1</c:v>
                </c:pt>
                <c:pt idx="21">
                  <c:v>1500715.4</c:v>
                </c:pt>
                <c:pt idx="22">
                  <c:v>1541929.6</c:v>
                </c:pt>
                <c:pt idx="23">
                  <c:v>1582325.5</c:v>
                </c:pt>
                <c:pt idx="24">
                  <c:v>1633640.4</c:v>
                </c:pt>
                <c:pt idx="25">
                  <c:v>1684160.3</c:v>
                </c:pt>
                <c:pt idx="26">
                  <c:v>1734851.1</c:v>
                </c:pt>
                <c:pt idx="27">
                  <c:v>1786397</c:v>
                </c:pt>
                <c:pt idx="28">
                  <c:v>1825896</c:v>
                </c:pt>
                <c:pt idx="29">
                  <c:v>1865514.5</c:v>
                </c:pt>
                <c:pt idx="30">
                  <c:v>1903913.4</c:v>
                </c:pt>
                <c:pt idx="31">
                  <c:v>1941647.7</c:v>
                </c:pt>
                <c:pt idx="32">
                  <c:v>1981988.8</c:v>
                </c:pt>
                <c:pt idx="33">
                  <c:v>2023244.1</c:v>
                </c:pt>
                <c:pt idx="34">
                  <c:v>2066310.9</c:v>
                </c:pt>
                <c:pt idx="35">
                  <c:v>2109777.7000000002</c:v>
                </c:pt>
                <c:pt idx="36">
                  <c:v>2162272.1</c:v>
                </c:pt>
                <c:pt idx="37">
                  <c:v>2214823.5</c:v>
                </c:pt>
                <c:pt idx="38">
                  <c:v>2268771.5</c:v>
                </c:pt>
                <c:pt idx="39">
                  <c:v>2325928.6</c:v>
                </c:pt>
                <c:pt idx="40">
                  <c:v>2378914.7000000002</c:v>
                </c:pt>
                <c:pt idx="41">
                  <c:v>2436617</c:v>
                </c:pt>
                <c:pt idx="42">
                  <c:v>2497692.4</c:v>
                </c:pt>
                <c:pt idx="43">
                  <c:v>2560793.4</c:v>
                </c:pt>
                <c:pt idx="44">
                  <c:v>2626635.7999999998</c:v>
                </c:pt>
                <c:pt idx="45">
                  <c:v>2692081.6</c:v>
                </c:pt>
                <c:pt idx="46">
                  <c:v>2756905.1</c:v>
                </c:pt>
                <c:pt idx="47">
                  <c:v>2822407.6</c:v>
                </c:pt>
                <c:pt idx="48">
                  <c:v>2881053.1</c:v>
                </c:pt>
                <c:pt idx="49">
                  <c:v>2942121.4</c:v>
                </c:pt>
                <c:pt idx="50">
                  <c:v>3005623.1</c:v>
                </c:pt>
                <c:pt idx="51">
                  <c:v>3070913.9</c:v>
                </c:pt>
                <c:pt idx="52">
                  <c:v>3151732.4</c:v>
                </c:pt>
                <c:pt idx="53">
                  <c:v>3232779.4</c:v>
                </c:pt>
                <c:pt idx="54">
                  <c:v>3314361</c:v>
                </c:pt>
                <c:pt idx="55">
                  <c:v>3398406</c:v>
                </c:pt>
                <c:pt idx="56">
                  <c:v>3465510.7</c:v>
                </c:pt>
                <c:pt idx="57">
                  <c:v>3538255.1</c:v>
                </c:pt>
                <c:pt idx="58">
                  <c:v>3617160.5</c:v>
                </c:pt>
                <c:pt idx="59">
                  <c:v>3699722.2</c:v>
                </c:pt>
                <c:pt idx="60">
                  <c:v>3808486.9</c:v>
                </c:pt>
                <c:pt idx="61">
                  <c:v>3916553.1</c:v>
                </c:pt>
                <c:pt idx="62">
                  <c:v>4022322.8</c:v>
                </c:pt>
                <c:pt idx="63">
                  <c:v>4122205.4</c:v>
                </c:pt>
                <c:pt idx="64">
                  <c:v>4208314.4000000004</c:v>
                </c:pt>
                <c:pt idx="65">
                  <c:v>4284104.8</c:v>
                </c:pt>
                <c:pt idx="66">
                  <c:v>4348331.7</c:v>
                </c:pt>
                <c:pt idx="67">
                  <c:v>4405351.7</c:v>
                </c:pt>
                <c:pt idx="68">
                  <c:v>4431639.8</c:v>
                </c:pt>
                <c:pt idx="69">
                  <c:v>4453950.3</c:v>
                </c:pt>
                <c:pt idx="70">
                  <c:v>4472444.4000000004</c:v>
                </c:pt>
                <c:pt idx="71">
                  <c:v>4487407.9000000004</c:v>
                </c:pt>
                <c:pt idx="72">
                  <c:v>4522012.7</c:v>
                </c:pt>
                <c:pt idx="73">
                  <c:v>4557415.4000000004</c:v>
                </c:pt>
                <c:pt idx="74">
                  <c:v>4596375.5999999996</c:v>
                </c:pt>
                <c:pt idx="75">
                  <c:v>4637435.4000000004</c:v>
                </c:pt>
                <c:pt idx="76">
                  <c:v>4675773.2</c:v>
                </c:pt>
                <c:pt idx="77">
                  <c:v>4713640.0999999996</c:v>
                </c:pt>
                <c:pt idx="78">
                  <c:v>4737072.7</c:v>
                </c:pt>
                <c:pt idx="79">
                  <c:v>4762189.4000000004</c:v>
                </c:pt>
                <c:pt idx="80">
                  <c:v>4786902.5999999996</c:v>
                </c:pt>
                <c:pt idx="81">
                  <c:v>4791948</c:v>
                </c:pt>
                <c:pt idx="82">
                  <c:v>4821935.4000000004</c:v>
                </c:pt>
                <c:pt idx="83">
                  <c:v>4829412.2</c:v>
                </c:pt>
                <c:pt idx="84">
                  <c:v>4838165.9000000004</c:v>
                </c:pt>
                <c:pt idx="85">
                  <c:v>4884217.3</c:v>
                </c:pt>
                <c:pt idx="86">
                  <c:v>4910007.7</c:v>
                </c:pt>
                <c:pt idx="87">
                  <c:v>4972558.8</c:v>
                </c:pt>
                <c:pt idx="88">
                  <c:v>5020537.5</c:v>
                </c:pt>
                <c:pt idx="89">
                  <c:v>5056340.8</c:v>
                </c:pt>
                <c:pt idx="90">
                  <c:v>5107111.8</c:v>
                </c:pt>
                <c:pt idx="91">
                  <c:v>5156377.0999999996</c:v>
                </c:pt>
                <c:pt idx="92">
                  <c:v>5216995.7</c:v>
                </c:pt>
                <c:pt idx="93">
                  <c:v>5278424.4000000004</c:v>
                </c:pt>
                <c:pt idx="94">
                  <c:v>5352069.8</c:v>
                </c:pt>
                <c:pt idx="95">
                  <c:v>5418270.7000000002</c:v>
                </c:pt>
                <c:pt idx="96">
                  <c:v>5490436.5999999996</c:v>
                </c:pt>
                <c:pt idx="97">
                  <c:v>5563867.0999999996</c:v>
                </c:pt>
                <c:pt idx="98">
                  <c:v>5629770.7999999998</c:v>
                </c:pt>
                <c:pt idx="99">
                  <c:v>5675948.5999999996</c:v>
                </c:pt>
                <c:pt idx="100">
                  <c:v>5746486.7000000002</c:v>
                </c:pt>
                <c:pt idx="101">
                  <c:v>5811489.7000000002</c:v>
                </c:pt>
                <c:pt idx="102">
                  <c:v>5853593.4000000004</c:v>
                </c:pt>
                <c:pt idx="103">
                  <c:v>5925435.9000000004</c:v>
                </c:pt>
                <c:pt idx="104">
                  <c:v>5958611.4000000004</c:v>
                </c:pt>
                <c:pt idx="105">
                  <c:v>5986688.9000000004</c:v>
                </c:pt>
                <c:pt idx="106">
                  <c:v>6040219.9000000004</c:v>
                </c:pt>
                <c:pt idx="107">
                  <c:v>6073241</c:v>
                </c:pt>
                <c:pt idx="108">
                  <c:v>6103734.5999999996</c:v>
                </c:pt>
                <c:pt idx="109">
                  <c:v>6147237.7000000002</c:v>
                </c:pt>
                <c:pt idx="110">
                  <c:v>6170294.7999999998</c:v>
                </c:pt>
                <c:pt idx="111">
                  <c:v>6193435.9000000004</c:v>
                </c:pt>
                <c:pt idx="112">
                  <c:v>6236765.9000000004</c:v>
                </c:pt>
                <c:pt idx="113">
                  <c:v>6296172.5999999996</c:v>
                </c:pt>
                <c:pt idx="114">
                  <c:v>6396733.2999999998</c:v>
                </c:pt>
                <c:pt idx="115">
                  <c:v>6721242.5999999996</c:v>
                </c:pt>
                <c:pt idx="116">
                  <c:v>6919491.7000000002</c:v>
                </c:pt>
                <c:pt idx="117">
                  <c:v>7101191.5</c:v>
                </c:pt>
                <c:pt idx="118">
                  <c:v>7278199.4000000004</c:v>
                </c:pt>
                <c:pt idx="119">
                  <c:v>7434583.9000000004</c:v>
                </c:pt>
                <c:pt idx="120">
                  <c:v>7554481.5999999996</c:v>
                </c:pt>
                <c:pt idx="121">
                  <c:v>7685795.9000000004</c:v>
                </c:pt>
                <c:pt idx="122">
                  <c:v>7800145.5</c:v>
                </c:pt>
                <c:pt idx="123">
                  <c:v>8122128.5999999996</c:v>
                </c:pt>
                <c:pt idx="124">
                  <c:v>8232893.5</c:v>
                </c:pt>
                <c:pt idx="125">
                  <c:v>8322875.7000000002</c:v>
                </c:pt>
                <c:pt idx="126">
                  <c:v>8424693.8000000007</c:v>
                </c:pt>
                <c:pt idx="127">
                  <c:v>8531372.6999999899</c:v>
                </c:pt>
                <c:pt idx="128">
                  <c:v>8598358.5</c:v>
                </c:pt>
                <c:pt idx="129">
                  <c:v>8705840.5999999996</c:v>
                </c:pt>
                <c:pt idx="130">
                  <c:v>8794938.5</c:v>
                </c:pt>
                <c:pt idx="131">
                  <c:v>8881889.3000000007</c:v>
                </c:pt>
                <c:pt idx="132">
                  <c:v>8983537.5</c:v>
                </c:pt>
                <c:pt idx="133">
                  <c:v>9053999.9000000004</c:v>
                </c:pt>
                <c:pt idx="134">
                  <c:v>9114729.5999999996</c:v>
                </c:pt>
                <c:pt idx="135">
                  <c:v>9172747.0999999996</c:v>
                </c:pt>
                <c:pt idx="136">
                  <c:v>9227670</c:v>
                </c:pt>
                <c:pt idx="137">
                  <c:v>9298266.5999999996</c:v>
                </c:pt>
                <c:pt idx="138">
                  <c:v>9342844.5999999996</c:v>
                </c:pt>
                <c:pt idx="139">
                  <c:v>9403842.6999999899</c:v>
                </c:pt>
                <c:pt idx="140">
                  <c:v>9441925.0999999996</c:v>
                </c:pt>
                <c:pt idx="141">
                  <c:v>9453392.6999999899</c:v>
                </c:pt>
                <c:pt idx="142">
                  <c:v>9524114.6999999899</c:v>
                </c:pt>
                <c:pt idx="143">
                  <c:v>9549872.3000000007</c:v>
                </c:pt>
                <c:pt idx="144">
                  <c:v>9620211.1999999899</c:v>
                </c:pt>
                <c:pt idx="145">
                  <c:v>9674741.8000000007</c:v>
                </c:pt>
                <c:pt idx="146">
                  <c:v>9681793.0999999996</c:v>
                </c:pt>
                <c:pt idx="147">
                  <c:v>9725277</c:v>
                </c:pt>
                <c:pt idx="148">
                  <c:v>9734624.1999999899</c:v>
                </c:pt>
                <c:pt idx="149">
                  <c:v>9757277.4000000004</c:v>
                </c:pt>
                <c:pt idx="150">
                  <c:v>9789796.5</c:v>
                </c:pt>
                <c:pt idx="151">
                  <c:v>9799455.5999999996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1-44E8-9B29-5EE59E29A5D0}"/>
            </c:ext>
          </c:extLst>
        </c:ser>
        <c:ser>
          <c:idx val="2"/>
          <c:order val="1"/>
          <c:tx>
            <c:v>Cumulated deficit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[2]Fiscaldatabase!$A$3:$A$154</c:f>
              <c:strCache>
                <c:ptCount val="152"/>
                <c:pt idx="0">
                  <c:v>1980Q1</c:v>
                </c:pt>
                <c:pt idx="1">
                  <c:v>1980Q2</c:v>
                </c:pt>
                <c:pt idx="2">
                  <c:v>1980Q3</c:v>
                </c:pt>
                <c:pt idx="3">
                  <c:v>1980Q4</c:v>
                </c:pt>
                <c:pt idx="4">
                  <c:v>1981Q1</c:v>
                </c:pt>
                <c:pt idx="5">
                  <c:v>1981Q2</c:v>
                </c:pt>
                <c:pt idx="6">
                  <c:v>1981Q3</c:v>
                </c:pt>
                <c:pt idx="7">
                  <c:v>1981Q4</c:v>
                </c:pt>
                <c:pt idx="8">
                  <c:v>1982Q1</c:v>
                </c:pt>
                <c:pt idx="9">
                  <c:v>1982Q2</c:v>
                </c:pt>
                <c:pt idx="10">
                  <c:v>1982Q3</c:v>
                </c:pt>
                <c:pt idx="11">
                  <c:v>1982Q4</c:v>
                </c:pt>
                <c:pt idx="12">
                  <c:v>1983Q1</c:v>
                </c:pt>
                <c:pt idx="13">
                  <c:v>1983Q2</c:v>
                </c:pt>
                <c:pt idx="14">
                  <c:v>1983Q3</c:v>
                </c:pt>
                <c:pt idx="15">
                  <c:v>1983Q4</c:v>
                </c:pt>
                <c:pt idx="16">
                  <c:v>1984Q1</c:v>
                </c:pt>
                <c:pt idx="17">
                  <c:v>1984Q2</c:v>
                </c:pt>
                <c:pt idx="18">
                  <c:v>1984Q3</c:v>
                </c:pt>
                <c:pt idx="19">
                  <c:v>1984Q4</c:v>
                </c:pt>
                <c:pt idx="20">
                  <c:v>1985Q1</c:v>
                </c:pt>
                <c:pt idx="21">
                  <c:v>1985Q2</c:v>
                </c:pt>
                <c:pt idx="22">
                  <c:v>1985Q3</c:v>
                </c:pt>
                <c:pt idx="23">
                  <c:v>1985Q4</c:v>
                </c:pt>
                <c:pt idx="24">
                  <c:v>1986Q1</c:v>
                </c:pt>
                <c:pt idx="25">
                  <c:v>1986Q2</c:v>
                </c:pt>
                <c:pt idx="26">
                  <c:v>1986Q3</c:v>
                </c:pt>
                <c:pt idx="27">
                  <c:v>1986Q4</c:v>
                </c:pt>
                <c:pt idx="28">
                  <c:v>1987Q1</c:v>
                </c:pt>
                <c:pt idx="29">
                  <c:v>1987Q2</c:v>
                </c:pt>
                <c:pt idx="30">
                  <c:v>1987Q3</c:v>
                </c:pt>
                <c:pt idx="31">
                  <c:v>1987Q4</c:v>
                </c:pt>
                <c:pt idx="32">
                  <c:v>1988Q1</c:v>
                </c:pt>
                <c:pt idx="33">
                  <c:v>1988Q2</c:v>
                </c:pt>
                <c:pt idx="34">
                  <c:v>1988Q3</c:v>
                </c:pt>
                <c:pt idx="35">
                  <c:v>1988Q4</c:v>
                </c:pt>
                <c:pt idx="36">
                  <c:v>1989Q1</c:v>
                </c:pt>
                <c:pt idx="37">
                  <c:v>1989Q2</c:v>
                </c:pt>
                <c:pt idx="38">
                  <c:v>1989Q3</c:v>
                </c:pt>
                <c:pt idx="39">
                  <c:v>1989Q4</c:v>
                </c:pt>
                <c:pt idx="40">
                  <c:v>1990Q1</c:v>
                </c:pt>
                <c:pt idx="41">
                  <c:v>1990Q2</c:v>
                </c:pt>
                <c:pt idx="42">
                  <c:v>1990Q3</c:v>
                </c:pt>
                <c:pt idx="43">
                  <c:v>1990Q4</c:v>
                </c:pt>
                <c:pt idx="44">
                  <c:v>1991Q1</c:v>
                </c:pt>
                <c:pt idx="45">
                  <c:v>1991Q2</c:v>
                </c:pt>
                <c:pt idx="46">
                  <c:v>1991Q3</c:v>
                </c:pt>
                <c:pt idx="47">
                  <c:v>1991Q4</c:v>
                </c:pt>
                <c:pt idx="48">
                  <c:v>1992Q1</c:v>
                </c:pt>
                <c:pt idx="49">
                  <c:v>1992Q2</c:v>
                </c:pt>
                <c:pt idx="50">
                  <c:v>1992Q3</c:v>
                </c:pt>
                <c:pt idx="51">
                  <c:v>1992Q4</c:v>
                </c:pt>
                <c:pt idx="52">
                  <c:v>1993Q1</c:v>
                </c:pt>
                <c:pt idx="53">
                  <c:v>1993Q2</c:v>
                </c:pt>
                <c:pt idx="54">
                  <c:v>1993Q3</c:v>
                </c:pt>
                <c:pt idx="55">
                  <c:v>1993Q4</c:v>
                </c:pt>
                <c:pt idx="56">
                  <c:v>1994Q1</c:v>
                </c:pt>
                <c:pt idx="57">
                  <c:v>1994Q2</c:v>
                </c:pt>
                <c:pt idx="58">
                  <c:v>1994Q3</c:v>
                </c:pt>
                <c:pt idx="59">
                  <c:v>1994Q4</c:v>
                </c:pt>
                <c:pt idx="60">
                  <c:v>1995Q1</c:v>
                </c:pt>
                <c:pt idx="61">
                  <c:v>1995Q2</c:v>
                </c:pt>
                <c:pt idx="62">
                  <c:v>1995Q3</c:v>
                </c:pt>
                <c:pt idx="63">
                  <c:v>1995Q4</c:v>
                </c:pt>
                <c:pt idx="64">
                  <c:v>1996Q1</c:v>
                </c:pt>
                <c:pt idx="65">
                  <c:v>1996Q2</c:v>
                </c:pt>
                <c:pt idx="66">
                  <c:v>1996Q3</c:v>
                </c:pt>
                <c:pt idx="67">
                  <c:v>1996Q4</c:v>
                </c:pt>
                <c:pt idx="68">
                  <c:v>1997Q1</c:v>
                </c:pt>
                <c:pt idx="69">
                  <c:v>1997Q2</c:v>
                </c:pt>
                <c:pt idx="70">
                  <c:v>1997Q3</c:v>
                </c:pt>
                <c:pt idx="71">
                  <c:v>1997Q4</c:v>
                </c:pt>
                <c:pt idx="72">
                  <c:v>1998Q1</c:v>
                </c:pt>
                <c:pt idx="73">
                  <c:v>1998Q2</c:v>
                </c:pt>
                <c:pt idx="74">
                  <c:v>1998Q3</c:v>
                </c:pt>
                <c:pt idx="75">
                  <c:v>1998Q4</c:v>
                </c:pt>
                <c:pt idx="76">
                  <c:v>1999Q1</c:v>
                </c:pt>
                <c:pt idx="77">
                  <c:v>1999Q2</c:v>
                </c:pt>
                <c:pt idx="78">
                  <c:v>1999Q3</c:v>
                </c:pt>
                <c:pt idx="79">
                  <c:v>1999Q4</c:v>
                </c:pt>
                <c:pt idx="80">
                  <c:v>2000Q1</c:v>
                </c:pt>
                <c:pt idx="81">
                  <c:v>2000Q2</c:v>
                </c:pt>
                <c:pt idx="82">
                  <c:v>2000Q3</c:v>
                </c:pt>
                <c:pt idx="83">
                  <c:v>2000Q4</c:v>
                </c:pt>
                <c:pt idx="84">
                  <c:v>2001Q1</c:v>
                </c:pt>
                <c:pt idx="85">
                  <c:v>2001Q2</c:v>
                </c:pt>
                <c:pt idx="86">
                  <c:v>2001Q3</c:v>
                </c:pt>
                <c:pt idx="87">
                  <c:v>2001Q4</c:v>
                </c:pt>
                <c:pt idx="88">
                  <c:v>2002Q1</c:v>
                </c:pt>
                <c:pt idx="89">
                  <c:v>2002Q2</c:v>
                </c:pt>
                <c:pt idx="90">
                  <c:v>2002Q3</c:v>
                </c:pt>
                <c:pt idx="91">
                  <c:v>2002Q4</c:v>
                </c:pt>
                <c:pt idx="92">
                  <c:v>2003Q1</c:v>
                </c:pt>
                <c:pt idx="93">
                  <c:v>2003Q2</c:v>
                </c:pt>
                <c:pt idx="94">
                  <c:v>2003Q3</c:v>
                </c:pt>
                <c:pt idx="95">
                  <c:v>2003Q4</c:v>
                </c:pt>
                <c:pt idx="96">
                  <c:v>2004Q1</c:v>
                </c:pt>
                <c:pt idx="97">
                  <c:v>2004Q2</c:v>
                </c:pt>
                <c:pt idx="98">
                  <c:v>2004Q3</c:v>
                </c:pt>
                <c:pt idx="99">
                  <c:v>2004Q4</c:v>
                </c:pt>
                <c:pt idx="100">
                  <c:v>2005Q1</c:v>
                </c:pt>
                <c:pt idx="101">
                  <c:v>2005Q2</c:v>
                </c:pt>
                <c:pt idx="102">
                  <c:v>2005Q3</c:v>
                </c:pt>
                <c:pt idx="103">
                  <c:v>2005Q4</c:v>
                </c:pt>
                <c:pt idx="104">
                  <c:v>2006Q1</c:v>
                </c:pt>
                <c:pt idx="105">
                  <c:v>2006Q2</c:v>
                </c:pt>
                <c:pt idx="106">
                  <c:v>2006Q3</c:v>
                </c:pt>
                <c:pt idx="107">
                  <c:v>2006Q4</c:v>
                </c:pt>
                <c:pt idx="108">
                  <c:v>2007Q1</c:v>
                </c:pt>
                <c:pt idx="109">
                  <c:v>2007Q2</c:v>
                </c:pt>
                <c:pt idx="110">
                  <c:v>2007Q3</c:v>
                </c:pt>
                <c:pt idx="111">
                  <c:v>2007Q4</c:v>
                </c:pt>
                <c:pt idx="112">
                  <c:v>2008Q1</c:v>
                </c:pt>
                <c:pt idx="113">
                  <c:v>2008Q2</c:v>
                </c:pt>
                <c:pt idx="114">
                  <c:v>2008Q3</c:v>
                </c:pt>
                <c:pt idx="115">
                  <c:v>2008Q4</c:v>
                </c:pt>
                <c:pt idx="116">
                  <c:v>2009Q1</c:v>
                </c:pt>
                <c:pt idx="117">
                  <c:v>2009Q2</c:v>
                </c:pt>
                <c:pt idx="118">
                  <c:v>2009Q3</c:v>
                </c:pt>
                <c:pt idx="119">
                  <c:v>2009Q4</c:v>
                </c:pt>
                <c:pt idx="120">
                  <c:v>2010Q1</c:v>
                </c:pt>
                <c:pt idx="121">
                  <c:v>2010Q2</c:v>
                </c:pt>
                <c:pt idx="122">
                  <c:v>2010Q3</c:v>
                </c:pt>
                <c:pt idx="123">
                  <c:v>2010Q4</c:v>
                </c:pt>
                <c:pt idx="124">
                  <c:v>2011Q1</c:v>
                </c:pt>
                <c:pt idx="125">
                  <c:v>2011Q2</c:v>
                </c:pt>
                <c:pt idx="126">
                  <c:v>2011Q3</c:v>
                </c:pt>
                <c:pt idx="127">
                  <c:v>2011Q4</c:v>
                </c:pt>
                <c:pt idx="128">
                  <c:v>2012Q1</c:v>
                </c:pt>
                <c:pt idx="129">
                  <c:v>2012Q2</c:v>
                </c:pt>
                <c:pt idx="130">
                  <c:v>2012Q3</c:v>
                </c:pt>
                <c:pt idx="131">
                  <c:v>2012Q4</c:v>
                </c:pt>
                <c:pt idx="132">
                  <c:v>2013Q1</c:v>
                </c:pt>
                <c:pt idx="133">
                  <c:v>2013Q2</c:v>
                </c:pt>
                <c:pt idx="134">
                  <c:v>2013Q3</c:v>
                </c:pt>
                <c:pt idx="135">
                  <c:v>2013Q4</c:v>
                </c:pt>
                <c:pt idx="136">
                  <c:v>2014Q1</c:v>
                </c:pt>
                <c:pt idx="137">
                  <c:v>2014Q2</c:v>
                </c:pt>
                <c:pt idx="138">
                  <c:v>2014Q3</c:v>
                </c:pt>
                <c:pt idx="139">
                  <c:v>2014Q4</c:v>
                </c:pt>
                <c:pt idx="140">
                  <c:v>2015Q1</c:v>
                </c:pt>
                <c:pt idx="141">
                  <c:v>2015Q2</c:v>
                </c:pt>
                <c:pt idx="142">
                  <c:v>2015Q3</c:v>
                </c:pt>
                <c:pt idx="143">
                  <c:v>2015Q4</c:v>
                </c:pt>
                <c:pt idx="144">
                  <c:v>2016Q1</c:v>
                </c:pt>
                <c:pt idx="145">
                  <c:v>2016Q2</c:v>
                </c:pt>
                <c:pt idx="146">
                  <c:v>2016Q3</c:v>
                </c:pt>
                <c:pt idx="147">
                  <c:v>2016Q4</c:v>
                </c:pt>
                <c:pt idx="148">
                  <c:v>2017Q1</c:v>
                </c:pt>
                <c:pt idx="149">
                  <c:v>2017Q2</c:v>
                </c:pt>
                <c:pt idx="150">
                  <c:v>2017Q3</c:v>
                </c:pt>
                <c:pt idx="151">
                  <c:v>2017Q4</c:v>
                </c:pt>
              </c:strCache>
            </c:strRef>
          </c:cat>
          <c:val>
            <c:numRef>
              <c:f>[2]Fiscaldatabase!$AA$3:$AA$154</c:f>
              <c:numCache>
                <c:formatCode>General</c:formatCode>
                <c:ptCount val="152"/>
                <c:pt idx="0">
                  <c:v>672212.47999999998</c:v>
                </c:pt>
                <c:pt idx="1">
                  <c:v>703291.13006343925</c:v>
                </c:pt>
                <c:pt idx="2">
                  <c:v>737145.62452137377</c:v>
                </c:pt>
                <c:pt idx="3">
                  <c:v>773961.36876941146</c:v>
                </c:pt>
                <c:pt idx="4">
                  <c:v>813080.52708593488</c:v>
                </c:pt>
                <c:pt idx="5">
                  <c:v>855502.45210241538</c:v>
                </c:pt>
                <c:pt idx="6">
                  <c:v>898849.44191931863</c:v>
                </c:pt>
                <c:pt idx="7">
                  <c:v>942697.38780374674</c:v>
                </c:pt>
                <c:pt idx="8">
                  <c:v>989175.46714148531</c:v>
                </c:pt>
                <c:pt idx="9">
                  <c:v>1038544.6620935746</c:v>
                </c:pt>
                <c:pt idx="10">
                  <c:v>1087890.0766175606</c:v>
                </c:pt>
                <c:pt idx="11">
                  <c:v>1134880.9699389534</c:v>
                </c:pt>
                <c:pt idx="12">
                  <c:v>1182470.3375480361</c:v>
                </c:pt>
                <c:pt idx="13">
                  <c:v>1232101.0554128331</c:v>
                </c:pt>
                <c:pt idx="14">
                  <c:v>1282596.1994232847</c:v>
                </c:pt>
                <c:pt idx="15">
                  <c:v>1334421.1500019531</c:v>
                </c:pt>
                <c:pt idx="16">
                  <c:v>1386818.8286050991</c:v>
                </c:pt>
                <c:pt idx="17">
                  <c:v>1440136.0393136926</c:v>
                </c:pt>
                <c:pt idx="18">
                  <c:v>1492794.4869836534</c:v>
                </c:pt>
                <c:pt idx="19">
                  <c:v>1546999.9791007827</c:v>
                </c:pt>
                <c:pt idx="20">
                  <c:v>1602646.8239631767</c:v>
                </c:pt>
                <c:pt idx="21">
                  <c:v>1659756.4952183552</c:v>
                </c:pt>
                <c:pt idx="22">
                  <c:v>1715815.5723429383</c:v>
                </c:pt>
                <c:pt idx="23">
                  <c:v>1774053.6352272059</c:v>
                </c:pt>
                <c:pt idx="24">
                  <c:v>1833150.8187233075</c:v>
                </c:pt>
                <c:pt idx="25">
                  <c:v>1892863.3198989506</c:v>
                </c:pt>
                <c:pt idx="26">
                  <c:v>1954132.8632272342</c:v>
                </c:pt>
                <c:pt idx="27">
                  <c:v>2014656.6778006069</c:v>
                </c:pt>
                <c:pt idx="28">
                  <c:v>2075019.1470602872</c:v>
                </c:pt>
                <c:pt idx="29">
                  <c:v>2134808.83871591</c:v>
                </c:pt>
                <c:pt idx="30">
                  <c:v>2196418.1322914963</c:v>
                </c:pt>
                <c:pt idx="31">
                  <c:v>2258804.4028894245</c:v>
                </c:pt>
                <c:pt idx="32">
                  <c:v>2320492.5445885691</c:v>
                </c:pt>
                <c:pt idx="33">
                  <c:v>2382360.4615780683</c:v>
                </c:pt>
                <c:pt idx="34">
                  <c:v>2445834.0058985013</c:v>
                </c:pt>
                <c:pt idx="35">
                  <c:v>2508317.7833205787</c:v>
                </c:pt>
                <c:pt idx="36">
                  <c:v>2565910.8026933409</c:v>
                </c:pt>
                <c:pt idx="37">
                  <c:v>2622637.1738466327</c:v>
                </c:pt>
                <c:pt idx="38">
                  <c:v>2683933.1580774998</c:v>
                </c:pt>
                <c:pt idx="39">
                  <c:v>2743719.496782396</c:v>
                </c:pt>
                <c:pt idx="40">
                  <c:v>2805993.5452641034</c:v>
                </c:pt>
                <c:pt idx="41">
                  <c:v>2877341.7289088685</c:v>
                </c:pt>
                <c:pt idx="42">
                  <c:v>2959958.8773328969</c:v>
                </c:pt>
                <c:pt idx="43">
                  <c:v>3046751.4823596473</c:v>
                </c:pt>
                <c:pt idx="44">
                  <c:v>3131569.1773249595</c:v>
                </c:pt>
                <c:pt idx="45">
                  <c:v>3216398.6479785563</c:v>
                </c:pt>
                <c:pt idx="46">
                  <c:v>3299544.5693874257</c:v>
                </c:pt>
                <c:pt idx="47">
                  <c:v>3387540.1916559208</c:v>
                </c:pt>
                <c:pt idx="48">
                  <c:v>3481015.9147914471</c:v>
                </c:pt>
                <c:pt idx="49">
                  <c:v>3577529.4124962003</c:v>
                </c:pt>
                <c:pt idx="50">
                  <c:v>3667950.2861793656</c:v>
                </c:pt>
                <c:pt idx="51">
                  <c:v>3757713.8861500118</c:v>
                </c:pt>
                <c:pt idx="52">
                  <c:v>3862867.9189850609</c:v>
                </c:pt>
                <c:pt idx="53">
                  <c:v>3974220.0041014468</c:v>
                </c:pt>
                <c:pt idx="54">
                  <c:v>4076276.6762311822</c:v>
                </c:pt>
                <c:pt idx="55">
                  <c:v>4180007.3331048447</c:v>
                </c:pt>
                <c:pt idx="56">
                  <c:v>4276166.7056525517</c:v>
                </c:pt>
                <c:pt idx="57">
                  <c:v>4372174.316385447</c:v>
                </c:pt>
                <c:pt idx="58">
                  <c:v>4481821.6461780565</c:v>
                </c:pt>
                <c:pt idx="59">
                  <c:v>4590917.4505262068</c:v>
                </c:pt>
                <c:pt idx="60">
                  <c:v>4704264.0321032498</c:v>
                </c:pt>
                <c:pt idx="61">
                  <c:v>4816191.198796575</c:v>
                </c:pt>
                <c:pt idx="62">
                  <c:v>4919081.067368512</c:v>
                </c:pt>
                <c:pt idx="63">
                  <c:v>5008827.6864329372</c:v>
                </c:pt>
                <c:pt idx="64">
                  <c:v>5085379.937316522</c:v>
                </c:pt>
                <c:pt idx="65">
                  <c:v>5152904.824819264</c:v>
                </c:pt>
                <c:pt idx="66">
                  <c:v>5211947.8789683124</c:v>
                </c:pt>
                <c:pt idx="67">
                  <c:v>5267666.3505451614</c:v>
                </c:pt>
                <c:pt idx="68">
                  <c:v>5323127.2473560888</c:v>
                </c:pt>
                <c:pt idx="69">
                  <c:v>5372893.6735522002</c:v>
                </c:pt>
                <c:pt idx="70">
                  <c:v>5419453.3155534705</c:v>
                </c:pt>
                <c:pt idx="71">
                  <c:v>5457704.4816131983</c:v>
                </c:pt>
                <c:pt idx="72">
                  <c:v>5499432.0877232021</c:v>
                </c:pt>
                <c:pt idx="73">
                  <c:v>5540488.9302209951</c:v>
                </c:pt>
                <c:pt idx="74">
                  <c:v>5575313.2857602974</c:v>
                </c:pt>
                <c:pt idx="75">
                  <c:v>5615487.4193111388</c:v>
                </c:pt>
                <c:pt idx="76">
                  <c:v>5651315.5307628028</c:v>
                </c:pt>
                <c:pt idx="77">
                  <c:v>5681522.8798503485</c:v>
                </c:pt>
                <c:pt idx="78">
                  <c:v>5704479.2379372716</c:v>
                </c:pt>
                <c:pt idx="79">
                  <c:v>5717672.1432211958</c:v>
                </c:pt>
                <c:pt idx="80">
                  <c:v>5721946.7408587337</c:v>
                </c:pt>
                <c:pt idx="81">
                  <c:v>5722980.5647536423</c:v>
                </c:pt>
                <c:pt idx="82">
                  <c:v>5729309.6081546033</c:v>
                </c:pt>
                <c:pt idx="83">
                  <c:v>5750569.3526000585</c:v>
                </c:pt>
                <c:pt idx="84">
                  <c:v>5774777.2133433903</c:v>
                </c:pt>
                <c:pt idx="85">
                  <c:v>5800025.3122266252</c:v>
                </c:pt>
                <c:pt idx="86">
                  <c:v>5841011.0370106781</c:v>
                </c:pt>
                <c:pt idx="87">
                  <c:v>5889949.1757447347</c:v>
                </c:pt>
                <c:pt idx="88">
                  <c:v>5938412.9849608913</c:v>
                </c:pt>
                <c:pt idx="89">
                  <c:v>5992232.6395586096</c:v>
                </c:pt>
                <c:pt idx="90">
                  <c:v>6041976.7726737931</c:v>
                </c:pt>
                <c:pt idx="91">
                  <c:v>6098033.5062868819</c:v>
                </c:pt>
                <c:pt idx="92">
                  <c:v>6156499.0261174431</c:v>
                </c:pt>
                <c:pt idx="93">
                  <c:v>6214594.1911811391</c:v>
                </c:pt>
                <c:pt idx="94">
                  <c:v>6282117.2244880311</c:v>
                </c:pt>
                <c:pt idx="95">
                  <c:v>6345771.7905424153</c:v>
                </c:pt>
                <c:pt idx="96">
                  <c:v>6408255.5388006531</c:v>
                </c:pt>
                <c:pt idx="97">
                  <c:v>6470258.71063908</c:v>
                </c:pt>
                <c:pt idx="98">
                  <c:v>6528807.7665413516</c:v>
                </c:pt>
                <c:pt idx="99">
                  <c:v>6585461.7111786073</c:v>
                </c:pt>
                <c:pt idx="100">
                  <c:v>6649693.1582876518</c:v>
                </c:pt>
                <c:pt idx="101">
                  <c:v>6711965.3060114495</c:v>
                </c:pt>
                <c:pt idx="102">
                  <c:v>6757118.6559598763</c:v>
                </c:pt>
                <c:pt idx="103">
                  <c:v>6801464.6743886285</c:v>
                </c:pt>
                <c:pt idx="104">
                  <c:v>6835037.1890449245</c:v>
                </c:pt>
                <c:pt idx="105">
                  <c:v>6869150.7899511009</c:v>
                </c:pt>
                <c:pt idx="106">
                  <c:v>6904296.2889219858</c:v>
                </c:pt>
                <c:pt idx="107">
                  <c:v>6933899.3029943351</c:v>
                </c:pt>
                <c:pt idx="108">
                  <c:v>6955028.8062091768</c:v>
                </c:pt>
                <c:pt idx="109">
                  <c:v>6965885.7127945255</c:v>
                </c:pt>
                <c:pt idx="110">
                  <c:v>6982727.3502989681</c:v>
                </c:pt>
                <c:pt idx="111">
                  <c:v>6998771.7665699003</c:v>
                </c:pt>
                <c:pt idx="112">
                  <c:v>7033100.7757241819</c:v>
                </c:pt>
                <c:pt idx="113">
                  <c:v>7076130.5388817154</c:v>
                </c:pt>
                <c:pt idx="114">
                  <c:v>7129468.2111310912</c:v>
                </c:pt>
                <c:pt idx="115">
                  <c:v>7203909.9886875125</c:v>
                </c:pt>
                <c:pt idx="116">
                  <c:v>7319622.3621180253</c:v>
                </c:pt>
                <c:pt idx="117">
                  <c:v>7465865.2295757718</c:v>
                </c:pt>
                <c:pt idx="118">
                  <c:v>7620719.9213294573</c:v>
                </c:pt>
                <c:pt idx="119">
                  <c:v>7780038.6017946275</c:v>
                </c:pt>
                <c:pt idx="120">
                  <c:v>7932146.9120524228</c:v>
                </c:pt>
                <c:pt idx="121">
                  <c:v>8072379.7396400673</c:v>
                </c:pt>
                <c:pt idx="122">
                  <c:v>8230890.1197409183</c:v>
                </c:pt>
                <c:pt idx="123">
                  <c:v>8367916.092862132</c:v>
                </c:pt>
                <c:pt idx="124">
                  <c:v>8476333.6653100289</c:v>
                </c:pt>
                <c:pt idx="125">
                  <c:v>8584677.2346225977</c:v>
                </c:pt>
                <c:pt idx="126">
                  <c:v>8681694.5244279802</c:v>
                </c:pt>
                <c:pt idx="127">
                  <c:v>8786977.9691507053</c:v>
                </c:pt>
                <c:pt idx="128">
                  <c:v>8882054.8862788081</c:v>
                </c:pt>
                <c:pt idx="129">
                  <c:v>8980538.2121175155</c:v>
                </c:pt>
                <c:pt idx="130">
                  <c:v>9067109.0339050032</c:v>
                </c:pt>
                <c:pt idx="131">
                  <c:v>9156733.5319571774</c:v>
                </c:pt>
                <c:pt idx="132">
                  <c:v>9246382.0296751261</c:v>
                </c:pt>
                <c:pt idx="133">
                  <c:v>9323961.0247363765</c:v>
                </c:pt>
                <c:pt idx="134">
                  <c:v>9397399.1188045163</c:v>
                </c:pt>
                <c:pt idx="135">
                  <c:v>9463388.2220726181</c:v>
                </c:pt>
                <c:pt idx="136">
                  <c:v>9527306.1175687574</c:v>
                </c:pt>
                <c:pt idx="137">
                  <c:v>9590448.5254917238</c:v>
                </c:pt>
                <c:pt idx="138">
                  <c:v>9656273.259292366</c:v>
                </c:pt>
                <c:pt idx="139">
                  <c:v>9717469.8182371408</c:v>
                </c:pt>
                <c:pt idx="140">
                  <c:v>9779102.4947461244</c:v>
                </c:pt>
                <c:pt idx="141">
                  <c:v>9836317.7731402032</c:v>
                </c:pt>
                <c:pt idx="142">
                  <c:v>9884636.175324792</c:v>
                </c:pt>
                <c:pt idx="143">
                  <c:v>9930168.2888110094</c:v>
                </c:pt>
                <c:pt idx="144">
                  <c:v>9979792.4865780063</c:v>
                </c:pt>
                <c:pt idx="145">
                  <c:v>10019749.268642705</c:v>
                </c:pt>
                <c:pt idx="146">
                  <c:v>10059990.726548094</c:v>
                </c:pt>
                <c:pt idx="147">
                  <c:v>10093155.629284265</c:v>
                </c:pt>
                <c:pt idx="148">
                  <c:v>10120514.910238085</c:v>
                </c:pt>
                <c:pt idx="149">
                  <c:v>10149810.943882726</c:v>
                </c:pt>
                <c:pt idx="150">
                  <c:v>10171685.471906452</c:v>
                </c:pt>
                <c:pt idx="151">
                  <c:v>10193427.647193382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1-44E8-9B29-5EE59E29A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998511"/>
        <c:axId val="772724703"/>
      </c:lineChart>
      <c:catAx>
        <c:axId val="732998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2724703"/>
        <c:crosses val="autoZero"/>
        <c:auto val="1"/>
        <c:lblAlgn val="ctr"/>
        <c:lblOffset val="100"/>
        <c:noMultiLvlLbl val="0"/>
      </c:catAx>
      <c:valAx>
        <c:axId val="772724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2998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GCR_fiscaldatabase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[2]Fiscaldatabase!$BG$4:$BG$150</c:f>
              <c:numCache>
                <c:formatCode>General</c:formatCode>
                <c:ptCount val="147"/>
                <c:pt idx="0">
                  <c:v>1.8856889349964989</c:v>
                </c:pt>
                <c:pt idx="1">
                  <c:v>0.62927715147735874</c:v>
                </c:pt>
                <c:pt idx="2">
                  <c:v>4.1333352420158675E-2</c:v>
                </c:pt>
                <c:pt idx="3">
                  <c:v>2.0041161818779685</c:v>
                </c:pt>
                <c:pt idx="4">
                  <c:v>-0.18485431159289689</c:v>
                </c:pt>
                <c:pt idx="5">
                  <c:v>0.45779410930137932</c:v>
                </c:pt>
                <c:pt idx="6">
                  <c:v>0.58509680448730617</c:v>
                </c:pt>
                <c:pt idx="7">
                  <c:v>1.5838810956343874</c:v>
                </c:pt>
                <c:pt idx="8">
                  <c:v>-4.7400096553762427E-2</c:v>
                </c:pt>
                <c:pt idx="9">
                  <c:v>-4.1788790768937378E-2</c:v>
                </c:pt>
                <c:pt idx="10">
                  <c:v>0.29271746147117028</c:v>
                </c:pt>
                <c:pt idx="11">
                  <c:v>1.2314346077370475</c:v>
                </c:pt>
                <c:pt idx="12">
                  <c:v>0.34597131944829052</c:v>
                </c:pt>
                <c:pt idx="13">
                  <c:v>8.6688820425906421E-2</c:v>
                </c:pt>
                <c:pt idx="14">
                  <c:v>0.43917398850372713</c:v>
                </c:pt>
                <c:pt idx="15">
                  <c:v>0.66801578489430469</c:v>
                </c:pt>
                <c:pt idx="16">
                  <c:v>0.34321258534142363</c:v>
                </c:pt>
                <c:pt idx="17">
                  <c:v>0.69098111136352003</c:v>
                </c:pt>
                <c:pt idx="18">
                  <c:v>0.68513201316449113</c:v>
                </c:pt>
                <c:pt idx="19">
                  <c:v>0.76285109416491803</c:v>
                </c:pt>
                <c:pt idx="20">
                  <c:v>0.18092263686331211</c:v>
                </c:pt>
                <c:pt idx="21">
                  <c:v>1.1157039746679809</c:v>
                </c:pt>
                <c:pt idx="22">
                  <c:v>0.96645479748393992</c:v>
                </c:pt>
                <c:pt idx="23">
                  <c:v>0.33697501372127459</c:v>
                </c:pt>
                <c:pt idx="24">
                  <c:v>0.6854234257059888</c:v>
                </c:pt>
                <c:pt idx="25">
                  <c:v>0.44927173486564165</c:v>
                </c:pt>
                <c:pt idx="26">
                  <c:v>0.80772467919043578</c:v>
                </c:pt>
                <c:pt idx="27">
                  <c:v>0.3017032572346201</c:v>
                </c:pt>
                <c:pt idx="28">
                  <c:v>1.409818091981685</c:v>
                </c:pt>
                <c:pt idx="29">
                  <c:v>0.8823326179790314</c:v>
                </c:pt>
                <c:pt idx="30">
                  <c:v>1.1509620543619814</c:v>
                </c:pt>
                <c:pt idx="31">
                  <c:v>0.16453668043547864</c:v>
                </c:pt>
                <c:pt idx="32">
                  <c:v>0.55389292100462839</c:v>
                </c:pt>
                <c:pt idx="33">
                  <c:v>0.52556453872163456</c:v>
                </c:pt>
                <c:pt idx="34">
                  <c:v>0.68910901222298815</c:v>
                </c:pt>
                <c:pt idx="35">
                  <c:v>-0.53776012221952163</c:v>
                </c:pt>
                <c:pt idx="36">
                  <c:v>0.60120985526082027</c:v>
                </c:pt>
                <c:pt idx="37">
                  <c:v>0.57696825691320175</c:v>
                </c:pt>
                <c:pt idx="38">
                  <c:v>-4.0109307027480501E-2</c:v>
                </c:pt>
                <c:pt idx="39">
                  <c:v>0.44968465387411616</c:v>
                </c:pt>
                <c:pt idx="40">
                  <c:v>1.8571339163173439</c:v>
                </c:pt>
                <c:pt idx="41">
                  <c:v>0.93668129142618906</c:v>
                </c:pt>
                <c:pt idx="42">
                  <c:v>0.53669355420569165</c:v>
                </c:pt>
                <c:pt idx="43">
                  <c:v>-0.66346876547769273</c:v>
                </c:pt>
                <c:pt idx="44">
                  <c:v>1.1147010078429886</c:v>
                </c:pt>
                <c:pt idx="45">
                  <c:v>1.4314265008390059</c:v>
                </c:pt>
                <c:pt idx="46">
                  <c:v>1.3070719041665679</c:v>
                </c:pt>
                <c:pt idx="47">
                  <c:v>1.3093469002024571</c:v>
                </c:pt>
                <c:pt idx="48">
                  <c:v>-0.24642898690836468</c:v>
                </c:pt>
                <c:pt idx="49">
                  <c:v>-0.21302910437022149</c:v>
                </c:pt>
                <c:pt idx="50">
                  <c:v>3.2078364329435338E-2</c:v>
                </c:pt>
                <c:pt idx="51">
                  <c:v>1.2845652972139243</c:v>
                </c:pt>
                <c:pt idx="52">
                  <c:v>0.20887696245208698</c:v>
                </c:pt>
                <c:pt idx="53">
                  <c:v>0.47763990049130012</c:v>
                </c:pt>
                <c:pt idx="54">
                  <c:v>-0.45855723909610235</c:v>
                </c:pt>
                <c:pt idx="55">
                  <c:v>1.2767903878129427</c:v>
                </c:pt>
                <c:pt idx="56">
                  <c:v>-0.1753762685822724</c:v>
                </c:pt>
                <c:pt idx="57">
                  <c:v>-0.12667567132790269</c:v>
                </c:pt>
                <c:pt idx="58">
                  <c:v>0.64284638280374118</c:v>
                </c:pt>
                <c:pt idx="59">
                  <c:v>-0.16958482535198716</c:v>
                </c:pt>
                <c:pt idx="60">
                  <c:v>0.85543492538073806</c:v>
                </c:pt>
                <c:pt idx="61">
                  <c:v>0.61532871788125831</c:v>
                </c:pt>
                <c:pt idx="62">
                  <c:v>0.52892565956463855</c:v>
                </c:pt>
                <c:pt idx="63">
                  <c:v>-7.456404364314384E-2</c:v>
                </c:pt>
                <c:pt idx="64">
                  <c:v>0.67099931242675659</c:v>
                </c:pt>
                <c:pt idx="65">
                  <c:v>0.79381735778216722</c:v>
                </c:pt>
                <c:pt idx="66">
                  <c:v>0.14054961507277142</c:v>
                </c:pt>
                <c:pt idx="67">
                  <c:v>0.11319925850188373</c:v>
                </c:pt>
                <c:pt idx="68">
                  <c:v>0.67732656565613336</c:v>
                </c:pt>
                <c:pt idx="69">
                  <c:v>7.8135456414640814E-2</c:v>
                </c:pt>
                <c:pt idx="70">
                  <c:v>-0.31752810575984558</c:v>
                </c:pt>
                <c:pt idx="71">
                  <c:v>1.0388100840614145</c:v>
                </c:pt>
                <c:pt idx="72">
                  <c:v>0.47587061276610498</c:v>
                </c:pt>
                <c:pt idx="73">
                  <c:v>0.31668938298985427</c:v>
                </c:pt>
                <c:pt idx="74">
                  <c:v>0.3862386496939596</c:v>
                </c:pt>
                <c:pt idx="75">
                  <c:v>0.78236267102775869</c:v>
                </c:pt>
                <c:pt idx="76">
                  <c:v>0.12079662516146783</c:v>
                </c:pt>
                <c:pt idx="77">
                  <c:v>0.40758677560441825</c:v>
                </c:pt>
                <c:pt idx="78">
                  <c:v>0.62886148635670214</c:v>
                </c:pt>
                <c:pt idx="79">
                  <c:v>0.87932238991637046</c:v>
                </c:pt>
                <c:pt idx="80">
                  <c:v>0.28016164444017999</c:v>
                </c:pt>
                <c:pt idx="81">
                  <c:v>0.71163204548509995</c:v>
                </c:pt>
                <c:pt idx="82">
                  <c:v>0.66764570205513074</c:v>
                </c:pt>
                <c:pt idx="83">
                  <c:v>0.47848305036632954</c:v>
                </c:pt>
                <c:pt idx="84">
                  <c:v>0.29955386083770907</c:v>
                </c:pt>
                <c:pt idx="85">
                  <c:v>0.34456142530372436</c:v>
                </c:pt>
                <c:pt idx="86">
                  <c:v>1.219273469229365</c:v>
                </c:pt>
                <c:pt idx="87">
                  <c:v>-0.15482476584230964</c:v>
                </c:pt>
                <c:pt idx="88">
                  <c:v>0.89104078477464377</c:v>
                </c:pt>
                <c:pt idx="89">
                  <c:v>0.37608450620436606</c:v>
                </c:pt>
                <c:pt idx="90">
                  <c:v>0.5733846567413492</c:v>
                </c:pt>
                <c:pt idx="91">
                  <c:v>0.13328708851325644</c:v>
                </c:pt>
                <c:pt idx="92">
                  <c:v>0.44121548172950664</c:v>
                </c:pt>
                <c:pt idx="93">
                  <c:v>0.78049495244920664</c:v>
                </c:pt>
                <c:pt idx="94">
                  <c:v>0.2578151173855403</c:v>
                </c:pt>
                <c:pt idx="95">
                  <c:v>-0.10805739333664688</c:v>
                </c:pt>
                <c:pt idx="96">
                  <c:v>0.50830333846858533</c:v>
                </c:pt>
                <c:pt idx="97">
                  <c:v>0.59411668782234361</c:v>
                </c:pt>
                <c:pt idx="98">
                  <c:v>9.227517255321338E-2</c:v>
                </c:pt>
                <c:pt idx="99">
                  <c:v>0.38584541141242212</c:v>
                </c:pt>
                <c:pt idx="100">
                  <c:v>0.63590276903302545</c:v>
                </c:pt>
                <c:pt idx="101">
                  <c:v>0.27995594522152167</c:v>
                </c:pt>
                <c:pt idx="102">
                  <c:v>0.20748650570749927</c:v>
                </c:pt>
                <c:pt idx="103">
                  <c:v>0.98981497966990073</c:v>
                </c:pt>
                <c:pt idx="104">
                  <c:v>0.40178748331403114</c:v>
                </c:pt>
                <c:pt idx="105">
                  <c:v>0.26203645536979625</c:v>
                </c:pt>
                <c:pt idx="106">
                  <c:v>0.73478797724266798</c:v>
                </c:pt>
                <c:pt idx="107">
                  <c:v>0.5790767752563486</c:v>
                </c:pt>
                <c:pt idx="108">
                  <c:v>0.5293054245624873</c:v>
                </c:pt>
                <c:pt idx="109">
                  <c:v>0.33744276768505888</c:v>
                </c:pt>
                <c:pt idx="110">
                  <c:v>0.82830729497238575</c:v>
                </c:pt>
                <c:pt idx="111">
                  <c:v>0.51893065939774274</c:v>
                </c:pt>
                <c:pt idx="112">
                  <c:v>1.0674146101137483</c:v>
                </c:pt>
                <c:pt idx="113">
                  <c:v>-0.1234417747937977</c:v>
                </c:pt>
                <c:pt idx="114">
                  <c:v>0.8578365530624632</c:v>
                </c:pt>
                <c:pt idx="115">
                  <c:v>0.9622191449761841</c:v>
                </c:pt>
                <c:pt idx="116">
                  <c:v>0.43152462407023418</c:v>
                </c:pt>
                <c:pt idx="117">
                  <c:v>0.6000538628631702</c:v>
                </c:pt>
                <c:pt idx="118">
                  <c:v>-0.20156427731847781</c:v>
                </c:pt>
                <c:pt idx="119">
                  <c:v>0.48437013115776306</c:v>
                </c:pt>
                <c:pt idx="120">
                  <c:v>-0.15705859604161487</c:v>
                </c:pt>
                <c:pt idx="121">
                  <c:v>0.24339484375091036</c:v>
                </c:pt>
                <c:pt idx="122">
                  <c:v>6.582091582152394E-3</c:v>
                </c:pt>
                <c:pt idx="123">
                  <c:v>-0.27343318781576365</c:v>
                </c:pt>
                <c:pt idx="124">
                  <c:v>0.16075231841821136</c:v>
                </c:pt>
                <c:pt idx="125">
                  <c:v>-8.6124491294603533E-2</c:v>
                </c:pt>
                <c:pt idx="126">
                  <c:v>7.1162996323725913E-2</c:v>
                </c:pt>
                <c:pt idx="127">
                  <c:v>-0.24889630479368874</c:v>
                </c:pt>
                <c:pt idx="128">
                  <c:v>-0.12290923205338089</c:v>
                </c:pt>
                <c:pt idx="129">
                  <c:v>-4.7423193690354637E-2</c:v>
                </c:pt>
                <c:pt idx="130">
                  <c:v>-1.795168059728347E-2</c:v>
                </c:pt>
                <c:pt idx="131">
                  <c:v>0.15257340802821151</c:v>
                </c:pt>
                <c:pt idx="132">
                  <c:v>0.17126035614116741</c:v>
                </c:pt>
                <c:pt idx="133">
                  <c:v>0.17905135602747091</c:v>
                </c:pt>
                <c:pt idx="134">
                  <c:v>0.1850157607758085</c:v>
                </c:pt>
                <c:pt idx="135">
                  <c:v>0.12710323344429231</c:v>
                </c:pt>
                <c:pt idx="136">
                  <c:v>0.17333031413138134</c:v>
                </c:pt>
                <c:pt idx="137">
                  <c:v>0.32299241721378547</c:v>
                </c:pt>
                <c:pt idx="138">
                  <c:v>0.15645665447490131</c:v>
                </c:pt>
                <c:pt idx="139">
                  <c:v>0.46062541810896196</c:v>
                </c:pt>
                <c:pt idx="140">
                  <c:v>0.25694300455949559</c:v>
                </c:pt>
                <c:pt idx="141">
                  <c:v>0.40917260094952557</c:v>
                </c:pt>
                <c:pt idx="142">
                  <c:v>0.44486180939655728</c:v>
                </c:pt>
                <c:pt idx="143">
                  <c:v>0.78072810251739178</c:v>
                </c:pt>
                <c:pt idx="144">
                  <c:v>0.2671163296870116</c:v>
                </c:pt>
                <c:pt idx="145">
                  <c:v>0.21016277871253042</c:v>
                </c:pt>
                <c:pt idx="146">
                  <c:v>0.31888141722731245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9-41B1-8C22-628BAF0918FD}"/>
            </c:ext>
          </c:extLst>
        </c:ser>
        <c:ser>
          <c:idx val="1"/>
          <c:order val="1"/>
          <c:tx>
            <c:v>GCR_AWM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[2]Fiscaldatabase!$BH$4:$BH$150</c:f>
              <c:numCache>
                <c:formatCode>General</c:formatCode>
                <c:ptCount val="147"/>
                <c:pt idx="0">
                  <c:v>1.1589512329336804</c:v>
                </c:pt>
                <c:pt idx="1">
                  <c:v>0.65509972091932767</c:v>
                </c:pt>
                <c:pt idx="2">
                  <c:v>0.38566300565152645</c:v>
                </c:pt>
                <c:pt idx="3">
                  <c:v>2.4546784618262318</c:v>
                </c:pt>
                <c:pt idx="4">
                  <c:v>-0.86357132221517308</c:v>
                </c:pt>
                <c:pt idx="5">
                  <c:v>0.70777036682554417</c:v>
                </c:pt>
                <c:pt idx="6">
                  <c:v>0.29896587398179353</c:v>
                </c:pt>
                <c:pt idx="7">
                  <c:v>1.6544190922161084</c:v>
                </c:pt>
                <c:pt idx="8">
                  <c:v>-5.3896160812394456E-2</c:v>
                </c:pt>
                <c:pt idx="9">
                  <c:v>0.36169396198999504</c:v>
                </c:pt>
                <c:pt idx="10">
                  <c:v>0.28034345891507773</c:v>
                </c:pt>
                <c:pt idx="11">
                  <c:v>1.1639195118054779</c:v>
                </c:pt>
                <c:pt idx="12">
                  <c:v>0.13648090407214486</c:v>
                </c:pt>
                <c:pt idx="13">
                  <c:v>0.32319587683755646</c:v>
                </c:pt>
                <c:pt idx="14">
                  <c:v>0.6367787700457983</c:v>
                </c:pt>
                <c:pt idx="15">
                  <c:v>0.27943738710352051</c:v>
                </c:pt>
                <c:pt idx="16">
                  <c:v>0.59023196133169975</c:v>
                </c:pt>
                <c:pt idx="17">
                  <c:v>0.44115469001486662</c:v>
                </c:pt>
                <c:pt idx="18">
                  <c:v>0.88036033267482328</c:v>
                </c:pt>
                <c:pt idx="19">
                  <c:v>0.56641302310158625</c:v>
                </c:pt>
                <c:pt idx="20">
                  <c:v>0.61723079003122017</c:v>
                </c:pt>
                <c:pt idx="21">
                  <c:v>0.70326280432766453</c:v>
                </c:pt>
                <c:pt idx="22">
                  <c:v>0.90512603548698056</c:v>
                </c:pt>
                <c:pt idx="23">
                  <c:v>0.32648742904548556</c:v>
                </c:pt>
                <c:pt idx="24">
                  <c:v>0.86827996047325051</c:v>
                </c:pt>
                <c:pt idx="25">
                  <c:v>0.62034030139841434</c:v>
                </c:pt>
                <c:pt idx="26">
                  <c:v>0.70042238137564272</c:v>
                </c:pt>
                <c:pt idx="27">
                  <c:v>0.95730506624576162</c:v>
                </c:pt>
                <c:pt idx="28">
                  <c:v>0.91828889899725485</c:v>
                </c:pt>
                <c:pt idx="29">
                  <c:v>0.63778600040156341</c:v>
                </c:pt>
                <c:pt idx="30">
                  <c:v>0.881407033405468</c:v>
                </c:pt>
                <c:pt idx="31">
                  <c:v>0.66583774000437135</c:v>
                </c:pt>
                <c:pt idx="32">
                  <c:v>0.36072281477412815</c:v>
                </c:pt>
                <c:pt idx="33">
                  <c:v>0.43084623914197984</c:v>
                </c:pt>
                <c:pt idx="34">
                  <c:v>0.86712792563994334</c:v>
                </c:pt>
                <c:pt idx="35">
                  <c:v>-0.26763483539470334</c:v>
                </c:pt>
                <c:pt idx="36">
                  <c:v>0.76437839514433836</c:v>
                </c:pt>
                <c:pt idx="37">
                  <c:v>0.45748387787916123</c:v>
                </c:pt>
                <c:pt idx="38">
                  <c:v>1.6751432840700353E-2</c:v>
                </c:pt>
                <c:pt idx="39">
                  <c:v>1.5715556760969696</c:v>
                </c:pt>
                <c:pt idx="40">
                  <c:v>0.77036369944392113</c:v>
                </c:pt>
                <c:pt idx="41">
                  <c:v>0.52605745796403536</c:v>
                </c:pt>
                <c:pt idx="42">
                  <c:v>0.60705496100843526</c:v>
                </c:pt>
                <c:pt idx="43">
                  <c:v>0.57182175362451293</c:v>
                </c:pt>
                <c:pt idx="44">
                  <c:v>1.525228154913405</c:v>
                </c:pt>
                <c:pt idx="45">
                  <c:v>1.405804854815651</c:v>
                </c:pt>
                <c:pt idx="46">
                  <c:v>1.156731630114094</c:v>
                </c:pt>
                <c:pt idx="47">
                  <c:v>0.6026868544616315</c:v>
                </c:pt>
                <c:pt idx="48">
                  <c:v>9.2804887871866804E-2</c:v>
                </c:pt>
                <c:pt idx="49">
                  <c:v>0.87033247449301854</c:v>
                </c:pt>
                <c:pt idx="50">
                  <c:v>0.55826898790900525</c:v>
                </c:pt>
                <c:pt idx="51">
                  <c:v>0.12836549480661485</c:v>
                </c:pt>
                <c:pt idx="52">
                  <c:v>0.53258159624574031</c:v>
                </c:pt>
                <c:pt idx="53">
                  <c:v>0.10760569811754106</c:v>
                </c:pt>
                <c:pt idx="54">
                  <c:v>0.24578921678952703</c:v>
                </c:pt>
                <c:pt idx="55">
                  <c:v>0.73390162023529992</c:v>
                </c:pt>
                <c:pt idx="56">
                  <c:v>-9.7738105213851512E-2</c:v>
                </c:pt>
                <c:pt idx="57">
                  <c:v>7.5135018488592387E-2</c:v>
                </c:pt>
                <c:pt idx="58">
                  <c:v>0.66433932208946889</c:v>
                </c:pt>
                <c:pt idx="59">
                  <c:v>-1.3216974687510818</c:v>
                </c:pt>
                <c:pt idx="60">
                  <c:v>0.85543397824641154</c:v>
                </c:pt>
                <c:pt idx="61">
                  <c:v>0.61532950130465114</c:v>
                </c:pt>
                <c:pt idx="62">
                  <c:v>0.52892518297080748</c:v>
                </c:pt>
                <c:pt idx="63">
                  <c:v>-7.4562323083948723E-2</c:v>
                </c:pt>
                <c:pt idx="64">
                  <c:v>0.67099799642718061</c:v>
                </c:pt>
                <c:pt idx="65">
                  <c:v>0.7938184560288386</c:v>
                </c:pt>
                <c:pt idx="66">
                  <c:v>0.14055004947535199</c:v>
                </c:pt>
                <c:pt idx="67">
                  <c:v>0.11319882041813667</c:v>
                </c:pt>
                <c:pt idx="68">
                  <c:v>0.67732481893116869</c:v>
                </c:pt>
                <c:pt idx="69">
                  <c:v>7.8136643615489554E-2</c:v>
                </c:pt>
                <c:pt idx="70">
                  <c:v>-0.3175290500840422</c:v>
                </c:pt>
                <c:pt idx="71">
                  <c:v>1.038811559130548</c:v>
                </c:pt>
                <c:pt idx="72">
                  <c:v>0.47586893097668614</c:v>
                </c:pt>
                <c:pt idx="73">
                  <c:v>0.31668998033265172</c:v>
                </c:pt>
                <c:pt idx="74">
                  <c:v>0.386239707973135</c:v>
                </c:pt>
                <c:pt idx="75">
                  <c:v>0.78236280164671879</c:v>
                </c:pt>
                <c:pt idx="76">
                  <c:v>0.12079646197791227</c:v>
                </c:pt>
                <c:pt idx="77">
                  <c:v>0.40758652429759845</c:v>
                </c:pt>
                <c:pt idx="78">
                  <c:v>0.6288610156390595</c:v>
                </c:pt>
                <c:pt idx="79">
                  <c:v>0.87932181436551904</c:v>
                </c:pt>
                <c:pt idx="80">
                  <c:v>0.28016224471214546</c:v>
                </c:pt>
                <c:pt idx="81">
                  <c:v>0.71163309310209311</c:v>
                </c:pt>
                <c:pt idx="82">
                  <c:v>0.66764486624770747</c:v>
                </c:pt>
                <c:pt idx="83">
                  <c:v>0.47848252212077114</c:v>
                </c:pt>
                <c:pt idx="84">
                  <c:v>0.29955432635153656</c:v>
                </c:pt>
                <c:pt idx="85">
                  <c:v>0.34456221093619455</c:v>
                </c:pt>
                <c:pt idx="86">
                  <c:v>1.2192723692454388</c:v>
                </c:pt>
                <c:pt idx="87">
                  <c:v>-0.1548235998652947</c:v>
                </c:pt>
                <c:pt idx="88">
                  <c:v>0.89104093142808871</c:v>
                </c:pt>
                <c:pt idx="89">
                  <c:v>0.37608337027215111</c:v>
                </c:pt>
                <c:pt idx="90">
                  <c:v>0.57338510126396791</c:v>
                </c:pt>
                <c:pt idx="91">
                  <c:v>0.13328699677155331</c:v>
                </c:pt>
                <c:pt idx="92">
                  <c:v>0.44121429166299464</c:v>
                </c:pt>
                <c:pt idx="93">
                  <c:v>0.78049672192894715</c:v>
                </c:pt>
                <c:pt idx="94">
                  <c:v>0.25781521826671039</c:v>
                </c:pt>
                <c:pt idx="95">
                  <c:v>-0.10805747749553785</c:v>
                </c:pt>
                <c:pt idx="96">
                  <c:v>0.50830361899962817</c:v>
                </c:pt>
                <c:pt idx="97">
                  <c:v>0.59411549648793471</c:v>
                </c:pt>
                <c:pt idx="98">
                  <c:v>9.2275819741161058E-2</c:v>
                </c:pt>
                <c:pt idx="99">
                  <c:v>0.38584488117048288</c:v>
                </c:pt>
                <c:pt idx="100">
                  <c:v>0.63590199305376682</c:v>
                </c:pt>
                <c:pt idx="101">
                  <c:v>0.27995706201733306</c:v>
                </c:pt>
                <c:pt idx="102">
                  <c:v>0.20748685389646582</c:v>
                </c:pt>
                <c:pt idx="103">
                  <c:v>0.98981465795560108</c:v>
                </c:pt>
                <c:pt idx="104">
                  <c:v>0.40178812598301583</c:v>
                </c:pt>
                <c:pt idx="105">
                  <c:v>0.26203497697441236</c:v>
                </c:pt>
                <c:pt idx="106">
                  <c:v>0.73478882866302442</c:v>
                </c:pt>
                <c:pt idx="107">
                  <c:v>0.57907648701491787</c:v>
                </c:pt>
                <c:pt idx="108">
                  <c:v>0.52930492881555491</c:v>
                </c:pt>
                <c:pt idx="109">
                  <c:v>0.33744332090352991</c:v>
                </c:pt>
                <c:pt idx="110">
                  <c:v>0.82830812970338119</c:v>
                </c:pt>
                <c:pt idx="111">
                  <c:v>0.51892936387165634</c:v>
                </c:pt>
                <c:pt idx="112">
                  <c:v>1.0674141324614972</c:v>
                </c:pt>
                <c:pt idx="113">
                  <c:v>-0.1234402979296112</c:v>
                </c:pt>
                <c:pt idx="114">
                  <c:v>0.85783632096825269</c:v>
                </c:pt>
                <c:pt idx="115">
                  <c:v>0.96221813069818918</c:v>
                </c:pt>
                <c:pt idx="116">
                  <c:v>0.43152507234553994</c:v>
                </c:pt>
                <c:pt idx="117">
                  <c:v>0.60005364662769622</c:v>
                </c:pt>
                <c:pt idx="118">
                  <c:v>-0.20156381911290433</c:v>
                </c:pt>
                <c:pt idx="119">
                  <c:v>0.48436971292291631</c:v>
                </c:pt>
                <c:pt idx="120">
                  <c:v>-0.15705786788720033</c:v>
                </c:pt>
                <c:pt idx="121">
                  <c:v>0.2433944936851562</c:v>
                </c:pt>
                <c:pt idx="122">
                  <c:v>6.5822691085459795E-3</c:v>
                </c:pt>
                <c:pt idx="123">
                  <c:v>-0.27343398257771989</c:v>
                </c:pt>
                <c:pt idx="124">
                  <c:v>0.16075238336299424</c:v>
                </c:pt>
                <c:pt idx="125">
                  <c:v>-8.6124326119463301E-2</c:v>
                </c:pt>
                <c:pt idx="126">
                  <c:v>7.1162883896702667E-2</c:v>
                </c:pt>
                <c:pt idx="127">
                  <c:v>-0.24889667554849337</c:v>
                </c:pt>
                <c:pt idx="128">
                  <c:v>-0.1229094063606273</c:v>
                </c:pt>
                <c:pt idx="129">
                  <c:v>-4.7421501382383102E-2</c:v>
                </c:pt>
                <c:pt idx="130">
                  <c:v>-1.7952827102873936E-2</c:v>
                </c:pt>
                <c:pt idx="131">
                  <c:v>0.15257341389103285</c:v>
                </c:pt>
                <c:pt idx="132">
                  <c:v>0.17126016648396636</c:v>
                </c:pt>
                <c:pt idx="133">
                  <c:v>0.17905280670700296</c:v>
                </c:pt>
                <c:pt idx="134">
                  <c:v>0.18501494369218552</c:v>
                </c:pt>
                <c:pt idx="135">
                  <c:v>0.12710311523211892</c:v>
                </c:pt>
                <c:pt idx="136">
                  <c:v>0.1733304225671084</c:v>
                </c:pt>
                <c:pt idx="137">
                  <c:v>0.32299180962735985</c:v>
                </c:pt>
                <c:pt idx="138">
                  <c:v>0.15645642054811226</c:v>
                </c:pt>
                <c:pt idx="139">
                  <c:v>0.46062667450352812</c:v>
                </c:pt>
                <c:pt idx="140">
                  <c:v>0.25694166724183898</c:v>
                </c:pt>
                <c:pt idx="141">
                  <c:v>0.40917430767091201</c:v>
                </c:pt>
                <c:pt idx="142">
                  <c:v>0.44486103644441055</c:v>
                </c:pt>
                <c:pt idx="143">
                  <c:v>0.78072866767553428</c:v>
                </c:pt>
                <c:pt idx="144">
                  <c:v>0.26711521533424598</c:v>
                </c:pt>
                <c:pt idx="145">
                  <c:v>0.21016276239524956</c:v>
                </c:pt>
                <c:pt idx="146">
                  <c:v>0.3188810273856868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9-41B1-8C22-628BAF091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483424"/>
        <c:axId val="773358336"/>
      </c:lineChart>
      <c:catAx>
        <c:axId val="7734834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358336"/>
        <c:crosses val="autoZero"/>
        <c:auto val="1"/>
        <c:lblAlgn val="ctr"/>
        <c:lblOffset val="100"/>
        <c:noMultiLvlLbl val="0"/>
      </c:catAx>
      <c:valAx>
        <c:axId val="77335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48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060411198600179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[2]Fiscaldatabase!$BC$3:$BC$150</c:f>
              <c:numCache>
                <c:formatCode>General</c:formatCode>
                <c:ptCount val="148"/>
                <c:pt idx="0">
                  <c:v>22.72148112958093</c:v>
                </c:pt>
                <c:pt idx="1">
                  <c:v>23.159236743731679</c:v>
                </c:pt>
                <c:pt idx="2">
                  <c:v>23.219349756963158</c:v>
                </c:pt>
                <c:pt idx="3">
                  <c:v>23.210706806359138</c:v>
                </c:pt>
                <c:pt idx="4">
                  <c:v>23.748045698406656</c:v>
                </c:pt>
                <c:pt idx="5">
                  <c:v>23.248334106587187</c:v>
                </c:pt>
                <c:pt idx="6">
                  <c:v>23.160207366366176</c:v>
                </c:pt>
                <c:pt idx="7">
                  <c:v>23.247819620433066</c:v>
                </c:pt>
                <c:pt idx="8">
                  <c:v>23.303786922089774</c:v>
                </c:pt>
                <c:pt idx="9">
                  <c:v>22.950078520017726</c:v>
                </c:pt>
                <c:pt idx="10">
                  <c:v>22.941170833161973</c:v>
                </c:pt>
                <c:pt idx="11">
                  <c:v>22.948765207982536</c:v>
                </c:pt>
                <c:pt idx="12">
                  <c:v>22.807705065243823</c:v>
                </c:pt>
                <c:pt idx="13">
                  <c:v>22.585342017920208</c:v>
                </c:pt>
                <c:pt idx="14">
                  <c:v>22.508883568747819</c:v>
                </c:pt>
                <c:pt idx="15">
                  <c:v>22.21151565298651</c:v>
                </c:pt>
                <c:pt idx="16">
                  <c:v>22.073654322305771</c:v>
                </c:pt>
                <c:pt idx="17">
                  <c:v>22.189180711516109</c:v>
                </c:pt>
                <c:pt idx="18">
                  <c:v>21.943138209928112</c:v>
                </c:pt>
                <c:pt idx="19">
                  <c:v>22.196952043928842</c:v>
                </c:pt>
                <c:pt idx="20">
                  <c:v>22.147617752713483</c:v>
                </c:pt>
                <c:pt idx="21">
                  <c:v>21.897896357839041</c:v>
                </c:pt>
                <c:pt idx="22">
                  <c:v>21.806961879813059</c:v>
                </c:pt>
                <c:pt idx="23">
                  <c:v>21.771325337329252</c:v>
                </c:pt>
                <c:pt idx="24">
                  <c:v>21.871414161112472</c:v>
                </c:pt>
                <c:pt idx="25">
                  <c:v>21.565667645096326</c:v>
                </c:pt>
                <c:pt idx="26">
                  <c:v>21.569988672997063</c:v>
                </c:pt>
                <c:pt idx="27">
                  <c:v>21.504850291073861</c:v>
                </c:pt>
                <c:pt idx="28">
                  <c:v>21.71539711959851</c:v>
                </c:pt>
                <c:pt idx="29">
                  <c:v>21.664673397564144</c:v>
                </c:pt>
                <c:pt idx="30">
                  <c:v>21.535967621978465</c:v>
                </c:pt>
                <c:pt idx="31">
                  <c:v>21.354162936708441</c:v>
                </c:pt>
                <c:pt idx="32">
                  <c:v>21.174489593255387</c:v>
                </c:pt>
                <c:pt idx="33">
                  <c:v>21.016789592401565</c:v>
                </c:pt>
                <c:pt idx="34">
                  <c:v>20.918104304929265</c:v>
                </c:pt>
                <c:pt idx="35">
                  <c:v>20.860625496660791</c:v>
                </c:pt>
                <c:pt idx="36">
                  <c:v>20.675427133734633</c:v>
                </c:pt>
                <c:pt idx="37">
                  <c:v>20.463524283362176</c:v>
                </c:pt>
                <c:pt idx="38">
                  <c:v>20.523864590711646</c:v>
                </c:pt>
                <c:pt idx="39">
                  <c:v>20.392451413818204</c:v>
                </c:pt>
                <c:pt idx="40">
                  <c:v>20.481106212432508</c:v>
                </c:pt>
                <c:pt idx="41">
                  <c:v>20.682529239504397</c:v>
                </c:pt>
                <c:pt idx="42">
                  <c:v>20.647255678531902</c:v>
                </c:pt>
                <c:pt idx="43">
                  <c:v>20.611484611436747</c:v>
                </c:pt>
                <c:pt idx="44">
                  <c:v>20.305897109057028</c:v>
                </c:pt>
                <c:pt idx="45">
                  <c:v>20.535717674699633</c:v>
                </c:pt>
                <c:pt idx="46">
                  <c:v>20.648093603859728</c:v>
                </c:pt>
                <c:pt idx="47">
                  <c:v>20.630056807907739</c:v>
                </c:pt>
                <c:pt idx="48">
                  <c:v>20.626349947789819</c:v>
                </c:pt>
                <c:pt idx="49">
                  <c:v>20.765966652429753</c:v>
                </c:pt>
                <c:pt idx="50">
                  <c:v>21.076265539492752</c:v>
                </c:pt>
                <c:pt idx="51">
                  <c:v>21.168920216248988</c:v>
                </c:pt>
                <c:pt idx="52">
                  <c:v>21.07004055596504</c:v>
                </c:pt>
                <c:pt idx="53">
                  <c:v>21.060999109886769</c:v>
                </c:pt>
                <c:pt idx="54">
                  <c:v>20.91466600019546</c:v>
                </c:pt>
                <c:pt idx="55">
                  <c:v>20.588699036063151</c:v>
                </c:pt>
                <c:pt idx="56">
                  <c:v>20.764125689375689</c:v>
                </c:pt>
                <c:pt idx="57">
                  <c:v>20.420005576718687</c:v>
                </c:pt>
                <c:pt idx="58">
                  <c:v>20.301551765116859</c:v>
                </c:pt>
                <c:pt idx="59">
                  <c:v>20.106738103696109</c:v>
                </c:pt>
                <c:pt idx="60">
                  <c:v>19.968459030710385</c:v>
                </c:pt>
                <c:pt idx="61">
                  <c:v>19.995847518267791</c:v>
                </c:pt>
                <c:pt idx="62">
                  <c:v>20.149415894241077</c:v>
                </c:pt>
                <c:pt idx="63">
                  <c:v>20.234187332782085</c:v>
                </c:pt>
                <c:pt idx="64">
                  <c:v>20.275831704697204</c:v>
                </c:pt>
                <c:pt idx="65">
                  <c:v>20.352831396943539</c:v>
                </c:pt>
                <c:pt idx="66">
                  <c:v>20.344564544694148</c:v>
                </c:pt>
                <c:pt idx="67">
                  <c:v>20.238095429584853</c:v>
                </c:pt>
                <c:pt idx="68">
                  <c:v>20.084415177557535</c:v>
                </c:pt>
                <c:pt idx="69">
                  <c:v>19.818304527043946</c:v>
                </c:pt>
                <c:pt idx="70">
                  <c:v>19.576366119632024</c:v>
                </c:pt>
                <c:pt idx="71">
                  <c:v>19.340294655870849</c:v>
                </c:pt>
                <c:pt idx="72">
                  <c:v>19.29928421215876</c:v>
                </c:pt>
                <c:pt idx="73">
                  <c:v>19.264086645363026</c:v>
                </c:pt>
                <c:pt idx="74">
                  <c:v>19.264062902990243</c:v>
                </c:pt>
                <c:pt idx="75">
                  <c:v>19.397073055560242</c:v>
                </c:pt>
                <c:pt idx="76">
                  <c:v>19.512127684590308</c:v>
                </c:pt>
                <c:pt idx="77">
                  <c:v>19.485210698417646</c:v>
                </c:pt>
                <c:pt idx="78">
                  <c:v>19.434645927512292</c:v>
                </c:pt>
                <c:pt idx="79">
                  <c:v>19.363911463961095</c:v>
                </c:pt>
                <c:pt idx="80">
                  <c:v>19.361709676871822</c:v>
                </c:pt>
                <c:pt idx="81">
                  <c:v>19.204290845923015</c:v>
                </c:pt>
                <c:pt idx="82">
                  <c:v>19.245192948350628</c:v>
                </c:pt>
                <c:pt idx="83">
                  <c:v>19.257863069642994</c:v>
                </c:pt>
                <c:pt idx="84">
                  <c:v>19.16418469408039</c:v>
                </c:pt>
                <c:pt idx="85">
                  <c:v>19.221218974199765</c:v>
                </c:pt>
                <c:pt idx="86">
                  <c:v>19.319114332741492</c:v>
                </c:pt>
                <c:pt idx="87">
                  <c:v>19.592540114146459</c:v>
                </c:pt>
                <c:pt idx="88">
                  <c:v>19.553459810535433</c:v>
                </c:pt>
                <c:pt idx="89">
                  <c:v>19.629345923633736</c:v>
                </c:pt>
                <c:pt idx="90">
                  <c:v>19.705858133119772</c:v>
                </c:pt>
                <c:pt idx="91">
                  <c:v>19.798255476305691</c:v>
                </c:pt>
                <c:pt idx="92">
                  <c:v>19.858363036168804</c:v>
                </c:pt>
                <c:pt idx="93">
                  <c:v>19.921906581824565</c:v>
                </c:pt>
                <c:pt idx="94">
                  <c:v>20.141810492299879</c:v>
                </c:pt>
                <c:pt idx="95">
                  <c:v>19.891460676246243</c:v>
                </c:pt>
                <c:pt idx="96">
                  <c:v>19.870923587093742</c:v>
                </c:pt>
                <c:pt idx="97">
                  <c:v>19.888349814757539</c:v>
                </c:pt>
                <c:pt idx="98">
                  <c:v>19.881575146733464</c:v>
                </c:pt>
                <c:pt idx="99">
                  <c:v>19.822699661694649</c:v>
                </c:pt>
                <c:pt idx="100">
                  <c:v>19.971734595346085</c:v>
                </c:pt>
                <c:pt idx="101">
                  <c:v>19.942729472455902</c:v>
                </c:pt>
                <c:pt idx="102">
                  <c:v>19.901054510071432</c:v>
                </c:pt>
                <c:pt idx="103">
                  <c:v>19.971371427839269</c:v>
                </c:pt>
                <c:pt idx="104">
                  <c:v>19.925624739787771</c:v>
                </c:pt>
                <c:pt idx="105">
                  <c:v>19.863266299136232</c:v>
                </c:pt>
                <c:pt idx="106">
                  <c:v>19.712166063857726</c:v>
                </c:pt>
                <c:pt idx="107">
                  <c:v>19.584405669777276</c:v>
                </c:pt>
                <c:pt idx="108">
                  <c:v>19.478711021968699</c:v>
                </c:pt>
                <c:pt idx="109">
                  <c:v>19.435296860977385</c:v>
                </c:pt>
                <c:pt idx="110">
                  <c:v>19.416885272389411</c:v>
                </c:pt>
                <c:pt idx="111">
                  <c:v>19.590781825260162</c:v>
                </c:pt>
                <c:pt idx="112">
                  <c:v>19.512709070472319</c:v>
                </c:pt>
                <c:pt idx="113">
                  <c:v>19.939242935140662</c:v>
                </c:pt>
                <c:pt idx="114">
                  <c:v>20.017066786695683</c:v>
                </c:pt>
                <c:pt idx="115">
                  <c:v>20.568723190782315</c:v>
                </c:pt>
                <c:pt idx="116">
                  <c:v>21.448889955414195</c:v>
                </c:pt>
                <c:pt idx="117">
                  <c:v>21.686028379076191</c:v>
                </c:pt>
                <c:pt idx="118">
                  <c:v>21.892170738664323</c:v>
                </c:pt>
                <c:pt idx="119">
                  <c:v>21.634996040228234</c:v>
                </c:pt>
                <c:pt idx="120">
                  <c:v>21.663595577652224</c:v>
                </c:pt>
                <c:pt idx="121">
                  <c:v>21.43661916953339</c:v>
                </c:pt>
                <c:pt idx="122">
                  <c:v>21.33794987619061</c:v>
                </c:pt>
                <c:pt idx="123">
                  <c:v>21.213124772339608</c:v>
                </c:pt>
                <c:pt idx="124">
                  <c:v>20.985139572527196</c:v>
                </c:pt>
                <c:pt idx="125">
                  <c:v>21.02386756443126</c:v>
                </c:pt>
                <c:pt idx="126">
                  <c:v>20.976366050704705</c:v>
                </c:pt>
                <c:pt idx="127">
                  <c:v>21.012142277367012</c:v>
                </c:pt>
                <c:pt idx="128">
                  <c:v>20.963718097562271</c:v>
                </c:pt>
                <c:pt idx="129">
                  <c:v>21.033869631317234</c:v>
                </c:pt>
                <c:pt idx="130">
                  <c:v>21.017707238354642</c:v>
                </c:pt>
                <c:pt idx="131">
                  <c:v>20.935733214594133</c:v>
                </c:pt>
                <c:pt idx="132">
                  <c:v>21.199343428959558</c:v>
                </c:pt>
                <c:pt idx="133">
                  <c:v>21.083582922753831</c:v>
                </c:pt>
                <c:pt idx="134">
                  <c:v>21.076516934033219</c:v>
                </c:pt>
                <c:pt idx="135">
                  <c:v>21.030640306869614</c:v>
                </c:pt>
                <c:pt idx="136">
                  <c:v>20.976292567870182</c:v>
                </c:pt>
                <c:pt idx="137">
                  <c:v>20.987650326928627</c:v>
                </c:pt>
                <c:pt idx="138">
                  <c:v>20.992287255642552</c:v>
                </c:pt>
                <c:pt idx="139">
                  <c:v>20.879057077563033</c:v>
                </c:pt>
                <c:pt idx="140">
                  <c:v>20.696678468719686</c:v>
                </c:pt>
                <c:pt idx="141">
                  <c:v>20.655246423700341</c:v>
                </c:pt>
                <c:pt idx="142">
                  <c:v>20.648344066155655</c:v>
                </c:pt>
                <c:pt idx="143">
                  <c:v>20.582245181902806</c:v>
                </c:pt>
                <c:pt idx="144">
                  <c:v>20.623485474735208</c:v>
                </c:pt>
                <c:pt idx="145">
                  <c:v>20.647864790484935</c:v>
                </c:pt>
                <c:pt idx="146">
                  <c:v>20.638249474267095</c:v>
                </c:pt>
                <c:pt idx="147">
                  <c:v>20.517742346671223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E-4C48-9BD7-CB1F8E579AC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[2]Fiscaldatabase!$BD$3:$BD$150</c:f>
              <c:numCache>
                <c:formatCode>General</c:formatCode>
                <c:ptCount val="148"/>
                <c:pt idx="0">
                  <c:v>18.494902874518747</c:v>
                </c:pt>
                <c:pt idx="1">
                  <c:v>18.97932252978303</c:v>
                </c:pt>
                <c:pt idx="2">
                  <c:v>19.231756888247162</c:v>
                </c:pt>
                <c:pt idx="3">
                  <c:v>19.490498580796977</c:v>
                </c:pt>
                <c:pt idx="4">
                  <c:v>20.034114315780926</c:v>
                </c:pt>
                <c:pt idx="5">
                  <c:v>19.813819946661965</c:v>
                </c:pt>
                <c:pt idx="6">
                  <c:v>19.942035661096391</c:v>
                </c:pt>
                <c:pt idx="7">
                  <c:v>19.893089192277731</c:v>
                </c:pt>
                <c:pt idx="8">
                  <c:v>20.026862692394541</c:v>
                </c:pt>
                <c:pt idx="9">
                  <c:v>19.822717095624139</c:v>
                </c:pt>
                <c:pt idx="10">
                  <c:v>20.037777669957098</c:v>
                </c:pt>
                <c:pt idx="11">
                  <c:v>20.214287374234445</c:v>
                </c:pt>
                <c:pt idx="12">
                  <c:v>20.152987938740981</c:v>
                </c:pt>
                <c:pt idx="13">
                  <c:v>20.09898689158463</c:v>
                </c:pt>
                <c:pt idx="14">
                  <c:v>20.164925536817233</c:v>
                </c:pt>
                <c:pt idx="15">
                  <c:v>19.97035925895285</c:v>
                </c:pt>
                <c:pt idx="16">
                  <c:v>19.797916018557036</c:v>
                </c:pt>
                <c:pt idx="17">
                  <c:v>20.000241985689755</c:v>
                </c:pt>
                <c:pt idx="18">
                  <c:v>19.949731742875272</c:v>
                </c:pt>
                <c:pt idx="19">
                  <c:v>20.031175928466642</c:v>
                </c:pt>
                <c:pt idx="20">
                  <c:v>20.146880864328395</c:v>
                </c:pt>
                <c:pt idx="21">
                  <c:v>20.035985950885241</c:v>
                </c:pt>
                <c:pt idx="22">
                  <c:v>19.9391196330387</c:v>
                </c:pt>
                <c:pt idx="23">
                  <c:v>19.945436189831632</c:v>
                </c:pt>
                <c:pt idx="24">
                  <c:v>19.959929019220432</c:v>
                </c:pt>
                <c:pt idx="25">
                  <c:v>19.662628876809453</c:v>
                </c:pt>
                <c:pt idx="26">
                  <c:v>19.676144670140214</c:v>
                </c:pt>
                <c:pt idx="27">
                  <c:v>19.769218111382393</c:v>
                </c:pt>
                <c:pt idx="28">
                  <c:v>20.026678029276965</c:v>
                </c:pt>
                <c:pt idx="29">
                  <c:v>20.061919208801008</c:v>
                </c:pt>
                <c:pt idx="30">
                  <c:v>20.029007278828313</c:v>
                </c:pt>
                <c:pt idx="31">
                  <c:v>19.914243000482216</c:v>
                </c:pt>
                <c:pt idx="32">
                  <c:v>19.916105055395583</c:v>
                </c:pt>
                <c:pt idx="33">
                  <c:v>19.785746629333829</c:v>
                </c:pt>
                <c:pt idx="34">
                  <c:v>19.720306585094043</c:v>
                </c:pt>
                <c:pt idx="35">
                  <c:v>19.672368782008395</c:v>
                </c:pt>
                <c:pt idx="36">
                  <c:v>19.548884359896597</c:v>
                </c:pt>
                <c:pt idx="37">
                  <c:v>19.411496795621574</c:v>
                </c:pt>
                <c:pt idx="38">
                  <c:v>19.48051864026656</c:v>
                </c:pt>
                <c:pt idx="39">
                  <c:v>19.29406096583358</c:v>
                </c:pt>
                <c:pt idx="40">
                  <c:v>19.37623604602506</c:v>
                </c:pt>
                <c:pt idx="41">
                  <c:v>19.529748267078183</c:v>
                </c:pt>
                <c:pt idx="42">
                  <c:v>19.5994761909798</c:v>
                </c:pt>
                <c:pt idx="43">
                  <c:v>19.65688732455498</c:v>
                </c:pt>
                <c:pt idx="44">
                  <c:v>19.499971484654608</c:v>
                </c:pt>
                <c:pt idx="45">
                  <c:v>19.898099670100205</c:v>
                </c:pt>
                <c:pt idx="46">
                  <c:v>19.947480626073567</c:v>
                </c:pt>
                <c:pt idx="47">
                  <c:v>19.964513761405161</c:v>
                </c:pt>
                <c:pt idx="48">
                  <c:v>19.840721994304424</c:v>
                </c:pt>
                <c:pt idx="49">
                  <c:v>20.059786875747811</c:v>
                </c:pt>
                <c:pt idx="50">
                  <c:v>20.300860692895878</c:v>
                </c:pt>
                <c:pt idx="51">
                  <c:v>20.492779802975377</c:v>
                </c:pt>
                <c:pt idx="52">
                  <c:v>20.51239980587712</c:v>
                </c:pt>
                <c:pt idx="53">
                  <c:v>20.695046361069807</c:v>
                </c:pt>
                <c:pt idx="54">
                  <c:v>20.555687526353381</c:v>
                </c:pt>
                <c:pt idx="55">
                  <c:v>20.486850282761495</c:v>
                </c:pt>
                <c:pt idx="56">
                  <c:v>20.451752484257934</c:v>
                </c:pt>
                <c:pt idx="57">
                  <c:v>20.198410527105167</c:v>
                </c:pt>
                <c:pt idx="58">
                  <c:v>20.048233793556385</c:v>
                </c:pt>
                <c:pt idx="59">
                  <c:v>20.034514321583526</c:v>
                </c:pt>
                <c:pt idx="60">
                  <c:v>19.784944332831419</c:v>
                </c:pt>
                <c:pt idx="61">
                  <c:v>19.824124469955919</c:v>
                </c:pt>
                <c:pt idx="62">
                  <c:v>19.883474513532377</c:v>
                </c:pt>
                <c:pt idx="63">
                  <c:v>19.948316936919277</c:v>
                </c:pt>
                <c:pt idx="64">
                  <c:v>19.932215698489404</c:v>
                </c:pt>
                <c:pt idx="65">
                  <c:v>19.98485956762233</c:v>
                </c:pt>
                <c:pt idx="66">
                  <c:v>19.971936979934917</c:v>
                </c:pt>
                <c:pt idx="67">
                  <c:v>19.984361054119542</c:v>
                </c:pt>
                <c:pt idx="68">
                  <c:v>19.992534742313868</c:v>
                </c:pt>
                <c:pt idx="69">
                  <c:v>19.818599931036225</c:v>
                </c:pt>
                <c:pt idx="70">
                  <c:v>19.665319666476062</c:v>
                </c:pt>
                <c:pt idx="71">
                  <c:v>19.418940869574854</c:v>
                </c:pt>
                <c:pt idx="72">
                  <c:v>19.466650060910037</c:v>
                </c:pt>
                <c:pt idx="73">
                  <c:v>19.431011707677524</c:v>
                </c:pt>
                <c:pt idx="74">
                  <c:v>19.383289473561447</c:v>
                </c:pt>
                <c:pt idx="75">
                  <c:v>19.42472311855925</c:v>
                </c:pt>
                <c:pt idx="76">
                  <c:v>19.518313865470795</c:v>
                </c:pt>
                <c:pt idx="77">
                  <c:v>19.494536250021682</c:v>
                </c:pt>
                <c:pt idx="78">
                  <c:v>19.44436862179499</c:v>
                </c:pt>
                <c:pt idx="79">
                  <c:v>19.374582718522156</c:v>
                </c:pt>
                <c:pt idx="80">
                  <c:v>19.372858000327355</c:v>
                </c:pt>
                <c:pt idx="81">
                  <c:v>19.217228901687928</c:v>
                </c:pt>
                <c:pt idx="82">
                  <c:v>19.259441318120327</c:v>
                </c:pt>
                <c:pt idx="83">
                  <c:v>19.274451075034072</c:v>
                </c:pt>
                <c:pt idx="84">
                  <c:v>19.187535969238851</c:v>
                </c:pt>
                <c:pt idx="85">
                  <c:v>19.240881134718162</c:v>
                </c:pt>
                <c:pt idx="86">
                  <c:v>19.340437413086718</c:v>
                </c:pt>
                <c:pt idx="87">
                  <c:v>19.614980150939179</c:v>
                </c:pt>
                <c:pt idx="88">
                  <c:v>19.573595761309715</c:v>
                </c:pt>
                <c:pt idx="89">
                  <c:v>19.652285782065594</c:v>
                </c:pt>
                <c:pt idx="90">
                  <c:v>19.731783294387981</c:v>
                </c:pt>
                <c:pt idx="91">
                  <c:v>19.82186887344259</c:v>
                </c:pt>
                <c:pt idx="92">
                  <c:v>19.884353120484811</c:v>
                </c:pt>
                <c:pt idx="93">
                  <c:v>19.948940215253071</c:v>
                </c:pt>
                <c:pt idx="94">
                  <c:v>20.170427113782818</c:v>
                </c:pt>
                <c:pt idx="95">
                  <c:v>19.919473261339888</c:v>
                </c:pt>
                <c:pt idx="96">
                  <c:v>19.898803208798448</c:v>
                </c:pt>
                <c:pt idx="97">
                  <c:v>19.914982510437039</c:v>
                </c:pt>
                <c:pt idx="98">
                  <c:v>19.908365312397489</c:v>
                </c:pt>
                <c:pt idx="99">
                  <c:v>19.849205836804799</c:v>
                </c:pt>
                <c:pt idx="100">
                  <c:v>19.996847259613187</c:v>
                </c:pt>
                <c:pt idx="101">
                  <c:v>19.968862049607019</c:v>
                </c:pt>
                <c:pt idx="102">
                  <c:v>19.926322000207897</c:v>
                </c:pt>
                <c:pt idx="103">
                  <c:v>19.996366934209895</c:v>
                </c:pt>
                <c:pt idx="104">
                  <c:v>19.94798285987968</c:v>
                </c:pt>
                <c:pt idx="105">
                  <c:v>19.886240143699226</c:v>
                </c:pt>
                <c:pt idx="106">
                  <c:v>19.735370446091764</c:v>
                </c:pt>
                <c:pt idx="107">
                  <c:v>19.602770391980293</c:v>
                </c:pt>
                <c:pt idx="108">
                  <c:v>19.492868319217131</c:v>
                </c:pt>
                <c:pt idx="109">
                  <c:v>19.447607003529058</c:v>
                </c:pt>
                <c:pt idx="110">
                  <c:v>19.428752924657179</c:v>
                </c:pt>
                <c:pt idx="111">
                  <c:v>19.602397648573731</c:v>
                </c:pt>
                <c:pt idx="112">
                  <c:v>19.522846866691506</c:v>
                </c:pt>
                <c:pt idx="113">
                  <c:v>19.943704225636914</c:v>
                </c:pt>
                <c:pt idx="114">
                  <c:v>20.017682349456571</c:v>
                </c:pt>
                <c:pt idx="115">
                  <c:v>20.569841565835436</c:v>
                </c:pt>
                <c:pt idx="116">
                  <c:v>21.448890002892572</c:v>
                </c:pt>
                <c:pt idx="117">
                  <c:v>21.686049450659127</c:v>
                </c:pt>
                <c:pt idx="118">
                  <c:v>21.891941831202864</c:v>
                </c:pt>
                <c:pt idx="119">
                  <c:v>21.635123666599863</c:v>
                </c:pt>
                <c:pt idx="120">
                  <c:v>21.663735356101306</c:v>
                </c:pt>
                <c:pt idx="121">
                  <c:v>21.43671567582323</c:v>
                </c:pt>
                <c:pt idx="122">
                  <c:v>21.338097499998057</c:v>
                </c:pt>
                <c:pt idx="123">
                  <c:v>21.213301106522344</c:v>
                </c:pt>
                <c:pt idx="124">
                  <c:v>20.985069124494878</c:v>
                </c:pt>
                <c:pt idx="125">
                  <c:v>21.024029702130424</c:v>
                </c:pt>
                <c:pt idx="126">
                  <c:v>20.976531522071383</c:v>
                </c:pt>
                <c:pt idx="127">
                  <c:v>21.011906575000623</c:v>
                </c:pt>
                <c:pt idx="128">
                  <c:v>20.963305210173313</c:v>
                </c:pt>
                <c:pt idx="129">
                  <c:v>21.033430103296258</c:v>
                </c:pt>
                <c:pt idx="130">
                  <c:v>21.017168059260122</c:v>
                </c:pt>
                <c:pt idx="131">
                  <c:v>20.935197989523271</c:v>
                </c:pt>
                <c:pt idx="132">
                  <c:v>21.198994860231654</c:v>
                </c:pt>
                <c:pt idx="133">
                  <c:v>21.083309082192038</c:v>
                </c:pt>
                <c:pt idx="134">
                  <c:v>21.076340166401732</c:v>
                </c:pt>
                <c:pt idx="135">
                  <c:v>21.030476828838832</c:v>
                </c:pt>
                <c:pt idx="136">
                  <c:v>20.976131630341001</c:v>
                </c:pt>
                <c:pt idx="137">
                  <c:v>20.987489237732913</c:v>
                </c:pt>
                <c:pt idx="138">
                  <c:v>20.992126457649142</c:v>
                </c:pt>
                <c:pt idx="139">
                  <c:v>20.87889693664637</c:v>
                </c:pt>
                <c:pt idx="140">
                  <c:v>20.69651991596049</c:v>
                </c:pt>
                <c:pt idx="141">
                  <c:v>20.65508813363693</c:v>
                </c:pt>
                <c:pt idx="142">
                  <c:v>20.648185817149951</c:v>
                </c:pt>
                <c:pt idx="143">
                  <c:v>20.582087482419542</c:v>
                </c:pt>
                <c:pt idx="144">
                  <c:v>20.623327251878866</c:v>
                </c:pt>
                <c:pt idx="145">
                  <c:v>20.647706439709335</c:v>
                </c:pt>
                <c:pt idx="146">
                  <c:v>20.638091285772113</c:v>
                </c:pt>
                <c:pt idx="147">
                  <c:v>20.517584832351123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E-4C48-9BD7-CB1F8E579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41120"/>
        <c:axId val="715996960"/>
      </c:lineChart>
      <c:catAx>
        <c:axId val="7172411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5996960"/>
        <c:crosses val="autoZero"/>
        <c:auto val="1"/>
        <c:lblAlgn val="ctr"/>
        <c:lblOffset val="100"/>
        <c:noMultiLvlLbl val="0"/>
      </c:catAx>
      <c:valAx>
        <c:axId val="71599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724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[2]Fiscaldatabase!$A$3:$A$150</c:f>
              <c:strCache>
                <c:ptCount val="148"/>
                <c:pt idx="0">
                  <c:v>1980Q1</c:v>
                </c:pt>
                <c:pt idx="1">
                  <c:v>1980Q2</c:v>
                </c:pt>
                <c:pt idx="2">
                  <c:v>1980Q3</c:v>
                </c:pt>
                <c:pt idx="3">
                  <c:v>1980Q4</c:v>
                </c:pt>
                <c:pt idx="4">
                  <c:v>1981Q1</c:v>
                </c:pt>
                <c:pt idx="5">
                  <c:v>1981Q2</c:v>
                </c:pt>
                <c:pt idx="6">
                  <c:v>1981Q3</c:v>
                </c:pt>
                <c:pt idx="7">
                  <c:v>1981Q4</c:v>
                </c:pt>
                <c:pt idx="8">
                  <c:v>1982Q1</c:v>
                </c:pt>
                <c:pt idx="9">
                  <c:v>1982Q2</c:v>
                </c:pt>
                <c:pt idx="10">
                  <c:v>1982Q3</c:v>
                </c:pt>
                <c:pt idx="11">
                  <c:v>1982Q4</c:v>
                </c:pt>
                <c:pt idx="12">
                  <c:v>1983Q1</c:v>
                </c:pt>
                <c:pt idx="13">
                  <c:v>1983Q2</c:v>
                </c:pt>
                <c:pt idx="14">
                  <c:v>1983Q3</c:v>
                </c:pt>
                <c:pt idx="15">
                  <c:v>1983Q4</c:v>
                </c:pt>
                <c:pt idx="16">
                  <c:v>1984Q1</c:v>
                </c:pt>
                <c:pt idx="17">
                  <c:v>1984Q2</c:v>
                </c:pt>
                <c:pt idx="18">
                  <c:v>1984Q3</c:v>
                </c:pt>
                <c:pt idx="19">
                  <c:v>1984Q4</c:v>
                </c:pt>
                <c:pt idx="20">
                  <c:v>1985Q1</c:v>
                </c:pt>
                <c:pt idx="21">
                  <c:v>1985Q2</c:v>
                </c:pt>
                <c:pt idx="22">
                  <c:v>1985Q3</c:v>
                </c:pt>
                <c:pt idx="23">
                  <c:v>1985Q4</c:v>
                </c:pt>
                <c:pt idx="24">
                  <c:v>1986Q1</c:v>
                </c:pt>
                <c:pt idx="25">
                  <c:v>1986Q2</c:v>
                </c:pt>
                <c:pt idx="26">
                  <c:v>1986Q3</c:v>
                </c:pt>
                <c:pt idx="27">
                  <c:v>1986Q4</c:v>
                </c:pt>
                <c:pt idx="28">
                  <c:v>1987Q1</c:v>
                </c:pt>
                <c:pt idx="29">
                  <c:v>1987Q2</c:v>
                </c:pt>
                <c:pt idx="30">
                  <c:v>1987Q3</c:v>
                </c:pt>
                <c:pt idx="31">
                  <c:v>1987Q4</c:v>
                </c:pt>
                <c:pt idx="32">
                  <c:v>1988Q1</c:v>
                </c:pt>
                <c:pt idx="33">
                  <c:v>1988Q2</c:v>
                </c:pt>
                <c:pt idx="34">
                  <c:v>1988Q3</c:v>
                </c:pt>
                <c:pt idx="35">
                  <c:v>1988Q4</c:v>
                </c:pt>
                <c:pt idx="36">
                  <c:v>1989Q1</c:v>
                </c:pt>
                <c:pt idx="37">
                  <c:v>1989Q2</c:v>
                </c:pt>
                <c:pt idx="38">
                  <c:v>1989Q3</c:v>
                </c:pt>
                <c:pt idx="39">
                  <c:v>1989Q4</c:v>
                </c:pt>
                <c:pt idx="40">
                  <c:v>1990Q1</c:v>
                </c:pt>
                <c:pt idx="41">
                  <c:v>1990Q2</c:v>
                </c:pt>
                <c:pt idx="42">
                  <c:v>1990Q3</c:v>
                </c:pt>
                <c:pt idx="43">
                  <c:v>1990Q4</c:v>
                </c:pt>
                <c:pt idx="44">
                  <c:v>1991Q1</c:v>
                </c:pt>
                <c:pt idx="45">
                  <c:v>1991Q2</c:v>
                </c:pt>
                <c:pt idx="46">
                  <c:v>1991Q3</c:v>
                </c:pt>
                <c:pt idx="47">
                  <c:v>1991Q4</c:v>
                </c:pt>
                <c:pt idx="48">
                  <c:v>1992Q1</c:v>
                </c:pt>
                <c:pt idx="49">
                  <c:v>1992Q2</c:v>
                </c:pt>
                <c:pt idx="50">
                  <c:v>1992Q3</c:v>
                </c:pt>
                <c:pt idx="51">
                  <c:v>1992Q4</c:v>
                </c:pt>
                <c:pt idx="52">
                  <c:v>1993Q1</c:v>
                </c:pt>
                <c:pt idx="53">
                  <c:v>1993Q2</c:v>
                </c:pt>
                <c:pt idx="54">
                  <c:v>1993Q3</c:v>
                </c:pt>
                <c:pt idx="55">
                  <c:v>1993Q4</c:v>
                </c:pt>
                <c:pt idx="56">
                  <c:v>1994Q1</c:v>
                </c:pt>
                <c:pt idx="57">
                  <c:v>1994Q2</c:v>
                </c:pt>
                <c:pt idx="58">
                  <c:v>1994Q3</c:v>
                </c:pt>
                <c:pt idx="59">
                  <c:v>1994Q4</c:v>
                </c:pt>
                <c:pt idx="60">
                  <c:v>1995Q1</c:v>
                </c:pt>
                <c:pt idx="61">
                  <c:v>1995Q2</c:v>
                </c:pt>
                <c:pt idx="62">
                  <c:v>1995Q3</c:v>
                </c:pt>
                <c:pt idx="63">
                  <c:v>1995Q4</c:v>
                </c:pt>
                <c:pt idx="64">
                  <c:v>1996Q1</c:v>
                </c:pt>
                <c:pt idx="65">
                  <c:v>1996Q2</c:v>
                </c:pt>
                <c:pt idx="66">
                  <c:v>1996Q3</c:v>
                </c:pt>
                <c:pt idx="67">
                  <c:v>1996Q4</c:v>
                </c:pt>
                <c:pt idx="68">
                  <c:v>1997Q1</c:v>
                </c:pt>
                <c:pt idx="69">
                  <c:v>1997Q2</c:v>
                </c:pt>
                <c:pt idx="70">
                  <c:v>1997Q3</c:v>
                </c:pt>
                <c:pt idx="71">
                  <c:v>1997Q4</c:v>
                </c:pt>
                <c:pt idx="72">
                  <c:v>1998Q1</c:v>
                </c:pt>
                <c:pt idx="73">
                  <c:v>1998Q2</c:v>
                </c:pt>
                <c:pt idx="74">
                  <c:v>1998Q3</c:v>
                </c:pt>
                <c:pt idx="75">
                  <c:v>1998Q4</c:v>
                </c:pt>
                <c:pt idx="76">
                  <c:v>1999Q1</c:v>
                </c:pt>
                <c:pt idx="77">
                  <c:v>1999Q2</c:v>
                </c:pt>
                <c:pt idx="78">
                  <c:v>1999Q3</c:v>
                </c:pt>
                <c:pt idx="79">
                  <c:v>1999Q4</c:v>
                </c:pt>
                <c:pt idx="80">
                  <c:v>2000Q1</c:v>
                </c:pt>
                <c:pt idx="81">
                  <c:v>2000Q2</c:v>
                </c:pt>
                <c:pt idx="82">
                  <c:v>2000Q3</c:v>
                </c:pt>
                <c:pt idx="83">
                  <c:v>2000Q4</c:v>
                </c:pt>
                <c:pt idx="84">
                  <c:v>2001Q1</c:v>
                </c:pt>
                <c:pt idx="85">
                  <c:v>2001Q2</c:v>
                </c:pt>
                <c:pt idx="86">
                  <c:v>2001Q3</c:v>
                </c:pt>
                <c:pt idx="87">
                  <c:v>2001Q4</c:v>
                </c:pt>
                <c:pt idx="88">
                  <c:v>2002Q1</c:v>
                </c:pt>
                <c:pt idx="89">
                  <c:v>2002Q2</c:v>
                </c:pt>
                <c:pt idx="90">
                  <c:v>2002Q3</c:v>
                </c:pt>
                <c:pt idx="91">
                  <c:v>2002Q4</c:v>
                </c:pt>
                <c:pt idx="92">
                  <c:v>2003Q1</c:v>
                </c:pt>
                <c:pt idx="93">
                  <c:v>2003Q2</c:v>
                </c:pt>
                <c:pt idx="94">
                  <c:v>2003Q3</c:v>
                </c:pt>
                <c:pt idx="95">
                  <c:v>2003Q4</c:v>
                </c:pt>
                <c:pt idx="96">
                  <c:v>2004Q1</c:v>
                </c:pt>
                <c:pt idx="97">
                  <c:v>2004Q2</c:v>
                </c:pt>
                <c:pt idx="98">
                  <c:v>2004Q3</c:v>
                </c:pt>
                <c:pt idx="99">
                  <c:v>2004Q4</c:v>
                </c:pt>
                <c:pt idx="100">
                  <c:v>2005Q1</c:v>
                </c:pt>
                <c:pt idx="101">
                  <c:v>2005Q2</c:v>
                </c:pt>
                <c:pt idx="102">
                  <c:v>2005Q3</c:v>
                </c:pt>
                <c:pt idx="103">
                  <c:v>2005Q4</c:v>
                </c:pt>
                <c:pt idx="104">
                  <c:v>2006Q1</c:v>
                </c:pt>
                <c:pt idx="105">
                  <c:v>2006Q2</c:v>
                </c:pt>
                <c:pt idx="106">
                  <c:v>2006Q3</c:v>
                </c:pt>
                <c:pt idx="107">
                  <c:v>2006Q4</c:v>
                </c:pt>
                <c:pt idx="108">
                  <c:v>2007Q1</c:v>
                </c:pt>
                <c:pt idx="109">
                  <c:v>2007Q2</c:v>
                </c:pt>
                <c:pt idx="110">
                  <c:v>2007Q3</c:v>
                </c:pt>
                <c:pt idx="111">
                  <c:v>2007Q4</c:v>
                </c:pt>
                <c:pt idx="112">
                  <c:v>2008Q1</c:v>
                </c:pt>
                <c:pt idx="113">
                  <c:v>2008Q2</c:v>
                </c:pt>
                <c:pt idx="114">
                  <c:v>2008Q3</c:v>
                </c:pt>
                <c:pt idx="115">
                  <c:v>2008Q4</c:v>
                </c:pt>
                <c:pt idx="116">
                  <c:v>2009Q1</c:v>
                </c:pt>
                <c:pt idx="117">
                  <c:v>2009Q2</c:v>
                </c:pt>
                <c:pt idx="118">
                  <c:v>2009Q3</c:v>
                </c:pt>
                <c:pt idx="119">
                  <c:v>2009Q4</c:v>
                </c:pt>
                <c:pt idx="120">
                  <c:v>2010Q1</c:v>
                </c:pt>
                <c:pt idx="121">
                  <c:v>2010Q2</c:v>
                </c:pt>
                <c:pt idx="122">
                  <c:v>2010Q3</c:v>
                </c:pt>
                <c:pt idx="123">
                  <c:v>2010Q4</c:v>
                </c:pt>
                <c:pt idx="124">
                  <c:v>2011Q1</c:v>
                </c:pt>
                <c:pt idx="125">
                  <c:v>2011Q2</c:v>
                </c:pt>
                <c:pt idx="126">
                  <c:v>2011Q3</c:v>
                </c:pt>
                <c:pt idx="127">
                  <c:v>2011Q4</c:v>
                </c:pt>
                <c:pt idx="128">
                  <c:v>2012Q1</c:v>
                </c:pt>
                <c:pt idx="129">
                  <c:v>2012Q2</c:v>
                </c:pt>
                <c:pt idx="130">
                  <c:v>2012Q3</c:v>
                </c:pt>
                <c:pt idx="131">
                  <c:v>2012Q4</c:v>
                </c:pt>
                <c:pt idx="132">
                  <c:v>2013Q1</c:v>
                </c:pt>
                <c:pt idx="133">
                  <c:v>2013Q2</c:v>
                </c:pt>
                <c:pt idx="134">
                  <c:v>2013Q3</c:v>
                </c:pt>
                <c:pt idx="135">
                  <c:v>2013Q4</c:v>
                </c:pt>
                <c:pt idx="136">
                  <c:v>2014Q1</c:v>
                </c:pt>
                <c:pt idx="137">
                  <c:v>2014Q2</c:v>
                </c:pt>
                <c:pt idx="138">
                  <c:v>2014Q3</c:v>
                </c:pt>
                <c:pt idx="139">
                  <c:v>2014Q4</c:v>
                </c:pt>
                <c:pt idx="140">
                  <c:v>2015Q1</c:v>
                </c:pt>
                <c:pt idx="141">
                  <c:v>2015Q2</c:v>
                </c:pt>
                <c:pt idx="142">
                  <c:v>2015Q3</c:v>
                </c:pt>
                <c:pt idx="143">
                  <c:v>2015Q4</c:v>
                </c:pt>
                <c:pt idx="144">
                  <c:v>2016Q1</c:v>
                </c:pt>
                <c:pt idx="145">
                  <c:v>2016Q2</c:v>
                </c:pt>
                <c:pt idx="146">
                  <c:v>2016Q3</c:v>
                </c:pt>
                <c:pt idx="147">
                  <c:v>2016Q4</c:v>
                </c:pt>
              </c:strCache>
            </c:strRef>
          </c:cat>
          <c:val>
            <c:numRef>
              <c:f>[2]Fiscaldatabase!$AO$3:$AO$150</c:f>
              <c:numCache>
                <c:formatCode>General</c:formatCode>
                <c:ptCount val="148"/>
                <c:pt idx="0">
                  <c:v>40.253662969326861</c:v>
                </c:pt>
                <c:pt idx="1">
                  <c:v>39.966677476369895</c:v>
                </c:pt>
                <c:pt idx="2">
                  <c:v>39.888261965468359</c:v>
                </c:pt>
                <c:pt idx="3">
                  <c:v>40.055600190799638</c:v>
                </c:pt>
                <c:pt idx="4">
                  <c:v>40.845774278467871</c:v>
                </c:pt>
                <c:pt idx="5">
                  <c:v>41.568919475195408</c:v>
                </c:pt>
                <c:pt idx="6">
                  <c:v>42.338844010563861</c:v>
                </c:pt>
                <c:pt idx="7">
                  <c:v>43.103535467638601</c:v>
                </c:pt>
                <c:pt idx="8">
                  <c:v>43.892944597058857</c:v>
                </c:pt>
                <c:pt idx="9">
                  <c:v>44.694383353883126</c:v>
                </c:pt>
                <c:pt idx="10">
                  <c:v>45.61319817427286</c:v>
                </c:pt>
                <c:pt idx="11">
                  <c:v>46.61838060240428</c:v>
                </c:pt>
                <c:pt idx="12">
                  <c:v>47.186481504633889</c:v>
                </c:pt>
                <c:pt idx="13">
                  <c:v>47.824733488266624</c:v>
                </c:pt>
                <c:pt idx="14">
                  <c:v>48.355730343668121</c:v>
                </c:pt>
                <c:pt idx="15">
                  <c:v>48.734423853765428</c:v>
                </c:pt>
                <c:pt idx="16">
                  <c:v>49.463571958100211</c:v>
                </c:pt>
                <c:pt idx="17">
                  <c:v>50.311302062281406</c:v>
                </c:pt>
                <c:pt idx="18">
                  <c:v>51.088645768441978</c:v>
                </c:pt>
                <c:pt idx="19">
                  <c:v>52.069109612283803</c:v>
                </c:pt>
                <c:pt idx="20">
                  <c:v>52.604739700449123</c:v>
                </c:pt>
                <c:pt idx="21">
                  <c:v>52.989691506181515</c:v>
                </c:pt>
                <c:pt idx="22">
                  <c:v>53.355101066114827</c:v>
                </c:pt>
                <c:pt idx="23">
                  <c:v>53.588907240611341</c:v>
                </c:pt>
                <c:pt idx="24">
                  <c:v>54.209253814125056</c:v>
                </c:pt>
                <c:pt idx="25">
                  <c:v>54.627216620698093</c:v>
                </c:pt>
                <c:pt idx="26">
                  <c:v>55.118347722859376</c:v>
                </c:pt>
                <c:pt idx="27">
                  <c:v>55.727111781705162</c:v>
                </c:pt>
                <c:pt idx="28">
                  <c:v>56.096582435711554</c:v>
                </c:pt>
                <c:pt idx="29">
                  <c:v>56.514372817481508</c:v>
                </c:pt>
                <c:pt idx="30">
                  <c:v>56.845530826038136</c:v>
                </c:pt>
                <c:pt idx="31">
                  <c:v>56.940244784658653</c:v>
                </c:pt>
                <c:pt idx="32">
                  <c:v>56.929610545772093</c:v>
                </c:pt>
                <c:pt idx="33">
                  <c:v>57.000953630935236</c:v>
                </c:pt>
                <c:pt idx="34">
                  <c:v>57.048774347225716</c:v>
                </c:pt>
                <c:pt idx="35">
                  <c:v>57.111990427424033</c:v>
                </c:pt>
                <c:pt idx="36">
                  <c:v>57.267336168215685</c:v>
                </c:pt>
                <c:pt idx="37">
                  <c:v>57.423688265648252</c:v>
                </c:pt>
                <c:pt idx="38">
                  <c:v>57.660726762084458</c:v>
                </c:pt>
                <c:pt idx="39">
                  <c:v>57.917734704862625</c:v>
                </c:pt>
                <c:pt idx="40">
                  <c:v>57.977401959803828</c:v>
                </c:pt>
                <c:pt idx="41">
                  <c:v>58.115267240079682</c:v>
                </c:pt>
                <c:pt idx="42">
                  <c:v>58.269886725417805</c:v>
                </c:pt>
                <c:pt idx="43">
                  <c:v>58.532666990886106</c:v>
                </c:pt>
                <c:pt idx="44">
                  <c:v>58.923920786593428</c:v>
                </c:pt>
                <c:pt idx="45">
                  <c:v>59.295808616940384</c:v>
                </c:pt>
                <c:pt idx="46">
                  <c:v>59.713388552868309</c:v>
                </c:pt>
                <c:pt idx="47">
                  <c:v>60.007910301006582</c:v>
                </c:pt>
                <c:pt idx="48">
                  <c:v>60.094605495795214</c:v>
                </c:pt>
                <c:pt idx="49">
                  <c:v>60.44814892977859</c:v>
                </c:pt>
                <c:pt idx="50">
                  <c:v>60.934163019044796</c:v>
                </c:pt>
                <c:pt idx="51">
                  <c:v>61.694633458144921</c:v>
                </c:pt>
                <c:pt idx="52">
                  <c:v>63.00618621470889</c:v>
                </c:pt>
                <c:pt idx="53">
                  <c:v>64.176606189943598</c:v>
                </c:pt>
                <c:pt idx="54">
                  <c:v>65.252484776311363</c:v>
                </c:pt>
                <c:pt idx="55">
                  <c:v>66.29214423733589</c:v>
                </c:pt>
                <c:pt idx="56">
                  <c:v>66.824854433056487</c:v>
                </c:pt>
                <c:pt idx="57">
                  <c:v>67.392233757746027</c:v>
                </c:pt>
                <c:pt idx="58">
                  <c:v>68.001223384291848</c:v>
                </c:pt>
                <c:pt idx="59">
                  <c:v>68.556909154369407</c:v>
                </c:pt>
                <c:pt idx="60">
                  <c:v>69.616808025964673</c:v>
                </c:pt>
                <c:pt idx="61">
                  <c:v>70.585758351825262</c:v>
                </c:pt>
                <c:pt idx="62">
                  <c:v>71.526621208747628</c:v>
                </c:pt>
                <c:pt idx="63">
                  <c:v>72.442375550629862</c:v>
                </c:pt>
                <c:pt idx="64">
                  <c:v>73.234127531776593</c:v>
                </c:pt>
                <c:pt idx="65">
                  <c:v>73.91552864968213</c:v>
                </c:pt>
                <c:pt idx="66">
                  <c:v>74.393212729212195</c:v>
                </c:pt>
                <c:pt idx="67">
                  <c:v>74.768608904339956</c:v>
                </c:pt>
                <c:pt idx="68">
                  <c:v>74.579658699413713</c:v>
                </c:pt>
                <c:pt idx="69">
                  <c:v>74.19427977082465</c:v>
                </c:pt>
                <c:pt idx="70">
                  <c:v>73.722015889283043</c:v>
                </c:pt>
                <c:pt idx="71">
                  <c:v>73.059541174237538</c:v>
                </c:pt>
                <c:pt idx="72">
                  <c:v>72.655959914066301</c:v>
                </c:pt>
                <c:pt idx="73">
                  <c:v>72.380933265215603</c:v>
                </c:pt>
                <c:pt idx="74">
                  <c:v>72.225990089249819</c:v>
                </c:pt>
                <c:pt idx="75">
                  <c:v>72.246829406937337</c:v>
                </c:pt>
                <c:pt idx="76">
                  <c:v>72.228192960465378</c:v>
                </c:pt>
                <c:pt idx="77">
                  <c:v>72.20635755367212</c:v>
                </c:pt>
                <c:pt idx="78">
                  <c:v>71.856506653818215</c:v>
                </c:pt>
                <c:pt idx="79">
                  <c:v>71.377697195651152</c:v>
                </c:pt>
                <c:pt idx="80">
                  <c:v>70.79297154378861</c:v>
                </c:pt>
                <c:pt idx="81">
                  <c:v>69.873576759810192</c:v>
                </c:pt>
                <c:pt idx="82">
                  <c:v>69.365194143692733</c:v>
                </c:pt>
                <c:pt idx="83">
                  <c:v>68.607651918281704</c:v>
                </c:pt>
                <c:pt idx="84">
                  <c:v>67.834878904785384</c:v>
                </c:pt>
                <c:pt idx="85">
                  <c:v>67.67328678858064</c:v>
                </c:pt>
                <c:pt idx="86">
                  <c:v>67.305656236694176</c:v>
                </c:pt>
                <c:pt idx="87">
                  <c:v>67.480917525157125</c:v>
                </c:pt>
                <c:pt idx="88">
                  <c:v>67.587439294754006</c:v>
                </c:pt>
                <c:pt idx="89">
                  <c:v>67.510645460304545</c:v>
                </c:pt>
                <c:pt idx="90">
                  <c:v>67.561854267410666</c:v>
                </c:pt>
                <c:pt idx="91">
                  <c:v>67.62298082336028</c:v>
                </c:pt>
                <c:pt idx="92">
                  <c:v>67.92210041994953</c:v>
                </c:pt>
                <c:pt idx="93">
                  <c:v>68.276388376361126</c:v>
                </c:pt>
                <c:pt idx="94">
                  <c:v>68.734321544575423</c:v>
                </c:pt>
                <c:pt idx="95">
                  <c:v>69.043878648065956</c:v>
                </c:pt>
                <c:pt idx="96">
                  <c:v>69.290290913608501</c:v>
                </c:pt>
                <c:pt idx="97">
                  <c:v>69.451221277696391</c:v>
                </c:pt>
                <c:pt idx="98">
                  <c:v>69.614533085502998</c:v>
                </c:pt>
                <c:pt idx="99">
                  <c:v>69.526434095222982</c:v>
                </c:pt>
                <c:pt idx="100">
                  <c:v>69.815349244738456</c:v>
                </c:pt>
                <c:pt idx="101">
                  <c:v>70.010776540903578</c:v>
                </c:pt>
                <c:pt idx="102">
                  <c:v>69.855699997401871</c:v>
                </c:pt>
                <c:pt idx="103">
                  <c:v>69.975484050624402</c:v>
                </c:pt>
                <c:pt idx="104">
                  <c:v>69.535365490373124</c:v>
                </c:pt>
                <c:pt idx="105">
                  <c:v>68.94657560943233</c:v>
                </c:pt>
                <c:pt idx="106">
                  <c:v>68.649152886284057</c:v>
                </c:pt>
                <c:pt idx="107">
                  <c:v>68.076382328081991</c:v>
                </c:pt>
                <c:pt idx="108">
                  <c:v>67.400875308878739</c:v>
                </c:pt>
                <c:pt idx="109">
                  <c:v>66.975816752277126</c:v>
                </c:pt>
                <c:pt idx="110">
                  <c:v>66.34554507461813</c:v>
                </c:pt>
                <c:pt idx="111">
                  <c:v>65.777336781295588</c:v>
                </c:pt>
                <c:pt idx="112">
                  <c:v>65.528141915082102</c:v>
                </c:pt>
                <c:pt idx="113">
                  <c:v>65.589659777844602</c:v>
                </c:pt>
                <c:pt idx="114">
                  <c:v>66.302992158701329</c:v>
                </c:pt>
                <c:pt idx="115">
                  <c:v>69.747436696553521</c:v>
                </c:pt>
                <c:pt idx="116">
                  <c:v>72.551716673840602</c:v>
                </c:pt>
                <c:pt idx="117">
                  <c:v>75.327307843936325</c:v>
                </c:pt>
                <c:pt idx="118">
                  <c:v>77.961736057461493</c:v>
                </c:pt>
                <c:pt idx="119">
                  <c:v>80.002640245709799</c:v>
                </c:pt>
                <c:pt idx="120">
                  <c:v>81.015726194893432</c:v>
                </c:pt>
                <c:pt idx="121">
                  <c:v>81.842295206580289</c:v>
                </c:pt>
                <c:pt idx="122">
                  <c:v>82.398893870158446</c:v>
                </c:pt>
                <c:pt idx="123">
                  <c:v>85.109493049625002</c:v>
                </c:pt>
                <c:pt idx="124">
                  <c:v>85.459941618459382</c:v>
                </c:pt>
                <c:pt idx="125">
                  <c:v>85.777436282237673</c:v>
                </c:pt>
                <c:pt idx="126">
                  <c:v>86.310913283970862</c:v>
                </c:pt>
                <c:pt idx="127">
                  <c:v>87.046394760828008</c:v>
                </c:pt>
                <c:pt idx="128">
                  <c:v>87.541305667702318</c:v>
                </c:pt>
                <c:pt idx="129">
                  <c:v>88.52791662856086</c:v>
                </c:pt>
                <c:pt idx="130">
                  <c:v>89.352623571555952</c:v>
                </c:pt>
                <c:pt idx="131">
                  <c:v>90.194783456092225</c:v>
                </c:pt>
                <c:pt idx="132">
                  <c:v>91.211565635556241</c:v>
                </c:pt>
                <c:pt idx="133">
                  <c:v>91.705068606072146</c:v>
                </c:pt>
                <c:pt idx="134">
                  <c:v>92.032098079271123</c:v>
                </c:pt>
                <c:pt idx="135">
                  <c:v>92.204822268972023</c:v>
                </c:pt>
                <c:pt idx="136">
                  <c:v>92.179350075944683</c:v>
                </c:pt>
                <c:pt idx="137">
                  <c:v>92.437443147980886</c:v>
                </c:pt>
                <c:pt idx="138">
                  <c:v>92.394089647098284</c:v>
                </c:pt>
                <c:pt idx="139">
                  <c:v>92.419431459996659</c:v>
                </c:pt>
                <c:pt idx="140">
                  <c:v>92.091793064526883</c:v>
                </c:pt>
                <c:pt idx="141">
                  <c:v>91.411759798142285</c:v>
                </c:pt>
                <c:pt idx="142">
                  <c:v>91.291606298725853</c:v>
                </c:pt>
                <c:pt idx="143">
                  <c:v>90.762797611066532</c:v>
                </c:pt>
                <c:pt idx="144">
                  <c:v>90.813940273383707</c:v>
                </c:pt>
                <c:pt idx="145">
                  <c:v>90.780788214892354</c:v>
                </c:pt>
                <c:pt idx="146">
                  <c:v>90.344339173877245</c:v>
                </c:pt>
                <c:pt idx="147">
                  <c:v>90.167264526806704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9-49F6-9011-2E938CD45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5929968"/>
        <c:axId val="645287696"/>
      </c:lineChart>
      <c:catAx>
        <c:axId val="92592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5287696"/>
        <c:crosses val="autoZero"/>
        <c:auto val="1"/>
        <c:lblAlgn val="ctr"/>
        <c:lblOffset val="100"/>
        <c:noMultiLvlLbl val="0"/>
      </c:catAx>
      <c:valAx>
        <c:axId val="64528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2592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[2]Fiscaldatabase!$BX$2</c:f>
              <c:strCache>
                <c:ptCount val="1"/>
                <c:pt idx="0">
                  <c:v>SCR/(WIN-SCR)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[2]Fiscaldatabase!$A$3:$A$154</c:f>
              <c:strCache>
                <c:ptCount val="152"/>
                <c:pt idx="0">
                  <c:v>1980Q1</c:v>
                </c:pt>
                <c:pt idx="1">
                  <c:v>1980Q2</c:v>
                </c:pt>
                <c:pt idx="2">
                  <c:v>1980Q3</c:v>
                </c:pt>
                <c:pt idx="3">
                  <c:v>1980Q4</c:v>
                </c:pt>
                <c:pt idx="4">
                  <c:v>1981Q1</c:v>
                </c:pt>
                <c:pt idx="5">
                  <c:v>1981Q2</c:v>
                </c:pt>
                <c:pt idx="6">
                  <c:v>1981Q3</c:v>
                </c:pt>
                <c:pt idx="7">
                  <c:v>1981Q4</c:v>
                </c:pt>
                <c:pt idx="8">
                  <c:v>1982Q1</c:v>
                </c:pt>
                <c:pt idx="9">
                  <c:v>1982Q2</c:v>
                </c:pt>
                <c:pt idx="10">
                  <c:v>1982Q3</c:v>
                </c:pt>
                <c:pt idx="11">
                  <c:v>1982Q4</c:v>
                </c:pt>
                <c:pt idx="12">
                  <c:v>1983Q1</c:v>
                </c:pt>
                <c:pt idx="13">
                  <c:v>1983Q2</c:v>
                </c:pt>
                <c:pt idx="14">
                  <c:v>1983Q3</c:v>
                </c:pt>
                <c:pt idx="15">
                  <c:v>1983Q4</c:v>
                </c:pt>
                <c:pt idx="16">
                  <c:v>1984Q1</c:v>
                </c:pt>
                <c:pt idx="17">
                  <c:v>1984Q2</c:v>
                </c:pt>
                <c:pt idx="18">
                  <c:v>1984Q3</c:v>
                </c:pt>
                <c:pt idx="19">
                  <c:v>1984Q4</c:v>
                </c:pt>
                <c:pt idx="20">
                  <c:v>1985Q1</c:v>
                </c:pt>
                <c:pt idx="21">
                  <c:v>1985Q2</c:v>
                </c:pt>
                <c:pt idx="22">
                  <c:v>1985Q3</c:v>
                </c:pt>
                <c:pt idx="23">
                  <c:v>1985Q4</c:v>
                </c:pt>
                <c:pt idx="24">
                  <c:v>1986Q1</c:v>
                </c:pt>
                <c:pt idx="25">
                  <c:v>1986Q2</c:v>
                </c:pt>
                <c:pt idx="26">
                  <c:v>1986Q3</c:v>
                </c:pt>
                <c:pt idx="27">
                  <c:v>1986Q4</c:v>
                </c:pt>
                <c:pt idx="28">
                  <c:v>1987Q1</c:v>
                </c:pt>
                <c:pt idx="29">
                  <c:v>1987Q2</c:v>
                </c:pt>
                <c:pt idx="30">
                  <c:v>1987Q3</c:v>
                </c:pt>
                <c:pt idx="31">
                  <c:v>1987Q4</c:v>
                </c:pt>
                <c:pt idx="32">
                  <c:v>1988Q1</c:v>
                </c:pt>
                <c:pt idx="33">
                  <c:v>1988Q2</c:v>
                </c:pt>
                <c:pt idx="34">
                  <c:v>1988Q3</c:v>
                </c:pt>
                <c:pt idx="35">
                  <c:v>1988Q4</c:v>
                </c:pt>
                <c:pt idx="36">
                  <c:v>1989Q1</c:v>
                </c:pt>
                <c:pt idx="37">
                  <c:v>1989Q2</c:v>
                </c:pt>
                <c:pt idx="38">
                  <c:v>1989Q3</c:v>
                </c:pt>
                <c:pt idx="39">
                  <c:v>1989Q4</c:v>
                </c:pt>
                <c:pt idx="40">
                  <c:v>1990Q1</c:v>
                </c:pt>
                <c:pt idx="41">
                  <c:v>1990Q2</c:v>
                </c:pt>
                <c:pt idx="42">
                  <c:v>1990Q3</c:v>
                </c:pt>
                <c:pt idx="43">
                  <c:v>1990Q4</c:v>
                </c:pt>
                <c:pt idx="44">
                  <c:v>1991Q1</c:v>
                </c:pt>
                <c:pt idx="45">
                  <c:v>1991Q2</c:v>
                </c:pt>
                <c:pt idx="46">
                  <c:v>1991Q3</c:v>
                </c:pt>
                <c:pt idx="47">
                  <c:v>1991Q4</c:v>
                </c:pt>
                <c:pt idx="48">
                  <c:v>1992Q1</c:v>
                </c:pt>
                <c:pt idx="49">
                  <c:v>1992Q2</c:v>
                </c:pt>
                <c:pt idx="50">
                  <c:v>1992Q3</c:v>
                </c:pt>
                <c:pt idx="51">
                  <c:v>1992Q4</c:v>
                </c:pt>
                <c:pt idx="52">
                  <c:v>1993Q1</c:v>
                </c:pt>
                <c:pt idx="53">
                  <c:v>1993Q2</c:v>
                </c:pt>
                <c:pt idx="54">
                  <c:v>1993Q3</c:v>
                </c:pt>
                <c:pt idx="55">
                  <c:v>1993Q4</c:v>
                </c:pt>
                <c:pt idx="56">
                  <c:v>1994Q1</c:v>
                </c:pt>
                <c:pt idx="57">
                  <c:v>1994Q2</c:v>
                </c:pt>
                <c:pt idx="58">
                  <c:v>1994Q3</c:v>
                </c:pt>
                <c:pt idx="59">
                  <c:v>1994Q4</c:v>
                </c:pt>
                <c:pt idx="60">
                  <c:v>1995Q1</c:v>
                </c:pt>
                <c:pt idx="61">
                  <c:v>1995Q2</c:v>
                </c:pt>
                <c:pt idx="62">
                  <c:v>1995Q3</c:v>
                </c:pt>
                <c:pt idx="63">
                  <c:v>1995Q4</c:v>
                </c:pt>
                <c:pt idx="64">
                  <c:v>1996Q1</c:v>
                </c:pt>
                <c:pt idx="65">
                  <c:v>1996Q2</c:v>
                </c:pt>
                <c:pt idx="66">
                  <c:v>1996Q3</c:v>
                </c:pt>
                <c:pt idx="67">
                  <c:v>1996Q4</c:v>
                </c:pt>
                <c:pt idx="68">
                  <c:v>1997Q1</c:v>
                </c:pt>
                <c:pt idx="69">
                  <c:v>1997Q2</c:v>
                </c:pt>
                <c:pt idx="70">
                  <c:v>1997Q3</c:v>
                </c:pt>
                <c:pt idx="71">
                  <c:v>1997Q4</c:v>
                </c:pt>
                <c:pt idx="72">
                  <c:v>1998Q1</c:v>
                </c:pt>
                <c:pt idx="73">
                  <c:v>1998Q2</c:v>
                </c:pt>
                <c:pt idx="74">
                  <c:v>1998Q3</c:v>
                </c:pt>
                <c:pt idx="75">
                  <c:v>1998Q4</c:v>
                </c:pt>
                <c:pt idx="76">
                  <c:v>1999Q1</c:v>
                </c:pt>
                <c:pt idx="77">
                  <c:v>1999Q2</c:v>
                </c:pt>
                <c:pt idx="78">
                  <c:v>1999Q3</c:v>
                </c:pt>
                <c:pt idx="79">
                  <c:v>1999Q4</c:v>
                </c:pt>
                <c:pt idx="80">
                  <c:v>2000Q1</c:v>
                </c:pt>
                <c:pt idx="81">
                  <c:v>2000Q2</c:v>
                </c:pt>
                <c:pt idx="82">
                  <c:v>2000Q3</c:v>
                </c:pt>
                <c:pt idx="83">
                  <c:v>2000Q4</c:v>
                </c:pt>
                <c:pt idx="84">
                  <c:v>2001Q1</c:v>
                </c:pt>
                <c:pt idx="85">
                  <c:v>2001Q2</c:v>
                </c:pt>
                <c:pt idx="86">
                  <c:v>2001Q3</c:v>
                </c:pt>
                <c:pt idx="87">
                  <c:v>2001Q4</c:v>
                </c:pt>
                <c:pt idx="88">
                  <c:v>2002Q1</c:v>
                </c:pt>
                <c:pt idx="89">
                  <c:v>2002Q2</c:v>
                </c:pt>
                <c:pt idx="90">
                  <c:v>2002Q3</c:v>
                </c:pt>
                <c:pt idx="91">
                  <c:v>2002Q4</c:v>
                </c:pt>
                <c:pt idx="92">
                  <c:v>2003Q1</c:v>
                </c:pt>
                <c:pt idx="93">
                  <c:v>2003Q2</c:v>
                </c:pt>
                <c:pt idx="94">
                  <c:v>2003Q3</c:v>
                </c:pt>
                <c:pt idx="95">
                  <c:v>2003Q4</c:v>
                </c:pt>
                <c:pt idx="96">
                  <c:v>2004Q1</c:v>
                </c:pt>
                <c:pt idx="97">
                  <c:v>2004Q2</c:v>
                </c:pt>
                <c:pt idx="98">
                  <c:v>2004Q3</c:v>
                </c:pt>
                <c:pt idx="99">
                  <c:v>2004Q4</c:v>
                </c:pt>
                <c:pt idx="100">
                  <c:v>2005Q1</c:v>
                </c:pt>
                <c:pt idx="101">
                  <c:v>2005Q2</c:v>
                </c:pt>
                <c:pt idx="102">
                  <c:v>2005Q3</c:v>
                </c:pt>
                <c:pt idx="103">
                  <c:v>2005Q4</c:v>
                </c:pt>
                <c:pt idx="104">
                  <c:v>2006Q1</c:v>
                </c:pt>
                <c:pt idx="105">
                  <c:v>2006Q2</c:v>
                </c:pt>
                <c:pt idx="106">
                  <c:v>2006Q3</c:v>
                </c:pt>
                <c:pt idx="107">
                  <c:v>2006Q4</c:v>
                </c:pt>
                <c:pt idx="108">
                  <c:v>2007Q1</c:v>
                </c:pt>
                <c:pt idx="109">
                  <c:v>2007Q2</c:v>
                </c:pt>
                <c:pt idx="110">
                  <c:v>2007Q3</c:v>
                </c:pt>
                <c:pt idx="111">
                  <c:v>2007Q4</c:v>
                </c:pt>
                <c:pt idx="112">
                  <c:v>2008Q1</c:v>
                </c:pt>
                <c:pt idx="113">
                  <c:v>2008Q2</c:v>
                </c:pt>
                <c:pt idx="114">
                  <c:v>2008Q3</c:v>
                </c:pt>
                <c:pt idx="115">
                  <c:v>2008Q4</c:v>
                </c:pt>
                <c:pt idx="116">
                  <c:v>2009Q1</c:v>
                </c:pt>
                <c:pt idx="117">
                  <c:v>2009Q2</c:v>
                </c:pt>
                <c:pt idx="118">
                  <c:v>2009Q3</c:v>
                </c:pt>
                <c:pt idx="119">
                  <c:v>2009Q4</c:v>
                </c:pt>
                <c:pt idx="120">
                  <c:v>2010Q1</c:v>
                </c:pt>
                <c:pt idx="121">
                  <c:v>2010Q2</c:v>
                </c:pt>
                <c:pt idx="122">
                  <c:v>2010Q3</c:v>
                </c:pt>
                <c:pt idx="123">
                  <c:v>2010Q4</c:v>
                </c:pt>
                <c:pt idx="124">
                  <c:v>2011Q1</c:v>
                </c:pt>
                <c:pt idx="125">
                  <c:v>2011Q2</c:v>
                </c:pt>
                <c:pt idx="126">
                  <c:v>2011Q3</c:v>
                </c:pt>
                <c:pt idx="127">
                  <c:v>2011Q4</c:v>
                </c:pt>
                <c:pt idx="128">
                  <c:v>2012Q1</c:v>
                </c:pt>
                <c:pt idx="129">
                  <c:v>2012Q2</c:v>
                </c:pt>
                <c:pt idx="130">
                  <c:v>2012Q3</c:v>
                </c:pt>
                <c:pt idx="131">
                  <c:v>2012Q4</c:v>
                </c:pt>
                <c:pt idx="132">
                  <c:v>2013Q1</c:v>
                </c:pt>
                <c:pt idx="133">
                  <c:v>2013Q2</c:v>
                </c:pt>
                <c:pt idx="134">
                  <c:v>2013Q3</c:v>
                </c:pt>
                <c:pt idx="135">
                  <c:v>2013Q4</c:v>
                </c:pt>
                <c:pt idx="136">
                  <c:v>2014Q1</c:v>
                </c:pt>
                <c:pt idx="137">
                  <c:v>2014Q2</c:v>
                </c:pt>
                <c:pt idx="138">
                  <c:v>2014Q3</c:v>
                </c:pt>
                <c:pt idx="139">
                  <c:v>2014Q4</c:v>
                </c:pt>
                <c:pt idx="140">
                  <c:v>2015Q1</c:v>
                </c:pt>
                <c:pt idx="141">
                  <c:v>2015Q2</c:v>
                </c:pt>
                <c:pt idx="142">
                  <c:v>2015Q3</c:v>
                </c:pt>
                <c:pt idx="143">
                  <c:v>2015Q4</c:v>
                </c:pt>
                <c:pt idx="144">
                  <c:v>2016Q1</c:v>
                </c:pt>
                <c:pt idx="145">
                  <c:v>2016Q2</c:v>
                </c:pt>
                <c:pt idx="146">
                  <c:v>2016Q3</c:v>
                </c:pt>
                <c:pt idx="147">
                  <c:v>2016Q4</c:v>
                </c:pt>
                <c:pt idx="148">
                  <c:v>2017Q1</c:v>
                </c:pt>
                <c:pt idx="149">
                  <c:v>2017Q2</c:v>
                </c:pt>
                <c:pt idx="150">
                  <c:v>2017Q3</c:v>
                </c:pt>
                <c:pt idx="151">
                  <c:v>2017Q4</c:v>
                </c:pt>
              </c:strCache>
            </c:strRef>
          </c:cat>
          <c:val>
            <c:numRef>
              <c:f>[2]Fiscaldatabase!$BX$3:$BX$150</c:f>
              <c:numCache>
                <c:formatCode>General</c:formatCode>
                <c:ptCount val="148"/>
                <c:pt idx="0">
                  <c:v>19.313801784425028</c:v>
                </c:pt>
                <c:pt idx="1">
                  <c:v>19.382504640115009</c:v>
                </c:pt>
                <c:pt idx="2">
                  <c:v>19.410945958954944</c:v>
                </c:pt>
                <c:pt idx="3">
                  <c:v>19.346484327400454</c:v>
                </c:pt>
                <c:pt idx="4">
                  <c:v>19.370319535851792</c:v>
                </c:pt>
                <c:pt idx="5">
                  <c:v>18.953357621228157</c:v>
                </c:pt>
                <c:pt idx="6">
                  <c:v>18.879320427308496</c:v>
                </c:pt>
                <c:pt idx="7">
                  <c:v>19.059046473379919</c:v>
                </c:pt>
                <c:pt idx="8">
                  <c:v>19.429680086052436</c:v>
                </c:pt>
                <c:pt idx="9">
                  <c:v>19.527503791933167</c:v>
                </c:pt>
                <c:pt idx="10">
                  <c:v>19.555832407699047</c:v>
                </c:pt>
                <c:pt idx="11">
                  <c:v>19.430704059069043</c:v>
                </c:pt>
                <c:pt idx="12">
                  <c:v>19.722191674009252</c:v>
                </c:pt>
                <c:pt idx="13">
                  <c:v>19.654291441198186</c:v>
                </c:pt>
                <c:pt idx="14">
                  <c:v>19.4071863789727</c:v>
                </c:pt>
                <c:pt idx="15">
                  <c:v>19.441678237609349</c:v>
                </c:pt>
                <c:pt idx="16">
                  <c:v>19.367383285608515</c:v>
                </c:pt>
                <c:pt idx="17">
                  <c:v>19.815902448245819</c:v>
                </c:pt>
                <c:pt idx="18">
                  <c:v>19.808916424838138</c:v>
                </c:pt>
                <c:pt idx="19">
                  <c:v>19.729516208909573</c:v>
                </c:pt>
                <c:pt idx="20">
                  <c:v>19.751166005988722</c:v>
                </c:pt>
                <c:pt idx="21">
                  <c:v>19.866974868260829</c:v>
                </c:pt>
                <c:pt idx="22">
                  <c:v>19.703072388871494</c:v>
                </c:pt>
                <c:pt idx="23">
                  <c:v>19.77005564871623</c:v>
                </c:pt>
                <c:pt idx="24">
                  <c:v>19.797231218307562</c:v>
                </c:pt>
                <c:pt idx="25">
                  <c:v>19.808390310884089</c:v>
                </c:pt>
                <c:pt idx="26">
                  <c:v>19.796371412652025</c:v>
                </c:pt>
                <c:pt idx="27">
                  <c:v>19.858981359155418</c:v>
                </c:pt>
                <c:pt idx="28">
                  <c:v>19.813473899523096</c:v>
                </c:pt>
                <c:pt idx="29">
                  <c:v>19.675794965857573</c:v>
                </c:pt>
                <c:pt idx="30">
                  <c:v>19.810302163990933</c:v>
                </c:pt>
                <c:pt idx="31">
                  <c:v>19.817991486499789</c:v>
                </c:pt>
                <c:pt idx="32">
                  <c:v>19.606929797155605</c:v>
                </c:pt>
                <c:pt idx="33">
                  <c:v>19.561328673900881</c:v>
                </c:pt>
                <c:pt idx="34">
                  <c:v>19.531783095720709</c:v>
                </c:pt>
                <c:pt idx="35">
                  <c:v>19.41162824279132</c:v>
                </c:pt>
                <c:pt idx="36">
                  <c:v>19.459971035331446</c:v>
                </c:pt>
                <c:pt idx="37">
                  <c:v>19.755983930201875</c:v>
                </c:pt>
                <c:pt idx="38">
                  <c:v>19.709189539089643</c:v>
                </c:pt>
                <c:pt idx="39">
                  <c:v>19.640348234931043</c:v>
                </c:pt>
                <c:pt idx="40">
                  <c:v>19.402057081628254</c:v>
                </c:pt>
                <c:pt idx="41">
                  <c:v>19.526040974831524</c:v>
                </c:pt>
                <c:pt idx="42">
                  <c:v>19.490488581281575</c:v>
                </c:pt>
                <c:pt idx="43">
                  <c:v>19.246865591211272</c:v>
                </c:pt>
                <c:pt idx="44">
                  <c:v>18.72854842827352</c:v>
                </c:pt>
                <c:pt idx="45">
                  <c:v>18.730774613367686</c:v>
                </c:pt>
                <c:pt idx="46">
                  <c:v>18.883348115558288</c:v>
                </c:pt>
                <c:pt idx="47">
                  <c:v>19.014820184564758</c:v>
                </c:pt>
                <c:pt idx="48">
                  <c:v>19.008132159639533</c:v>
                </c:pt>
                <c:pt idx="49">
                  <c:v>18.952252270748708</c:v>
                </c:pt>
                <c:pt idx="50">
                  <c:v>18.926569842274937</c:v>
                </c:pt>
                <c:pt idx="51">
                  <c:v>19.090992638849372</c:v>
                </c:pt>
                <c:pt idx="52">
                  <c:v>19.132042496215593</c:v>
                </c:pt>
                <c:pt idx="53">
                  <c:v>19.234472136067758</c:v>
                </c:pt>
                <c:pt idx="54">
                  <c:v>19.311252853136683</c:v>
                </c:pt>
                <c:pt idx="55">
                  <c:v>19.380972254343153</c:v>
                </c:pt>
                <c:pt idx="56">
                  <c:v>19.540988957045606</c:v>
                </c:pt>
                <c:pt idx="57">
                  <c:v>19.546137202675787</c:v>
                </c:pt>
                <c:pt idx="58">
                  <c:v>19.619634311873305</c:v>
                </c:pt>
                <c:pt idx="59">
                  <c:v>19.645415670414117</c:v>
                </c:pt>
                <c:pt idx="60">
                  <c:v>19.751568422422096</c:v>
                </c:pt>
                <c:pt idx="61">
                  <c:v>19.773461931256019</c:v>
                </c:pt>
                <c:pt idx="62">
                  <c:v>19.827674739259852</c:v>
                </c:pt>
                <c:pt idx="63">
                  <c:v>19.810790198394031</c:v>
                </c:pt>
                <c:pt idx="64">
                  <c:v>20.789510182199063</c:v>
                </c:pt>
                <c:pt idx="65">
                  <c:v>20.874071659683981</c:v>
                </c:pt>
                <c:pt idx="66">
                  <c:v>20.841815152940661</c:v>
                </c:pt>
                <c:pt idx="67">
                  <c:v>20.858686020265115</c:v>
                </c:pt>
                <c:pt idx="68">
                  <c:v>20.837174997261208</c:v>
                </c:pt>
                <c:pt idx="69">
                  <c:v>20.75272386198403</c:v>
                </c:pt>
                <c:pt idx="70">
                  <c:v>20.581779100739698</c:v>
                </c:pt>
                <c:pt idx="71">
                  <c:v>20.407852824139955</c:v>
                </c:pt>
                <c:pt idx="72">
                  <c:v>20.392970192413447</c:v>
                </c:pt>
                <c:pt idx="73">
                  <c:v>20.262902493364205</c:v>
                </c:pt>
                <c:pt idx="74">
                  <c:v>20.16336478929653</c:v>
                </c:pt>
                <c:pt idx="75">
                  <c:v>20.214105194989209</c:v>
                </c:pt>
                <c:pt idx="76">
                  <c:v>20.336456749607787</c:v>
                </c:pt>
                <c:pt idx="77">
                  <c:v>20.199059975257601</c:v>
                </c:pt>
                <c:pt idx="78">
                  <c:v>20.185201757671344</c:v>
                </c:pt>
                <c:pt idx="79">
                  <c:v>20.120922262242892</c:v>
                </c:pt>
                <c:pt idx="80">
                  <c:v>19.892945759462549</c:v>
                </c:pt>
                <c:pt idx="81">
                  <c:v>19.882300060949177</c:v>
                </c:pt>
                <c:pt idx="82">
                  <c:v>19.793128528946642</c:v>
                </c:pt>
                <c:pt idx="83">
                  <c:v>19.770917255024624</c:v>
                </c:pt>
                <c:pt idx="84">
                  <c:v>19.804009368156684</c:v>
                </c:pt>
                <c:pt idx="85">
                  <c:v>19.873725566860713</c:v>
                </c:pt>
                <c:pt idx="86">
                  <c:v>19.777681138678702</c:v>
                </c:pt>
                <c:pt idx="87">
                  <c:v>19.789048884522355</c:v>
                </c:pt>
                <c:pt idx="88">
                  <c:v>19.763881713801016</c:v>
                </c:pt>
                <c:pt idx="89">
                  <c:v>19.759038624480272</c:v>
                </c:pt>
                <c:pt idx="90">
                  <c:v>19.879627470601342</c:v>
                </c:pt>
                <c:pt idx="91">
                  <c:v>19.930190411346491</c:v>
                </c:pt>
                <c:pt idx="92">
                  <c:v>20.089224529854313</c:v>
                </c:pt>
                <c:pt idx="93">
                  <c:v>20.193938315682537</c:v>
                </c:pt>
                <c:pt idx="94">
                  <c:v>19.977495337968801</c:v>
                </c:pt>
                <c:pt idx="95">
                  <c:v>20.062098106365376</c:v>
                </c:pt>
                <c:pt idx="96">
                  <c:v>20.064543707476989</c:v>
                </c:pt>
                <c:pt idx="97">
                  <c:v>20.010295416056056</c:v>
                </c:pt>
                <c:pt idx="98">
                  <c:v>20.116640700587322</c:v>
                </c:pt>
                <c:pt idx="99">
                  <c:v>20.102789823710591</c:v>
                </c:pt>
                <c:pt idx="100">
                  <c:v>20.064020659947442</c:v>
                </c:pt>
                <c:pt idx="101">
                  <c:v>20.009864118421664</c:v>
                </c:pt>
                <c:pt idx="102">
                  <c:v>19.966182663175942</c:v>
                </c:pt>
                <c:pt idx="103">
                  <c:v>19.924422492103407</c:v>
                </c:pt>
                <c:pt idx="104">
                  <c:v>20.037099384967696</c:v>
                </c:pt>
                <c:pt idx="105">
                  <c:v>19.921368000916885</c:v>
                </c:pt>
                <c:pt idx="106">
                  <c:v>20.012575521113128</c:v>
                </c:pt>
                <c:pt idx="107">
                  <c:v>19.924862237526632</c:v>
                </c:pt>
                <c:pt idx="108">
                  <c:v>20.05234358757599</c:v>
                </c:pt>
                <c:pt idx="109">
                  <c:v>20.106179238169481</c:v>
                </c:pt>
                <c:pt idx="110">
                  <c:v>20.052772714260637</c:v>
                </c:pt>
                <c:pt idx="111">
                  <c:v>20.010011840786948</c:v>
                </c:pt>
                <c:pt idx="112">
                  <c:v>19.776562049512574</c:v>
                </c:pt>
                <c:pt idx="113">
                  <c:v>19.82479262087088</c:v>
                </c:pt>
                <c:pt idx="114">
                  <c:v>19.852447486877555</c:v>
                </c:pt>
                <c:pt idx="115">
                  <c:v>19.99819224948488</c:v>
                </c:pt>
                <c:pt idx="116">
                  <c:v>19.652106960744785</c:v>
                </c:pt>
                <c:pt idx="117">
                  <c:v>19.725908235053264</c:v>
                </c:pt>
                <c:pt idx="118">
                  <c:v>19.774996425797909</c:v>
                </c:pt>
                <c:pt idx="119">
                  <c:v>19.767249417842098</c:v>
                </c:pt>
                <c:pt idx="120">
                  <c:v>19.800955692976792</c:v>
                </c:pt>
                <c:pt idx="121">
                  <c:v>19.866463389995843</c:v>
                </c:pt>
                <c:pt idx="122">
                  <c:v>19.859832040546653</c:v>
                </c:pt>
                <c:pt idx="123">
                  <c:v>19.889697839447596</c:v>
                </c:pt>
                <c:pt idx="124">
                  <c:v>19.97158258164108</c:v>
                </c:pt>
                <c:pt idx="125">
                  <c:v>19.890498924270453</c:v>
                </c:pt>
                <c:pt idx="126">
                  <c:v>20.036632390066224</c:v>
                </c:pt>
                <c:pt idx="127">
                  <c:v>20.039257421951</c:v>
                </c:pt>
                <c:pt idx="128">
                  <c:v>19.978997896117082</c:v>
                </c:pt>
                <c:pt idx="129">
                  <c:v>19.984209563108617</c:v>
                </c:pt>
                <c:pt idx="130">
                  <c:v>19.997826295301575</c:v>
                </c:pt>
                <c:pt idx="131">
                  <c:v>20.152325215509485</c:v>
                </c:pt>
                <c:pt idx="132">
                  <c:v>20.042867192325144</c:v>
                </c:pt>
                <c:pt idx="133">
                  <c:v>20.063161970446849</c:v>
                </c:pt>
                <c:pt idx="134">
                  <c:v>20.047940785042968</c:v>
                </c:pt>
                <c:pt idx="135">
                  <c:v>19.994597632305009</c:v>
                </c:pt>
                <c:pt idx="136">
                  <c:v>20.119983052964926</c:v>
                </c:pt>
                <c:pt idx="137">
                  <c:v>20.12533434453767</c:v>
                </c:pt>
                <c:pt idx="138">
                  <c:v>20.055800726852308</c:v>
                </c:pt>
                <c:pt idx="139">
                  <c:v>20.127407259319082</c:v>
                </c:pt>
                <c:pt idx="140">
                  <c:v>20.07575867402981</c:v>
                </c:pt>
                <c:pt idx="141">
                  <c:v>19.93956900864373</c:v>
                </c:pt>
                <c:pt idx="142">
                  <c:v>20.003695020154392</c:v>
                </c:pt>
                <c:pt idx="143">
                  <c:v>20.001975008494057</c:v>
                </c:pt>
                <c:pt idx="144">
                  <c:v>19.907398658805786</c:v>
                </c:pt>
                <c:pt idx="145">
                  <c:v>19.917067500851619</c:v>
                </c:pt>
                <c:pt idx="146">
                  <c:v>19.882239842121688</c:v>
                </c:pt>
                <c:pt idx="147">
                  <c:v>19.85403022351019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B-43B1-BBB1-7C5A7A984884}"/>
            </c:ext>
          </c:extLst>
        </c:ser>
        <c:ser>
          <c:idx val="2"/>
          <c:order val="1"/>
          <c:tx>
            <c:strRef>
              <c:f>[2]Fiscaldatabase!$BY$2</c:f>
              <c:strCache>
                <c:ptCount val="1"/>
                <c:pt idx="0">
                  <c:v>SCE/(WIN-SCR)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[2]Fiscaldatabase!$A$3:$A$154</c:f>
              <c:strCache>
                <c:ptCount val="152"/>
                <c:pt idx="0">
                  <c:v>1980Q1</c:v>
                </c:pt>
                <c:pt idx="1">
                  <c:v>1980Q2</c:v>
                </c:pt>
                <c:pt idx="2">
                  <c:v>1980Q3</c:v>
                </c:pt>
                <c:pt idx="3">
                  <c:v>1980Q4</c:v>
                </c:pt>
                <c:pt idx="4">
                  <c:v>1981Q1</c:v>
                </c:pt>
                <c:pt idx="5">
                  <c:v>1981Q2</c:v>
                </c:pt>
                <c:pt idx="6">
                  <c:v>1981Q3</c:v>
                </c:pt>
                <c:pt idx="7">
                  <c:v>1981Q4</c:v>
                </c:pt>
                <c:pt idx="8">
                  <c:v>1982Q1</c:v>
                </c:pt>
                <c:pt idx="9">
                  <c:v>1982Q2</c:v>
                </c:pt>
                <c:pt idx="10">
                  <c:v>1982Q3</c:v>
                </c:pt>
                <c:pt idx="11">
                  <c:v>1982Q4</c:v>
                </c:pt>
                <c:pt idx="12">
                  <c:v>1983Q1</c:v>
                </c:pt>
                <c:pt idx="13">
                  <c:v>1983Q2</c:v>
                </c:pt>
                <c:pt idx="14">
                  <c:v>1983Q3</c:v>
                </c:pt>
                <c:pt idx="15">
                  <c:v>1983Q4</c:v>
                </c:pt>
                <c:pt idx="16">
                  <c:v>1984Q1</c:v>
                </c:pt>
                <c:pt idx="17">
                  <c:v>1984Q2</c:v>
                </c:pt>
                <c:pt idx="18">
                  <c:v>1984Q3</c:v>
                </c:pt>
                <c:pt idx="19">
                  <c:v>1984Q4</c:v>
                </c:pt>
                <c:pt idx="20">
                  <c:v>1985Q1</c:v>
                </c:pt>
                <c:pt idx="21">
                  <c:v>1985Q2</c:v>
                </c:pt>
                <c:pt idx="22">
                  <c:v>1985Q3</c:v>
                </c:pt>
                <c:pt idx="23">
                  <c:v>1985Q4</c:v>
                </c:pt>
                <c:pt idx="24">
                  <c:v>1986Q1</c:v>
                </c:pt>
                <c:pt idx="25">
                  <c:v>1986Q2</c:v>
                </c:pt>
                <c:pt idx="26">
                  <c:v>1986Q3</c:v>
                </c:pt>
                <c:pt idx="27">
                  <c:v>1986Q4</c:v>
                </c:pt>
                <c:pt idx="28">
                  <c:v>1987Q1</c:v>
                </c:pt>
                <c:pt idx="29">
                  <c:v>1987Q2</c:v>
                </c:pt>
                <c:pt idx="30">
                  <c:v>1987Q3</c:v>
                </c:pt>
                <c:pt idx="31">
                  <c:v>1987Q4</c:v>
                </c:pt>
                <c:pt idx="32">
                  <c:v>1988Q1</c:v>
                </c:pt>
                <c:pt idx="33">
                  <c:v>1988Q2</c:v>
                </c:pt>
                <c:pt idx="34">
                  <c:v>1988Q3</c:v>
                </c:pt>
                <c:pt idx="35">
                  <c:v>1988Q4</c:v>
                </c:pt>
                <c:pt idx="36">
                  <c:v>1989Q1</c:v>
                </c:pt>
                <c:pt idx="37">
                  <c:v>1989Q2</c:v>
                </c:pt>
                <c:pt idx="38">
                  <c:v>1989Q3</c:v>
                </c:pt>
                <c:pt idx="39">
                  <c:v>1989Q4</c:v>
                </c:pt>
                <c:pt idx="40">
                  <c:v>1990Q1</c:v>
                </c:pt>
                <c:pt idx="41">
                  <c:v>1990Q2</c:v>
                </c:pt>
                <c:pt idx="42">
                  <c:v>1990Q3</c:v>
                </c:pt>
                <c:pt idx="43">
                  <c:v>1990Q4</c:v>
                </c:pt>
                <c:pt idx="44">
                  <c:v>1991Q1</c:v>
                </c:pt>
                <c:pt idx="45">
                  <c:v>1991Q2</c:v>
                </c:pt>
                <c:pt idx="46">
                  <c:v>1991Q3</c:v>
                </c:pt>
                <c:pt idx="47">
                  <c:v>1991Q4</c:v>
                </c:pt>
                <c:pt idx="48">
                  <c:v>1992Q1</c:v>
                </c:pt>
                <c:pt idx="49">
                  <c:v>1992Q2</c:v>
                </c:pt>
                <c:pt idx="50">
                  <c:v>1992Q3</c:v>
                </c:pt>
                <c:pt idx="51">
                  <c:v>1992Q4</c:v>
                </c:pt>
                <c:pt idx="52">
                  <c:v>1993Q1</c:v>
                </c:pt>
                <c:pt idx="53">
                  <c:v>1993Q2</c:v>
                </c:pt>
                <c:pt idx="54">
                  <c:v>1993Q3</c:v>
                </c:pt>
                <c:pt idx="55">
                  <c:v>1993Q4</c:v>
                </c:pt>
                <c:pt idx="56">
                  <c:v>1994Q1</c:v>
                </c:pt>
                <c:pt idx="57">
                  <c:v>1994Q2</c:v>
                </c:pt>
                <c:pt idx="58">
                  <c:v>1994Q3</c:v>
                </c:pt>
                <c:pt idx="59">
                  <c:v>1994Q4</c:v>
                </c:pt>
                <c:pt idx="60">
                  <c:v>1995Q1</c:v>
                </c:pt>
                <c:pt idx="61">
                  <c:v>1995Q2</c:v>
                </c:pt>
                <c:pt idx="62">
                  <c:v>1995Q3</c:v>
                </c:pt>
                <c:pt idx="63">
                  <c:v>1995Q4</c:v>
                </c:pt>
                <c:pt idx="64">
                  <c:v>1996Q1</c:v>
                </c:pt>
                <c:pt idx="65">
                  <c:v>1996Q2</c:v>
                </c:pt>
                <c:pt idx="66">
                  <c:v>1996Q3</c:v>
                </c:pt>
                <c:pt idx="67">
                  <c:v>1996Q4</c:v>
                </c:pt>
                <c:pt idx="68">
                  <c:v>1997Q1</c:v>
                </c:pt>
                <c:pt idx="69">
                  <c:v>1997Q2</c:v>
                </c:pt>
                <c:pt idx="70">
                  <c:v>1997Q3</c:v>
                </c:pt>
                <c:pt idx="71">
                  <c:v>1997Q4</c:v>
                </c:pt>
                <c:pt idx="72">
                  <c:v>1998Q1</c:v>
                </c:pt>
                <c:pt idx="73">
                  <c:v>1998Q2</c:v>
                </c:pt>
                <c:pt idx="74">
                  <c:v>1998Q3</c:v>
                </c:pt>
                <c:pt idx="75">
                  <c:v>1998Q4</c:v>
                </c:pt>
                <c:pt idx="76">
                  <c:v>1999Q1</c:v>
                </c:pt>
                <c:pt idx="77">
                  <c:v>1999Q2</c:v>
                </c:pt>
                <c:pt idx="78">
                  <c:v>1999Q3</c:v>
                </c:pt>
                <c:pt idx="79">
                  <c:v>1999Q4</c:v>
                </c:pt>
                <c:pt idx="80">
                  <c:v>2000Q1</c:v>
                </c:pt>
                <c:pt idx="81">
                  <c:v>2000Q2</c:v>
                </c:pt>
                <c:pt idx="82">
                  <c:v>2000Q3</c:v>
                </c:pt>
                <c:pt idx="83">
                  <c:v>2000Q4</c:v>
                </c:pt>
                <c:pt idx="84">
                  <c:v>2001Q1</c:v>
                </c:pt>
                <c:pt idx="85">
                  <c:v>2001Q2</c:v>
                </c:pt>
                <c:pt idx="86">
                  <c:v>2001Q3</c:v>
                </c:pt>
                <c:pt idx="87">
                  <c:v>2001Q4</c:v>
                </c:pt>
                <c:pt idx="88">
                  <c:v>2002Q1</c:v>
                </c:pt>
                <c:pt idx="89">
                  <c:v>2002Q2</c:v>
                </c:pt>
                <c:pt idx="90">
                  <c:v>2002Q3</c:v>
                </c:pt>
                <c:pt idx="91">
                  <c:v>2002Q4</c:v>
                </c:pt>
                <c:pt idx="92">
                  <c:v>2003Q1</c:v>
                </c:pt>
                <c:pt idx="93">
                  <c:v>2003Q2</c:v>
                </c:pt>
                <c:pt idx="94">
                  <c:v>2003Q3</c:v>
                </c:pt>
                <c:pt idx="95">
                  <c:v>2003Q4</c:v>
                </c:pt>
                <c:pt idx="96">
                  <c:v>2004Q1</c:v>
                </c:pt>
                <c:pt idx="97">
                  <c:v>2004Q2</c:v>
                </c:pt>
                <c:pt idx="98">
                  <c:v>2004Q3</c:v>
                </c:pt>
                <c:pt idx="99">
                  <c:v>2004Q4</c:v>
                </c:pt>
                <c:pt idx="100">
                  <c:v>2005Q1</c:v>
                </c:pt>
                <c:pt idx="101">
                  <c:v>2005Q2</c:v>
                </c:pt>
                <c:pt idx="102">
                  <c:v>2005Q3</c:v>
                </c:pt>
                <c:pt idx="103">
                  <c:v>2005Q4</c:v>
                </c:pt>
                <c:pt idx="104">
                  <c:v>2006Q1</c:v>
                </c:pt>
                <c:pt idx="105">
                  <c:v>2006Q2</c:v>
                </c:pt>
                <c:pt idx="106">
                  <c:v>2006Q3</c:v>
                </c:pt>
                <c:pt idx="107">
                  <c:v>2006Q4</c:v>
                </c:pt>
                <c:pt idx="108">
                  <c:v>2007Q1</c:v>
                </c:pt>
                <c:pt idx="109">
                  <c:v>2007Q2</c:v>
                </c:pt>
                <c:pt idx="110">
                  <c:v>2007Q3</c:v>
                </c:pt>
                <c:pt idx="111">
                  <c:v>2007Q4</c:v>
                </c:pt>
                <c:pt idx="112">
                  <c:v>2008Q1</c:v>
                </c:pt>
                <c:pt idx="113">
                  <c:v>2008Q2</c:v>
                </c:pt>
                <c:pt idx="114">
                  <c:v>2008Q3</c:v>
                </c:pt>
                <c:pt idx="115">
                  <c:v>2008Q4</c:v>
                </c:pt>
                <c:pt idx="116">
                  <c:v>2009Q1</c:v>
                </c:pt>
                <c:pt idx="117">
                  <c:v>2009Q2</c:v>
                </c:pt>
                <c:pt idx="118">
                  <c:v>2009Q3</c:v>
                </c:pt>
                <c:pt idx="119">
                  <c:v>2009Q4</c:v>
                </c:pt>
                <c:pt idx="120">
                  <c:v>2010Q1</c:v>
                </c:pt>
                <c:pt idx="121">
                  <c:v>2010Q2</c:v>
                </c:pt>
                <c:pt idx="122">
                  <c:v>2010Q3</c:v>
                </c:pt>
                <c:pt idx="123">
                  <c:v>2010Q4</c:v>
                </c:pt>
                <c:pt idx="124">
                  <c:v>2011Q1</c:v>
                </c:pt>
                <c:pt idx="125">
                  <c:v>2011Q2</c:v>
                </c:pt>
                <c:pt idx="126">
                  <c:v>2011Q3</c:v>
                </c:pt>
                <c:pt idx="127">
                  <c:v>2011Q4</c:v>
                </c:pt>
                <c:pt idx="128">
                  <c:v>2012Q1</c:v>
                </c:pt>
                <c:pt idx="129">
                  <c:v>2012Q2</c:v>
                </c:pt>
                <c:pt idx="130">
                  <c:v>2012Q3</c:v>
                </c:pt>
                <c:pt idx="131">
                  <c:v>2012Q4</c:v>
                </c:pt>
                <c:pt idx="132">
                  <c:v>2013Q1</c:v>
                </c:pt>
                <c:pt idx="133">
                  <c:v>2013Q2</c:v>
                </c:pt>
                <c:pt idx="134">
                  <c:v>2013Q3</c:v>
                </c:pt>
                <c:pt idx="135">
                  <c:v>2013Q4</c:v>
                </c:pt>
                <c:pt idx="136">
                  <c:v>2014Q1</c:v>
                </c:pt>
                <c:pt idx="137">
                  <c:v>2014Q2</c:v>
                </c:pt>
                <c:pt idx="138">
                  <c:v>2014Q3</c:v>
                </c:pt>
                <c:pt idx="139">
                  <c:v>2014Q4</c:v>
                </c:pt>
                <c:pt idx="140">
                  <c:v>2015Q1</c:v>
                </c:pt>
                <c:pt idx="141">
                  <c:v>2015Q2</c:v>
                </c:pt>
                <c:pt idx="142">
                  <c:v>2015Q3</c:v>
                </c:pt>
                <c:pt idx="143">
                  <c:v>2015Q4</c:v>
                </c:pt>
                <c:pt idx="144">
                  <c:v>2016Q1</c:v>
                </c:pt>
                <c:pt idx="145">
                  <c:v>2016Q2</c:v>
                </c:pt>
                <c:pt idx="146">
                  <c:v>2016Q3</c:v>
                </c:pt>
                <c:pt idx="147">
                  <c:v>2016Q4</c:v>
                </c:pt>
                <c:pt idx="148">
                  <c:v>2017Q1</c:v>
                </c:pt>
                <c:pt idx="149">
                  <c:v>2017Q2</c:v>
                </c:pt>
                <c:pt idx="150">
                  <c:v>2017Q3</c:v>
                </c:pt>
                <c:pt idx="151">
                  <c:v>2017Q4</c:v>
                </c:pt>
              </c:strCache>
            </c:strRef>
          </c:cat>
          <c:val>
            <c:numRef>
              <c:f>[2]Fiscaldatabase!$BY$3:$BY$150</c:f>
              <c:numCache>
                <c:formatCode>General</c:formatCode>
                <c:ptCount val="148"/>
                <c:pt idx="0">
                  <c:v>18.287827929199015</c:v>
                </c:pt>
                <c:pt idx="1">
                  <c:v>18.352881201316372</c:v>
                </c:pt>
                <c:pt idx="2">
                  <c:v>18.379811680920014</c:v>
                </c:pt>
                <c:pt idx="3">
                  <c:v>18.318774333687085</c:v>
                </c:pt>
                <c:pt idx="4">
                  <c:v>18.341343385377687</c:v>
                </c:pt>
                <c:pt idx="5">
                  <c:v>17.946531020998151</c:v>
                </c:pt>
                <c:pt idx="6">
                  <c:v>17.876426777521068</c:v>
                </c:pt>
                <c:pt idx="7">
                  <c:v>18.046605546136163</c:v>
                </c:pt>
                <c:pt idx="8">
                  <c:v>18.397550627223115</c:v>
                </c:pt>
                <c:pt idx="9">
                  <c:v>18.490177812720383</c:v>
                </c:pt>
                <c:pt idx="10">
                  <c:v>18.517001576181418</c:v>
                </c:pt>
                <c:pt idx="11">
                  <c:v>18.398520205483308</c:v>
                </c:pt>
                <c:pt idx="12">
                  <c:v>18.674523625473768</c:v>
                </c:pt>
                <c:pt idx="13">
                  <c:v>18.610230339881355</c:v>
                </c:pt>
                <c:pt idx="14">
                  <c:v>18.376251814635332</c:v>
                </c:pt>
                <c:pt idx="15">
                  <c:v>18.408911421622392</c:v>
                </c:pt>
                <c:pt idx="16">
                  <c:v>18.338563112503106</c:v>
                </c:pt>
                <c:pt idx="17">
                  <c:v>18.763256363516696</c:v>
                </c:pt>
                <c:pt idx="18">
                  <c:v>18.756641446608306</c:v>
                </c:pt>
                <c:pt idx="19">
                  <c:v>18.681459071711316</c:v>
                </c:pt>
                <c:pt idx="20">
                  <c:v>18.70195880387719</c:v>
                </c:pt>
                <c:pt idx="21">
                  <c:v>18.811615751253367</c:v>
                </c:pt>
                <c:pt idx="22">
                  <c:v>18.656419981218157</c:v>
                </c:pt>
                <c:pt idx="23">
                  <c:v>18.719845004621121</c:v>
                </c:pt>
                <c:pt idx="24">
                  <c:v>18.745576973195273</c:v>
                </c:pt>
                <c:pt idx="25">
                  <c:v>18.756143280500453</c:v>
                </c:pt>
                <c:pt idx="26">
                  <c:v>18.744762841515943</c:v>
                </c:pt>
                <c:pt idx="27">
                  <c:v>18.804046867576197</c:v>
                </c:pt>
                <c:pt idx="28">
                  <c:v>18.760956822408495</c:v>
                </c:pt>
                <c:pt idx="29">
                  <c:v>18.630591569805507</c:v>
                </c:pt>
                <c:pt idx="30">
                  <c:v>18.757953573524798</c:v>
                </c:pt>
                <c:pt idx="31">
                  <c:v>18.765234429386506</c:v>
                </c:pt>
                <c:pt idx="32">
                  <c:v>18.565384606950968</c:v>
                </c:pt>
                <c:pt idx="33">
                  <c:v>18.522205873692297</c:v>
                </c:pt>
                <c:pt idx="34">
                  <c:v>18.494229794417041</c:v>
                </c:pt>
                <c:pt idx="35">
                  <c:v>18.380457720966287</c:v>
                </c:pt>
                <c:pt idx="36">
                  <c:v>18.426232482531027</c:v>
                </c:pt>
                <c:pt idx="37">
                  <c:v>18.706520793793498</c:v>
                </c:pt>
                <c:pt idx="38">
                  <c:v>18.662212180592221</c:v>
                </c:pt>
                <c:pt idx="39">
                  <c:v>18.59702781456599</c:v>
                </c:pt>
                <c:pt idx="40">
                  <c:v>18.371394992126756</c:v>
                </c:pt>
                <c:pt idx="41">
                  <c:v>18.48879270233428</c:v>
                </c:pt>
                <c:pt idx="42">
                  <c:v>18.455128897405057</c:v>
                </c:pt>
                <c:pt idx="43">
                  <c:v>18.224447472187389</c:v>
                </c:pt>
                <c:pt idx="44">
                  <c:v>18.584303125144292</c:v>
                </c:pt>
                <c:pt idx="45">
                  <c:v>18.514513296157617</c:v>
                </c:pt>
                <c:pt idx="46">
                  <c:v>18.808158009880437</c:v>
                </c:pt>
                <c:pt idx="47">
                  <c:v>19.123303995033801</c:v>
                </c:pt>
                <c:pt idx="48">
                  <c:v>19.428799686880193</c:v>
                </c:pt>
                <c:pt idx="49">
                  <c:v>19.262929051467236</c:v>
                </c:pt>
                <c:pt idx="50">
                  <c:v>19.382203103468505</c:v>
                </c:pt>
                <c:pt idx="51">
                  <c:v>19.868472464311633</c:v>
                </c:pt>
                <c:pt idx="52">
                  <c:v>20.070444080366723</c:v>
                </c:pt>
                <c:pt idx="53">
                  <c:v>20.219301854749034</c:v>
                </c:pt>
                <c:pt idx="54">
                  <c:v>20.513348100999774</c:v>
                </c:pt>
                <c:pt idx="55">
                  <c:v>20.686731457020695</c:v>
                </c:pt>
                <c:pt idx="56">
                  <c:v>21.007454812897457</c:v>
                </c:pt>
                <c:pt idx="57">
                  <c:v>21.110619009564811</c:v>
                </c:pt>
                <c:pt idx="58">
                  <c:v>21.266210184709518</c:v>
                </c:pt>
                <c:pt idx="59">
                  <c:v>21.409208522333643</c:v>
                </c:pt>
                <c:pt idx="60">
                  <c:v>21.189760560899103</c:v>
                </c:pt>
                <c:pt idx="61">
                  <c:v>21.320318341300581</c:v>
                </c:pt>
                <c:pt idx="62">
                  <c:v>21.475267648292132</c:v>
                </c:pt>
                <c:pt idx="63">
                  <c:v>21.374396945063424</c:v>
                </c:pt>
                <c:pt idx="64">
                  <c:v>21.299847425848412</c:v>
                </c:pt>
                <c:pt idx="65">
                  <c:v>21.543541166569721</c:v>
                </c:pt>
                <c:pt idx="66">
                  <c:v>21.491767881033734</c:v>
                </c:pt>
                <c:pt idx="67">
                  <c:v>21.418612535064931</c:v>
                </c:pt>
                <c:pt idx="68">
                  <c:v>21.423875563768064</c:v>
                </c:pt>
                <c:pt idx="69">
                  <c:v>21.253635673088038</c:v>
                </c:pt>
                <c:pt idx="70">
                  <c:v>21.069465398395558</c:v>
                </c:pt>
                <c:pt idx="71">
                  <c:v>20.785223573428038</c:v>
                </c:pt>
                <c:pt idx="72">
                  <c:v>19.560729217906992</c:v>
                </c:pt>
                <c:pt idx="73">
                  <c:v>18.942430187218093</c:v>
                </c:pt>
                <c:pt idx="74">
                  <c:v>18.834356396310419</c:v>
                </c:pt>
                <c:pt idx="75">
                  <c:v>18.861278783933951</c:v>
                </c:pt>
                <c:pt idx="76">
                  <c:v>19.241570582413555</c:v>
                </c:pt>
                <c:pt idx="77">
                  <c:v>18.985423225674563</c:v>
                </c:pt>
                <c:pt idx="78">
                  <c:v>18.820698556252822</c:v>
                </c:pt>
                <c:pt idx="79">
                  <c:v>18.8576878572892</c:v>
                </c:pt>
                <c:pt idx="80">
                  <c:v>18.537380373464266</c:v>
                </c:pt>
                <c:pt idx="81">
                  <c:v>18.508974057391971</c:v>
                </c:pt>
                <c:pt idx="82">
                  <c:v>18.387139466493203</c:v>
                </c:pt>
                <c:pt idx="83">
                  <c:v>18.094307797036432</c:v>
                </c:pt>
                <c:pt idx="84">
                  <c:v>18.246573611702839</c:v>
                </c:pt>
                <c:pt idx="85">
                  <c:v>18.120962682632989</c:v>
                </c:pt>
                <c:pt idx="86">
                  <c:v>18.203454642610843</c:v>
                </c:pt>
                <c:pt idx="87">
                  <c:v>18.136244545311069</c:v>
                </c:pt>
                <c:pt idx="88">
                  <c:v>17.924838683354537</c:v>
                </c:pt>
                <c:pt idx="89">
                  <c:v>18.14435150648373</c:v>
                </c:pt>
                <c:pt idx="90">
                  <c:v>18.024925289741141</c:v>
                </c:pt>
                <c:pt idx="91">
                  <c:v>18.157610982645018</c:v>
                </c:pt>
                <c:pt idx="92">
                  <c:v>18.206312190139485</c:v>
                </c:pt>
                <c:pt idx="93">
                  <c:v>18.272166234850594</c:v>
                </c:pt>
                <c:pt idx="94">
                  <c:v>18.16213413196428</c:v>
                </c:pt>
                <c:pt idx="95">
                  <c:v>18.243435917240639</c:v>
                </c:pt>
                <c:pt idx="96">
                  <c:v>18.350861774011602</c:v>
                </c:pt>
                <c:pt idx="97">
                  <c:v>18.2455398938881</c:v>
                </c:pt>
                <c:pt idx="98">
                  <c:v>18.136385553862429</c:v>
                </c:pt>
                <c:pt idx="99">
                  <c:v>18.110376356129411</c:v>
                </c:pt>
                <c:pt idx="100">
                  <c:v>18.248060784572349</c:v>
                </c:pt>
                <c:pt idx="101">
                  <c:v>18.214561213712528</c:v>
                </c:pt>
                <c:pt idx="102">
                  <c:v>17.994643135621853</c:v>
                </c:pt>
                <c:pt idx="103">
                  <c:v>17.964038900528514</c:v>
                </c:pt>
                <c:pt idx="104">
                  <c:v>18.326434507080378</c:v>
                </c:pt>
                <c:pt idx="105">
                  <c:v>18.105886230464712</c:v>
                </c:pt>
                <c:pt idx="106">
                  <c:v>17.976272400919193</c:v>
                </c:pt>
                <c:pt idx="107">
                  <c:v>17.953456036133968</c:v>
                </c:pt>
                <c:pt idx="108">
                  <c:v>18.086826395615347</c:v>
                </c:pt>
                <c:pt idx="109">
                  <c:v>17.775398309400206</c:v>
                </c:pt>
                <c:pt idx="110">
                  <c:v>17.719459828339989</c:v>
                </c:pt>
                <c:pt idx="111">
                  <c:v>17.556836584256722</c:v>
                </c:pt>
                <c:pt idx="112">
                  <c:v>17.713630149344631</c:v>
                </c:pt>
                <c:pt idx="113">
                  <c:v>17.70932910211955</c:v>
                </c:pt>
                <c:pt idx="114">
                  <c:v>17.693204931677982</c:v>
                </c:pt>
                <c:pt idx="115">
                  <c:v>17.506758364832834</c:v>
                </c:pt>
                <c:pt idx="116">
                  <c:v>17.754463524077167</c:v>
                </c:pt>
                <c:pt idx="117">
                  <c:v>18.001215830381607</c:v>
                </c:pt>
                <c:pt idx="118">
                  <c:v>17.900239211969136</c:v>
                </c:pt>
                <c:pt idx="119">
                  <c:v>17.883235022943744</c:v>
                </c:pt>
                <c:pt idx="120">
                  <c:v>17.915365961078002</c:v>
                </c:pt>
                <c:pt idx="121">
                  <c:v>17.90347511199769</c:v>
                </c:pt>
                <c:pt idx="122">
                  <c:v>17.919564642851302</c:v>
                </c:pt>
                <c:pt idx="123">
                  <c:v>17.933916765877655</c:v>
                </c:pt>
                <c:pt idx="124">
                  <c:v>18.023231525174442</c:v>
                </c:pt>
                <c:pt idx="125">
                  <c:v>18.009790573911815</c:v>
                </c:pt>
                <c:pt idx="126">
                  <c:v>18.123472656403088</c:v>
                </c:pt>
                <c:pt idx="127">
                  <c:v>18.45364855971885</c:v>
                </c:pt>
                <c:pt idx="128">
                  <c:v>18.181920958320138</c:v>
                </c:pt>
                <c:pt idx="129">
                  <c:v>18.259873414593496</c:v>
                </c:pt>
                <c:pt idx="130">
                  <c:v>18.429541490829173</c:v>
                </c:pt>
                <c:pt idx="131">
                  <c:v>18.527781181788786</c:v>
                </c:pt>
                <c:pt idx="132">
                  <c:v>18.660210052266066</c:v>
                </c:pt>
                <c:pt idx="133">
                  <c:v>18.678935776774647</c:v>
                </c:pt>
                <c:pt idx="134">
                  <c:v>18.669158405307197</c:v>
                </c:pt>
                <c:pt idx="135">
                  <c:v>18.687906039991628</c:v>
                </c:pt>
                <c:pt idx="136">
                  <c:v>18.62344519737708</c:v>
                </c:pt>
                <c:pt idx="137">
                  <c:v>18.590738165516868</c:v>
                </c:pt>
                <c:pt idx="138">
                  <c:v>18.595404526633608</c:v>
                </c:pt>
                <c:pt idx="139">
                  <c:v>18.662550045214839</c:v>
                </c:pt>
                <c:pt idx="140">
                  <c:v>18.559662779951999</c:v>
                </c:pt>
                <c:pt idx="141">
                  <c:v>18.398651735287164</c:v>
                </c:pt>
                <c:pt idx="142">
                  <c:v>18.501022995600088</c:v>
                </c:pt>
                <c:pt idx="143">
                  <c:v>18.614742287636876</c:v>
                </c:pt>
                <c:pt idx="144">
                  <c:v>18.65870920314542</c:v>
                </c:pt>
                <c:pt idx="145">
                  <c:v>18.652048348414876</c:v>
                </c:pt>
                <c:pt idx="146">
                  <c:v>18.637367339304031</c:v>
                </c:pt>
                <c:pt idx="147">
                  <c:v>18.587898165426509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B-43B1-BBB1-7C5A7A984884}"/>
            </c:ext>
          </c:extLst>
        </c:ser>
        <c:ser>
          <c:idx val="4"/>
          <c:order val="2"/>
          <c:tx>
            <c:strRef>
              <c:f>[2]Fiscaldatabase!$CG$2</c:f>
              <c:strCache>
                <c:ptCount val="1"/>
                <c:pt idx="0">
                  <c:v>THN/(YER*YED)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[2]Fiscaldatabase!$A$3:$A$154</c:f>
              <c:strCache>
                <c:ptCount val="152"/>
                <c:pt idx="0">
                  <c:v>1980Q1</c:v>
                </c:pt>
                <c:pt idx="1">
                  <c:v>1980Q2</c:v>
                </c:pt>
                <c:pt idx="2">
                  <c:v>1980Q3</c:v>
                </c:pt>
                <c:pt idx="3">
                  <c:v>1980Q4</c:v>
                </c:pt>
                <c:pt idx="4">
                  <c:v>1981Q1</c:v>
                </c:pt>
                <c:pt idx="5">
                  <c:v>1981Q2</c:v>
                </c:pt>
                <c:pt idx="6">
                  <c:v>1981Q3</c:v>
                </c:pt>
                <c:pt idx="7">
                  <c:v>1981Q4</c:v>
                </c:pt>
                <c:pt idx="8">
                  <c:v>1982Q1</c:v>
                </c:pt>
                <c:pt idx="9">
                  <c:v>1982Q2</c:v>
                </c:pt>
                <c:pt idx="10">
                  <c:v>1982Q3</c:v>
                </c:pt>
                <c:pt idx="11">
                  <c:v>1982Q4</c:v>
                </c:pt>
                <c:pt idx="12">
                  <c:v>1983Q1</c:v>
                </c:pt>
                <c:pt idx="13">
                  <c:v>1983Q2</c:v>
                </c:pt>
                <c:pt idx="14">
                  <c:v>1983Q3</c:v>
                </c:pt>
                <c:pt idx="15">
                  <c:v>1983Q4</c:v>
                </c:pt>
                <c:pt idx="16">
                  <c:v>1984Q1</c:v>
                </c:pt>
                <c:pt idx="17">
                  <c:v>1984Q2</c:v>
                </c:pt>
                <c:pt idx="18">
                  <c:v>1984Q3</c:v>
                </c:pt>
                <c:pt idx="19">
                  <c:v>1984Q4</c:v>
                </c:pt>
                <c:pt idx="20">
                  <c:v>1985Q1</c:v>
                </c:pt>
                <c:pt idx="21">
                  <c:v>1985Q2</c:v>
                </c:pt>
                <c:pt idx="22">
                  <c:v>1985Q3</c:v>
                </c:pt>
                <c:pt idx="23">
                  <c:v>1985Q4</c:v>
                </c:pt>
                <c:pt idx="24">
                  <c:v>1986Q1</c:v>
                </c:pt>
                <c:pt idx="25">
                  <c:v>1986Q2</c:v>
                </c:pt>
                <c:pt idx="26">
                  <c:v>1986Q3</c:v>
                </c:pt>
                <c:pt idx="27">
                  <c:v>1986Q4</c:v>
                </c:pt>
                <c:pt idx="28">
                  <c:v>1987Q1</c:v>
                </c:pt>
                <c:pt idx="29">
                  <c:v>1987Q2</c:v>
                </c:pt>
                <c:pt idx="30">
                  <c:v>1987Q3</c:v>
                </c:pt>
                <c:pt idx="31">
                  <c:v>1987Q4</c:v>
                </c:pt>
                <c:pt idx="32">
                  <c:v>1988Q1</c:v>
                </c:pt>
                <c:pt idx="33">
                  <c:v>1988Q2</c:v>
                </c:pt>
                <c:pt idx="34">
                  <c:v>1988Q3</c:v>
                </c:pt>
                <c:pt idx="35">
                  <c:v>1988Q4</c:v>
                </c:pt>
                <c:pt idx="36">
                  <c:v>1989Q1</c:v>
                </c:pt>
                <c:pt idx="37">
                  <c:v>1989Q2</c:v>
                </c:pt>
                <c:pt idx="38">
                  <c:v>1989Q3</c:v>
                </c:pt>
                <c:pt idx="39">
                  <c:v>1989Q4</c:v>
                </c:pt>
                <c:pt idx="40">
                  <c:v>1990Q1</c:v>
                </c:pt>
                <c:pt idx="41">
                  <c:v>1990Q2</c:v>
                </c:pt>
                <c:pt idx="42">
                  <c:v>1990Q3</c:v>
                </c:pt>
                <c:pt idx="43">
                  <c:v>1990Q4</c:v>
                </c:pt>
                <c:pt idx="44">
                  <c:v>1991Q1</c:v>
                </c:pt>
                <c:pt idx="45">
                  <c:v>1991Q2</c:v>
                </c:pt>
                <c:pt idx="46">
                  <c:v>1991Q3</c:v>
                </c:pt>
                <c:pt idx="47">
                  <c:v>1991Q4</c:v>
                </c:pt>
                <c:pt idx="48">
                  <c:v>1992Q1</c:v>
                </c:pt>
                <c:pt idx="49">
                  <c:v>1992Q2</c:v>
                </c:pt>
                <c:pt idx="50">
                  <c:v>1992Q3</c:v>
                </c:pt>
                <c:pt idx="51">
                  <c:v>1992Q4</c:v>
                </c:pt>
                <c:pt idx="52">
                  <c:v>1993Q1</c:v>
                </c:pt>
                <c:pt idx="53">
                  <c:v>1993Q2</c:v>
                </c:pt>
                <c:pt idx="54">
                  <c:v>1993Q3</c:v>
                </c:pt>
                <c:pt idx="55">
                  <c:v>1993Q4</c:v>
                </c:pt>
                <c:pt idx="56">
                  <c:v>1994Q1</c:v>
                </c:pt>
                <c:pt idx="57">
                  <c:v>1994Q2</c:v>
                </c:pt>
                <c:pt idx="58">
                  <c:v>1994Q3</c:v>
                </c:pt>
                <c:pt idx="59">
                  <c:v>1994Q4</c:v>
                </c:pt>
                <c:pt idx="60">
                  <c:v>1995Q1</c:v>
                </c:pt>
                <c:pt idx="61">
                  <c:v>1995Q2</c:v>
                </c:pt>
                <c:pt idx="62">
                  <c:v>1995Q3</c:v>
                </c:pt>
                <c:pt idx="63">
                  <c:v>1995Q4</c:v>
                </c:pt>
                <c:pt idx="64">
                  <c:v>1996Q1</c:v>
                </c:pt>
                <c:pt idx="65">
                  <c:v>1996Q2</c:v>
                </c:pt>
                <c:pt idx="66">
                  <c:v>1996Q3</c:v>
                </c:pt>
                <c:pt idx="67">
                  <c:v>1996Q4</c:v>
                </c:pt>
                <c:pt idx="68">
                  <c:v>1997Q1</c:v>
                </c:pt>
                <c:pt idx="69">
                  <c:v>1997Q2</c:v>
                </c:pt>
                <c:pt idx="70">
                  <c:v>1997Q3</c:v>
                </c:pt>
                <c:pt idx="71">
                  <c:v>1997Q4</c:v>
                </c:pt>
                <c:pt idx="72">
                  <c:v>1998Q1</c:v>
                </c:pt>
                <c:pt idx="73">
                  <c:v>1998Q2</c:v>
                </c:pt>
                <c:pt idx="74">
                  <c:v>1998Q3</c:v>
                </c:pt>
                <c:pt idx="75">
                  <c:v>1998Q4</c:v>
                </c:pt>
                <c:pt idx="76">
                  <c:v>1999Q1</c:v>
                </c:pt>
                <c:pt idx="77">
                  <c:v>1999Q2</c:v>
                </c:pt>
                <c:pt idx="78">
                  <c:v>1999Q3</c:v>
                </c:pt>
                <c:pt idx="79">
                  <c:v>1999Q4</c:v>
                </c:pt>
                <c:pt idx="80">
                  <c:v>2000Q1</c:v>
                </c:pt>
                <c:pt idx="81">
                  <c:v>2000Q2</c:v>
                </c:pt>
                <c:pt idx="82">
                  <c:v>2000Q3</c:v>
                </c:pt>
                <c:pt idx="83">
                  <c:v>2000Q4</c:v>
                </c:pt>
                <c:pt idx="84">
                  <c:v>2001Q1</c:v>
                </c:pt>
                <c:pt idx="85">
                  <c:v>2001Q2</c:v>
                </c:pt>
                <c:pt idx="86">
                  <c:v>2001Q3</c:v>
                </c:pt>
                <c:pt idx="87">
                  <c:v>2001Q4</c:v>
                </c:pt>
                <c:pt idx="88">
                  <c:v>2002Q1</c:v>
                </c:pt>
                <c:pt idx="89">
                  <c:v>2002Q2</c:v>
                </c:pt>
                <c:pt idx="90">
                  <c:v>2002Q3</c:v>
                </c:pt>
                <c:pt idx="91">
                  <c:v>2002Q4</c:v>
                </c:pt>
                <c:pt idx="92">
                  <c:v>2003Q1</c:v>
                </c:pt>
                <c:pt idx="93">
                  <c:v>2003Q2</c:v>
                </c:pt>
                <c:pt idx="94">
                  <c:v>2003Q3</c:v>
                </c:pt>
                <c:pt idx="95">
                  <c:v>2003Q4</c:v>
                </c:pt>
                <c:pt idx="96">
                  <c:v>2004Q1</c:v>
                </c:pt>
                <c:pt idx="97">
                  <c:v>2004Q2</c:v>
                </c:pt>
                <c:pt idx="98">
                  <c:v>2004Q3</c:v>
                </c:pt>
                <c:pt idx="99">
                  <c:v>2004Q4</c:v>
                </c:pt>
                <c:pt idx="100">
                  <c:v>2005Q1</c:v>
                </c:pt>
                <c:pt idx="101">
                  <c:v>2005Q2</c:v>
                </c:pt>
                <c:pt idx="102">
                  <c:v>2005Q3</c:v>
                </c:pt>
                <c:pt idx="103">
                  <c:v>2005Q4</c:v>
                </c:pt>
                <c:pt idx="104">
                  <c:v>2006Q1</c:v>
                </c:pt>
                <c:pt idx="105">
                  <c:v>2006Q2</c:v>
                </c:pt>
                <c:pt idx="106">
                  <c:v>2006Q3</c:v>
                </c:pt>
                <c:pt idx="107">
                  <c:v>2006Q4</c:v>
                </c:pt>
                <c:pt idx="108">
                  <c:v>2007Q1</c:v>
                </c:pt>
                <c:pt idx="109">
                  <c:v>2007Q2</c:v>
                </c:pt>
                <c:pt idx="110">
                  <c:v>2007Q3</c:v>
                </c:pt>
                <c:pt idx="111">
                  <c:v>2007Q4</c:v>
                </c:pt>
                <c:pt idx="112">
                  <c:v>2008Q1</c:v>
                </c:pt>
                <c:pt idx="113">
                  <c:v>2008Q2</c:v>
                </c:pt>
                <c:pt idx="114">
                  <c:v>2008Q3</c:v>
                </c:pt>
                <c:pt idx="115">
                  <c:v>2008Q4</c:v>
                </c:pt>
                <c:pt idx="116">
                  <c:v>2009Q1</c:v>
                </c:pt>
                <c:pt idx="117">
                  <c:v>2009Q2</c:v>
                </c:pt>
                <c:pt idx="118">
                  <c:v>2009Q3</c:v>
                </c:pt>
                <c:pt idx="119">
                  <c:v>2009Q4</c:v>
                </c:pt>
                <c:pt idx="120">
                  <c:v>2010Q1</c:v>
                </c:pt>
                <c:pt idx="121">
                  <c:v>2010Q2</c:v>
                </c:pt>
                <c:pt idx="122">
                  <c:v>2010Q3</c:v>
                </c:pt>
                <c:pt idx="123">
                  <c:v>2010Q4</c:v>
                </c:pt>
                <c:pt idx="124">
                  <c:v>2011Q1</c:v>
                </c:pt>
                <c:pt idx="125">
                  <c:v>2011Q2</c:v>
                </c:pt>
                <c:pt idx="126">
                  <c:v>2011Q3</c:v>
                </c:pt>
                <c:pt idx="127">
                  <c:v>2011Q4</c:v>
                </c:pt>
                <c:pt idx="128">
                  <c:v>2012Q1</c:v>
                </c:pt>
                <c:pt idx="129">
                  <c:v>2012Q2</c:v>
                </c:pt>
                <c:pt idx="130">
                  <c:v>2012Q3</c:v>
                </c:pt>
                <c:pt idx="131">
                  <c:v>2012Q4</c:v>
                </c:pt>
                <c:pt idx="132">
                  <c:v>2013Q1</c:v>
                </c:pt>
                <c:pt idx="133">
                  <c:v>2013Q2</c:v>
                </c:pt>
                <c:pt idx="134">
                  <c:v>2013Q3</c:v>
                </c:pt>
                <c:pt idx="135">
                  <c:v>2013Q4</c:v>
                </c:pt>
                <c:pt idx="136">
                  <c:v>2014Q1</c:v>
                </c:pt>
                <c:pt idx="137">
                  <c:v>2014Q2</c:v>
                </c:pt>
                <c:pt idx="138">
                  <c:v>2014Q3</c:v>
                </c:pt>
                <c:pt idx="139">
                  <c:v>2014Q4</c:v>
                </c:pt>
                <c:pt idx="140">
                  <c:v>2015Q1</c:v>
                </c:pt>
                <c:pt idx="141">
                  <c:v>2015Q2</c:v>
                </c:pt>
                <c:pt idx="142">
                  <c:v>2015Q3</c:v>
                </c:pt>
                <c:pt idx="143">
                  <c:v>2015Q4</c:v>
                </c:pt>
                <c:pt idx="144">
                  <c:v>2016Q1</c:v>
                </c:pt>
                <c:pt idx="145">
                  <c:v>2016Q2</c:v>
                </c:pt>
                <c:pt idx="146">
                  <c:v>2016Q3</c:v>
                </c:pt>
                <c:pt idx="147">
                  <c:v>2016Q4</c:v>
                </c:pt>
                <c:pt idx="148">
                  <c:v>2017Q1</c:v>
                </c:pt>
                <c:pt idx="149">
                  <c:v>2017Q2</c:v>
                </c:pt>
                <c:pt idx="150">
                  <c:v>2017Q3</c:v>
                </c:pt>
                <c:pt idx="151">
                  <c:v>2017Q4</c:v>
                </c:pt>
              </c:strCache>
            </c:strRef>
          </c:cat>
          <c:val>
            <c:numRef>
              <c:f>[2]Fiscaldatabase!$CG$3:$CG$150</c:f>
              <c:numCache>
                <c:formatCode>General</c:formatCode>
                <c:ptCount val="148"/>
                <c:pt idx="0">
                  <c:v>16.321092972797931</c:v>
                </c:pt>
                <c:pt idx="1">
                  <c:v>16.633039685527855</c:v>
                </c:pt>
                <c:pt idx="2">
                  <c:v>16.911713381804187</c:v>
                </c:pt>
                <c:pt idx="3">
                  <c:v>17.093774366888699</c:v>
                </c:pt>
                <c:pt idx="4">
                  <c:v>17.162326210331887</c:v>
                </c:pt>
                <c:pt idx="5">
                  <c:v>17.039568965573132</c:v>
                </c:pt>
                <c:pt idx="6">
                  <c:v>17.1198713600476</c:v>
                </c:pt>
                <c:pt idx="7">
                  <c:v>17.155964023357978</c:v>
                </c:pt>
                <c:pt idx="8">
                  <c:v>17.255275250097725</c:v>
                </c:pt>
                <c:pt idx="9">
                  <c:v>17.270185341120701</c:v>
                </c:pt>
                <c:pt idx="10">
                  <c:v>17.452814264956626</c:v>
                </c:pt>
                <c:pt idx="11">
                  <c:v>17.478221571436656</c:v>
                </c:pt>
                <c:pt idx="12">
                  <c:v>17.34212666604137</c:v>
                </c:pt>
                <c:pt idx="13">
                  <c:v>17.21950733310587</c:v>
                </c:pt>
                <c:pt idx="14">
                  <c:v>17.095282825759785</c:v>
                </c:pt>
                <c:pt idx="15">
                  <c:v>16.858533360102555</c:v>
                </c:pt>
                <c:pt idx="16">
                  <c:v>16.680776452084025</c:v>
                </c:pt>
                <c:pt idx="17">
                  <c:v>16.77116595027308</c:v>
                </c:pt>
                <c:pt idx="18">
                  <c:v>16.602586931140113</c:v>
                </c:pt>
                <c:pt idx="19">
                  <c:v>16.624525371766889</c:v>
                </c:pt>
                <c:pt idx="20">
                  <c:v>16.592679735415601</c:v>
                </c:pt>
                <c:pt idx="21">
                  <c:v>16.50774448840701</c:v>
                </c:pt>
                <c:pt idx="22">
                  <c:v>16.404028648347925</c:v>
                </c:pt>
                <c:pt idx="23">
                  <c:v>16.379649668371226</c:v>
                </c:pt>
                <c:pt idx="24">
                  <c:v>16.464373240462425</c:v>
                </c:pt>
                <c:pt idx="25">
                  <c:v>16.250581044395851</c:v>
                </c:pt>
                <c:pt idx="26">
                  <c:v>16.261891790977202</c:v>
                </c:pt>
                <c:pt idx="27">
                  <c:v>16.325118190594033</c:v>
                </c:pt>
                <c:pt idx="28">
                  <c:v>16.487974147683317</c:v>
                </c:pt>
                <c:pt idx="29">
                  <c:v>16.264176183715996</c:v>
                </c:pt>
                <c:pt idx="30">
                  <c:v>16.187397138071347</c:v>
                </c:pt>
                <c:pt idx="31">
                  <c:v>16.00074192247336</c:v>
                </c:pt>
                <c:pt idx="32">
                  <c:v>15.974834203511213</c:v>
                </c:pt>
                <c:pt idx="33">
                  <c:v>15.881107225771427</c:v>
                </c:pt>
                <c:pt idx="34">
                  <c:v>15.789493424652875</c:v>
                </c:pt>
                <c:pt idx="35">
                  <c:v>15.706891285591512</c:v>
                </c:pt>
                <c:pt idx="36">
                  <c:v>15.614626141779194</c:v>
                </c:pt>
                <c:pt idx="37">
                  <c:v>15.643100009397454</c:v>
                </c:pt>
                <c:pt idx="38">
                  <c:v>15.732045746883353</c:v>
                </c:pt>
                <c:pt idx="39">
                  <c:v>15.725702893303136</c:v>
                </c:pt>
                <c:pt idx="40">
                  <c:v>15.690467024905514</c:v>
                </c:pt>
                <c:pt idx="41">
                  <c:v>15.766793711909823</c:v>
                </c:pt>
                <c:pt idx="42">
                  <c:v>15.823207611753851</c:v>
                </c:pt>
                <c:pt idx="43">
                  <c:v>15.846451839174708</c:v>
                </c:pt>
                <c:pt idx="44">
                  <c:v>15.764151863238279</c:v>
                </c:pt>
                <c:pt idx="45">
                  <c:v>15.779354186185767</c:v>
                </c:pt>
                <c:pt idx="46">
                  <c:v>15.928822430646406</c:v>
                </c:pt>
                <c:pt idx="47">
                  <c:v>15.92943314873026</c:v>
                </c:pt>
                <c:pt idx="48">
                  <c:v>16.003230696535002</c:v>
                </c:pt>
                <c:pt idx="49">
                  <c:v>16.347855305862943</c:v>
                </c:pt>
                <c:pt idx="50">
                  <c:v>16.554611763502415</c:v>
                </c:pt>
                <c:pt idx="51">
                  <c:v>16.689932663266465</c:v>
                </c:pt>
                <c:pt idx="52">
                  <c:v>16.815625908092606</c:v>
                </c:pt>
                <c:pt idx="53">
                  <c:v>16.84476593329499</c:v>
                </c:pt>
                <c:pt idx="54">
                  <c:v>16.835880163692146</c:v>
                </c:pt>
                <c:pt idx="55">
                  <c:v>16.834627206552305</c:v>
                </c:pt>
                <c:pt idx="56">
                  <c:v>16.740241738680957</c:v>
                </c:pt>
                <c:pt idx="57">
                  <c:v>16.688466985004268</c:v>
                </c:pt>
                <c:pt idx="58">
                  <c:v>16.624310103126742</c:v>
                </c:pt>
                <c:pt idx="59">
                  <c:v>16.510958544234086</c:v>
                </c:pt>
                <c:pt idx="60">
                  <c:v>16.468291250671317</c:v>
                </c:pt>
                <c:pt idx="61">
                  <c:v>16.412312701069563</c:v>
                </c:pt>
                <c:pt idx="62">
                  <c:v>16.447359884330655</c:v>
                </c:pt>
                <c:pt idx="63">
                  <c:v>16.537062497393713</c:v>
                </c:pt>
                <c:pt idx="64">
                  <c:v>16.762369779580268</c:v>
                </c:pt>
                <c:pt idx="65">
                  <c:v>16.810942950925099</c:v>
                </c:pt>
                <c:pt idx="66">
                  <c:v>16.797190566717525</c:v>
                </c:pt>
                <c:pt idx="67">
                  <c:v>16.760896826290654</c:v>
                </c:pt>
                <c:pt idx="68">
                  <c:v>16.704266808028095</c:v>
                </c:pt>
                <c:pt idx="69">
                  <c:v>16.459329034487478</c:v>
                </c:pt>
                <c:pt idx="70">
                  <c:v>16.305135008426756</c:v>
                </c:pt>
                <c:pt idx="71">
                  <c:v>16.095715891146845</c:v>
                </c:pt>
                <c:pt idx="72">
                  <c:v>15.967782813639975</c:v>
                </c:pt>
                <c:pt idx="73">
                  <c:v>15.886290350116084</c:v>
                </c:pt>
                <c:pt idx="74">
                  <c:v>15.894770227794137</c:v>
                </c:pt>
                <c:pt idx="75">
                  <c:v>15.963149219098172</c:v>
                </c:pt>
                <c:pt idx="76">
                  <c:v>16.038997359635779</c:v>
                </c:pt>
                <c:pt idx="77">
                  <c:v>16.066849357812664</c:v>
                </c:pt>
                <c:pt idx="78">
                  <c:v>15.97396300862845</c:v>
                </c:pt>
                <c:pt idx="79">
                  <c:v>15.796563750926362</c:v>
                </c:pt>
                <c:pt idx="80">
                  <c:v>15.589541889815658</c:v>
                </c:pt>
                <c:pt idx="81">
                  <c:v>15.454105280940631</c:v>
                </c:pt>
                <c:pt idx="82">
                  <c:v>15.374570197703214</c:v>
                </c:pt>
                <c:pt idx="83">
                  <c:v>15.333726350548545</c:v>
                </c:pt>
                <c:pt idx="84">
                  <c:v>15.269611239008778</c:v>
                </c:pt>
                <c:pt idx="85">
                  <c:v>15.355721607286366</c:v>
                </c:pt>
                <c:pt idx="86">
                  <c:v>15.452266688307786</c:v>
                </c:pt>
                <c:pt idx="87">
                  <c:v>15.511025920255484</c:v>
                </c:pt>
                <c:pt idx="88">
                  <c:v>15.594116144836903</c:v>
                </c:pt>
                <c:pt idx="89">
                  <c:v>15.671365735309248</c:v>
                </c:pt>
                <c:pt idx="90">
                  <c:v>15.674896706667537</c:v>
                </c:pt>
                <c:pt idx="91">
                  <c:v>15.752309586580129</c:v>
                </c:pt>
                <c:pt idx="92">
                  <c:v>15.845099260459946</c:v>
                </c:pt>
                <c:pt idx="93">
                  <c:v>15.939083221129463</c:v>
                </c:pt>
                <c:pt idx="94">
                  <c:v>15.922777824078604</c:v>
                </c:pt>
                <c:pt idx="95">
                  <c:v>15.873177849049236</c:v>
                </c:pt>
                <c:pt idx="96">
                  <c:v>15.868874875718872</c:v>
                </c:pt>
                <c:pt idx="97">
                  <c:v>15.79653360012802</c:v>
                </c:pt>
                <c:pt idx="98">
                  <c:v>15.802525006460142</c:v>
                </c:pt>
                <c:pt idx="99">
                  <c:v>15.765258470101701</c:v>
                </c:pt>
                <c:pt idx="100">
                  <c:v>15.823483602110249</c:v>
                </c:pt>
                <c:pt idx="101">
                  <c:v>15.780895179181142</c:v>
                </c:pt>
                <c:pt idx="102">
                  <c:v>15.678173870666583</c:v>
                </c:pt>
                <c:pt idx="103">
                  <c:v>15.596238188157496</c:v>
                </c:pt>
                <c:pt idx="104">
                  <c:v>15.618328918398891</c:v>
                </c:pt>
                <c:pt idx="105">
                  <c:v>15.445524797812951</c:v>
                </c:pt>
                <c:pt idx="106">
                  <c:v>15.323410404413314</c:v>
                </c:pt>
                <c:pt idx="107">
                  <c:v>15.198447589361377</c:v>
                </c:pt>
                <c:pt idx="108">
                  <c:v>15.083232618199647</c:v>
                </c:pt>
                <c:pt idx="109">
                  <c:v>15.053209403926809</c:v>
                </c:pt>
                <c:pt idx="110">
                  <c:v>15.026247525187067</c:v>
                </c:pt>
                <c:pt idx="111">
                  <c:v>15.07104408983397</c:v>
                </c:pt>
                <c:pt idx="112">
                  <c:v>15.013400588977133</c:v>
                </c:pt>
                <c:pt idx="113">
                  <c:v>15.163966009019644</c:v>
                </c:pt>
                <c:pt idx="114">
                  <c:v>15.487822834323476</c:v>
                </c:pt>
                <c:pt idx="115">
                  <c:v>15.841197348279637</c:v>
                </c:pt>
                <c:pt idx="116">
                  <c:v>16.616960348403737</c:v>
                </c:pt>
                <c:pt idx="117">
                  <c:v>17.070700966425974</c:v>
                </c:pt>
                <c:pt idx="118">
                  <c:v>17.225902913793547</c:v>
                </c:pt>
                <c:pt idx="119">
                  <c:v>17.164004763687014</c:v>
                </c:pt>
                <c:pt idx="120">
                  <c:v>17.154983234160685</c:v>
                </c:pt>
                <c:pt idx="121">
                  <c:v>16.971284369119118</c:v>
                </c:pt>
                <c:pt idx="122">
                  <c:v>16.91701415619</c:v>
                </c:pt>
                <c:pt idx="123">
                  <c:v>16.853127981230255</c:v>
                </c:pt>
                <c:pt idx="124">
                  <c:v>16.706213071893792</c:v>
                </c:pt>
                <c:pt idx="125">
                  <c:v>16.685520446231237</c:v>
                </c:pt>
                <c:pt idx="126">
                  <c:v>16.69794466905055</c:v>
                </c:pt>
                <c:pt idx="127">
                  <c:v>16.84644492171455</c:v>
                </c:pt>
                <c:pt idx="128">
                  <c:v>16.945980851958037</c:v>
                </c:pt>
                <c:pt idx="129">
                  <c:v>17.025078194586971</c:v>
                </c:pt>
                <c:pt idx="130">
                  <c:v>17.063089541475968</c:v>
                </c:pt>
                <c:pt idx="131">
                  <c:v>17.229997696807722</c:v>
                </c:pt>
                <c:pt idx="132">
                  <c:v>17.337547013935236</c:v>
                </c:pt>
                <c:pt idx="133">
                  <c:v>17.306497783881426</c:v>
                </c:pt>
                <c:pt idx="134">
                  <c:v>17.26758911773366</c:v>
                </c:pt>
                <c:pt idx="135">
                  <c:v>17.237188086933081</c:v>
                </c:pt>
                <c:pt idx="136">
                  <c:v>17.169499148032155</c:v>
                </c:pt>
                <c:pt idx="137">
                  <c:v>17.232881802403671</c:v>
                </c:pt>
                <c:pt idx="138">
                  <c:v>17.289777351726602</c:v>
                </c:pt>
                <c:pt idx="139">
                  <c:v>17.257790799094568</c:v>
                </c:pt>
                <c:pt idx="140">
                  <c:v>17.078443510166153</c:v>
                </c:pt>
                <c:pt idx="141">
                  <c:v>17.026569512631994</c:v>
                </c:pt>
                <c:pt idx="142">
                  <c:v>17.019358769448832</c:v>
                </c:pt>
                <c:pt idx="143">
                  <c:v>16.974096115715046</c:v>
                </c:pt>
                <c:pt idx="144">
                  <c:v>16.936396354366053</c:v>
                </c:pt>
                <c:pt idx="145">
                  <c:v>17.00629304426479</c:v>
                </c:pt>
                <c:pt idx="146">
                  <c:v>17.002542344529843</c:v>
                </c:pt>
                <c:pt idx="147">
                  <c:v>16.910447140754052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FB-43B1-BBB1-7C5A7A984884}"/>
            </c:ext>
          </c:extLst>
        </c:ser>
        <c:ser>
          <c:idx val="0"/>
          <c:order val="3"/>
          <c:tx>
            <c:strRef>
              <c:f>[2]Fiscaldatabase!$BZ$2</c:f>
              <c:strCache>
                <c:ptCount val="1"/>
                <c:pt idx="0">
                  <c:v>DTXY2=DTX/(YED*YER)*100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[2]Fiscaldatabase!$A$3:$A$154</c:f>
              <c:strCache>
                <c:ptCount val="152"/>
                <c:pt idx="0">
                  <c:v>1980Q1</c:v>
                </c:pt>
                <c:pt idx="1">
                  <c:v>1980Q2</c:v>
                </c:pt>
                <c:pt idx="2">
                  <c:v>1980Q3</c:v>
                </c:pt>
                <c:pt idx="3">
                  <c:v>1980Q4</c:v>
                </c:pt>
                <c:pt idx="4">
                  <c:v>1981Q1</c:v>
                </c:pt>
                <c:pt idx="5">
                  <c:v>1981Q2</c:v>
                </c:pt>
                <c:pt idx="6">
                  <c:v>1981Q3</c:v>
                </c:pt>
                <c:pt idx="7">
                  <c:v>1981Q4</c:v>
                </c:pt>
                <c:pt idx="8">
                  <c:v>1982Q1</c:v>
                </c:pt>
                <c:pt idx="9">
                  <c:v>1982Q2</c:v>
                </c:pt>
                <c:pt idx="10">
                  <c:v>1982Q3</c:v>
                </c:pt>
                <c:pt idx="11">
                  <c:v>1982Q4</c:v>
                </c:pt>
                <c:pt idx="12">
                  <c:v>1983Q1</c:v>
                </c:pt>
                <c:pt idx="13">
                  <c:v>1983Q2</c:v>
                </c:pt>
                <c:pt idx="14">
                  <c:v>1983Q3</c:v>
                </c:pt>
                <c:pt idx="15">
                  <c:v>1983Q4</c:v>
                </c:pt>
                <c:pt idx="16">
                  <c:v>1984Q1</c:v>
                </c:pt>
                <c:pt idx="17">
                  <c:v>1984Q2</c:v>
                </c:pt>
                <c:pt idx="18">
                  <c:v>1984Q3</c:v>
                </c:pt>
                <c:pt idx="19">
                  <c:v>1984Q4</c:v>
                </c:pt>
                <c:pt idx="20">
                  <c:v>1985Q1</c:v>
                </c:pt>
                <c:pt idx="21">
                  <c:v>1985Q2</c:v>
                </c:pt>
                <c:pt idx="22">
                  <c:v>1985Q3</c:v>
                </c:pt>
                <c:pt idx="23">
                  <c:v>1985Q4</c:v>
                </c:pt>
                <c:pt idx="24">
                  <c:v>1986Q1</c:v>
                </c:pt>
                <c:pt idx="25">
                  <c:v>1986Q2</c:v>
                </c:pt>
                <c:pt idx="26">
                  <c:v>1986Q3</c:v>
                </c:pt>
                <c:pt idx="27">
                  <c:v>1986Q4</c:v>
                </c:pt>
                <c:pt idx="28">
                  <c:v>1987Q1</c:v>
                </c:pt>
                <c:pt idx="29">
                  <c:v>1987Q2</c:v>
                </c:pt>
                <c:pt idx="30">
                  <c:v>1987Q3</c:v>
                </c:pt>
                <c:pt idx="31">
                  <c:v>1987Q4</c:v>
                </c:pt>
                <c:pt idx="32">
                  <c:v>1988Q1</c:v>
                </c:pt>
                <c:pt idx="33">
                  <c:v>1988Q2</c:v>
                </c:pt>
                <c:pt idx="34">
                  <c:v>1988Q3</c:v>
                </c:pt>
                <c:pt idx="35">
                  <c:v>1988Q4</c:v>
                </c:pt>
                <c:pt idx="36">
                  <c:v>1989Q1</c:v>
                </c:pt>
                <c:pt idx="37">
                  <c:v>1989Q2</c:v>
                </c:pt>
                <c:pt idx="38">
                  <c:v>1989Q3</c:v>
                </c:pt>
                <c:pt idx="39">
                  <c:v>1989Q4</c:v>
                </c:pt>
                <c:pt idx="40">
                  <c:v>1990Q1</c:v>
                </c:pt>
                <c:pt idx="41">
                  <c:v>1990Q2</c:v>
                </c:pt>
                <c:pt idx="42">
                  <c:v>1990Q3</c:v>
                </c:pt>
                <c:pt idx="43">
                  <c:v>1990Q4</c:v>
                </c:pt>
                <c:pt idx="44">
                  <c:v>1991Q1</c:v>
                </c:pt>
                <c:pt idx="45">
                  <c:v>1991Q2</c:v>
                </c:pt>
                <c:pt idx="46">
                  <c:v>1991Q3</c:v>
                </c:pt>
                <c:pt idx="47">
                  <c:v>1991Q4</c:v>
                </c:pt>
                <c:pt idx="48">
                  <c:v>1992Q1</c:v>
                </c:pt>
                <c:pt idx="49">
                  <c:v>1992Q2</c:v>
                </c:pt>
                <c:pt idx="50">
                  <c:v>1992Q3</c:v>
                </c:pt>
                <c:pt idx="51">
                  <c:v>1992Q4</c:v>
                </c:pt>
                <c:pt idx="52">
                  <c:v>1993Q1</c:v>
                </c:pt>
                <c:pt idx="53">
                  <c:v>1993Q2</c:v>
                </c:pt>
                <c:pt idx="54">
                  <c:v>1993Q3</c:v>
                </c:pt>
                <c:pt idx="55">
                  <c:v>1993Q4</c:v>
                </c:pt>
                <c:pt idx="56">
                  <c:v>1994Q1</c:v>
                </c:pt>
                <c:pt idx="57">
                  <c:v>1994Q2</c:v>
                </c:pt>
                <c:pt idx="58">
                  <c:v>1994Q3</c:v>
                </c:pt>
                <c:pt idx="59">
                  <c:v>1994Q4</c:v>
                </c:pt>
                <c:pt idx="60">
                  <c:v>1995Q1</c:v>
                </c:pt>
                <c:pt idx="61">
                  <c:v>1995Q2</c:v>
                </c:pt>
                <c:pt idx="62">
                  <c:v>1995Q3</c:v>
                </c:pt>
                <c:pt idx="63">
                  <c:v>1995Q4</c:v>
                </c:pt>
                <c:pt idx="64">
                  <c:v>1996Q1</c:v>
                </c:pt>
                <c:pt idx="65">
                  <c:v>1996Q2</c:v>
                </c:pt>
                <c:pt idx="66">
                  <c:v>1996Q3</c:v>
                </c:pt>
                <c:pt idx="67">
                  <c:v>1996Q4</c:v>
                </c:pt>
                <c:pt idx="68">
                  <c:v>1997Q1</c:v>
                </c:pt>
                <c:pt idx="69">
                  <c:v>1997Q2</c:v>
                </c:pt>
                <c:pt idx="70">
                  <c:v>1997Q3</c:v>
                </c:pt>
                <c:pt idx="71">
                  <c:v>1997Q4</c:v>
                </c:pt>
                <c:pt idx="72">
                  <c:v>1998Q1</c:v>
                </c:pt>
                <c:pt idx="73">
                  <c:v>1998Q2</c:v>
                </c:pt>
                <c:pt idx="74">
                  <c:v>1998Q3</c:v>
                </c:pt>
                <c:pt idx="75">
                  <c:v>1998Q4</c:v>
                </c:pt>
                <c:pt idx="76">
                  <c:v>1999Q1</c:v>
                </c:pt>
                <c:pt idx="77">
                  <c:v>1999Q2</c:v>
                </c:pt>
                <c:pt idx="78">
                  <c:v>1999Q3</c:v>
                </c:pt>
                <c:pt idx="79">
                  <c:v>1999Q4</c:v>
                </c:pt>
                <c:pt idx="80">
                  <c:v>2000Q1</c:v>
                </c:pt>
                <c:pt idx="81">
                  <c:v>2000Q2</c:v>
                </c:pt>
                <c:pt idx="82">
                  <c:v>2000Q3</c:v>
                </c:pt>
                <c:pt idx="83">
                  <c:v>2000Q4</c:v>
                </c:pt>
                <c:pt idx="84">
                  <c:v>2001Q1</c:v>
                </c:pt>
                <c:pt idx="85">
                  <c:v>2001Q2</c:v>
                </c:pt>
                <c:pt idx="86">
                  <c:v>2001Q3</c:v>
                </c:pt>
                <c:pt idx="87">
                  <c:v>2001Q4</c:v>
                </c:pt>
                <c:pt idx="88">
                  <c:v>2002Q1</c:v>
                </c:pt>
                <c:pt idx="89">
                  <c:v>2002Q2</c:v>
                </c:pt>
                <c:pt idx="90">
                  <c:v>2002Q3</c:v>
                </c:pt>
                <c:pt idx="91">
                  <c:v>2002Q4</c:v>
                </c:pt>
                <c:pt idx="92">
                  <c:v>2003Q1</c:v>
                </c:pt>
                <c:pt idx="93">
                  <c:v>2003Q2</c:v>
                </c:pt>
                <c:pt idx="94">
                  <c:v>2003Q3</c:v>
                </c:pt>
                <c:pt idx="95">
                  <c:v>2003Q4</c:v>
                </c:pt>
                <c:pt idx="96">
                  <c:v>2004Q1</c:v>
                </c:pt>
                <c:pt idx="97">
                  <c:v>2004Q2</c:v>
                </c:pt>
                <c:pt idx="98">
                  <c:v>2004Q3</c:v>
                </c:pt>
                <c:pt idx="99">
                  <c:v>2004Q4</c:v>
                </c:pt>
                <c:pt idx="100">
                  <c:v>2005Q1</c:v>
                </c:pt>
                <c:pt idx="101">
                  <c:v>2005Q2</c:v>
                </c:pt>
                <c:pt idx="102">
                  <c:v>2005Q3</c:v>
                </c:pt>
                <c:pt idx="103">
                  <c:v>2005Q4</c:v>
                </c:pt>
                <c:pt idx="104">
                  <c:v>2006Q1</c:v>
                </c:pt>
                <c:pt idx="105">
                  <c:v>2006Q2</c:v>
                </c:pt>
                <c:pt idx="106">
                  <c:v>2006Q3</c:v>
                </c:pt>
                <c:pt idx="107">
                  <c:v>2006Q4</c:v>
                </c:pt>
                <c:pt idx="108">
                  <c:v>2007Q1</c:v>
                </c:pt>
                <c:pt idx="109">
                  <c:v>2007Q2</c:v>
                </c:pt>
                <c:pt idx="110">
                  <c:v>2007Q3</c:v>
                </c:pt>
                <c:pt idx="111">
                  <c:v>2007Q4</c:v>
                </c:pt>
                <c:pt idx="112">
                  <c:v>2008Q1</c:v>
                </c:pt>
                <c:pt idx="113">
                  <c:v>2008Q2</c:v>
                </c:pt>
                <c:pt idx="114">
                  <c:v>2008Q3</c:v>
                </c:pt>
                <c:pt idx="115">
                  <c:v>2008Q4</c:v>
                </c:pt>
                <c:pt idx="116">
                  <c:v>2009Q1</c:v>
                </c:pt>
                <c:pt idx="117">
                  <c:v>2009Q2</c:v>
                </c:pt>
                <c:pt idx="118">
                  <c:v>2009Q3</c:v>
                </c:pt>
                <c:pt idx="119">
                  <c:v>2009Q4</c:v>
                </c:pt>
                <c:pt idx="120">
                  <c:v>2010Q1</c:v>
                </c:pt>
                <c:pt idx="121">
                  <c:v>2010Q2</c:v>
                </c:pt>
                <c:pt idx="122">
                  <c:v>2010Q3</c:v>
                </c:pt>
                <c:pt idx="123">
                  <c:v>2010Q4</c:v>
                </c:pt>
                <c:pt idx="124">
                  <c:v>2011Q1</c:v>
                </c:pt>
                <c:pt idx="125">
                  <c:v>2011Q2</c:v>
                </c:pt>
                <c:pt idx="126">
                  <c:v>2011Q3</c:v>
                </c:pt>
                <c:pt idx="127">
                  <c:v>2011Q4</c:v>
                </c:pt>
                <c:pt idx="128">
                  <c:v>2012Q1</c:v>
                </c:pt>
                <c:pt idx="129">
                  <c:v>2012Q2</c:v>
                </c:pt>
                <c:pt idx="130">
                  <c:v>2012Q3</c:v>
                </c:pt>
                <c:pt idx="131">
                  <c:v>2012Q4</c:v>
                </c:pt>
                <c:pt idx="132">
                  <c:v>2013Q1</c:v>
                </c:pt>
                <c:pt idx="133">
                  <c:v>2013Q2</c:v>
                </c:pt>
                <c:pt idx="134">
                  <c:v>2013Q3</c:v>
                </c:pt>
                <c:pt idx="135">
                  <c:v>2013Q4</c:v>
                </c:pt>
                <c:pt idx="136">
                  <c:v>2014Q1</c:v>
                </c:pt>
                <c:pt idx="137">
                  <c:v>2014Q2</c:v>
                </c:pt>
                <c:pt idx="138">
                  <c:v>2014Q3</c:v>
                </c:pt>
                <c:pt idx="139">
                  <c:v>2014Q4</c:v>
                </c:pt>
                <c:pt idx="140">
                  <c:v>2015Q1</c:v>
                </c:pt>
                <c:pt idx="141">
                  <c:v>2015Q2</c:v>
                </c:pt>
                <c:pt idx="142">
                  <c:v>2015Q3</c:v>
                </c:pt>
                <c:pt idx="143">
                  <c:v>2015Q4</c:v>
                </c:pt>
                <c:pt idx="144">
                  <c:v>2016Q1</c:v>
                </c:pt>
                <c:pt idx="145">
                  <c:v>2016Q2</c:v>
                </c:pt>
                <c:pt idx="146">
                  <c:v>2016Q3</c:v>
                </c:pt>
                <c:pt idx="147">
                  <c:v>2016Q4</c:v>
                </c:pt>
                <c:pt idx="148">
                  <c:v>2017Q1</c:v>
                </c:pt>
                <c:pt idx="149">
                  <c:v>2017Q2</c:v>
                </c:pt>
                <c:pt idx="150">
                  <c:v>2017Q3</c:v>
                </c:pt>
                <c:pt idx="151">
                  <c:v>2017Q4</c:v>
                </c:pt>
              </c:strCache>
            </c:strRef>
          </c:cat>
          <c:val>
            <c:numRef>
              <c:f>[2]Fiscaldatabase!$BZ$3:$BZ$150</c:f>
              <c:numCache>
                <c:formatCode>General</c:formatCode>
                <c:ptCount val="148"/>
                <c:pt idx="0">
                  <c:v>12.054170856173076</c:v>
                </c:pt>
                <c:pt idx="1">
                  <c:v>11.860710337197181</c:v>
                </c:pt>
                <c:pt idx="2">
                  <c:v>11.813283371686669</c:v>
                </c:pt>
                <c:pt idx="3">
                  <c:v>11.794751269159002</c:v>
                </c:pt>
                <c:pt idx="4">
                  <c:v>11.582173979567468</c:v>
                </c:pt>
                <c:pt idx="5">
                  <c:v>11.737488250010157</c:v>
                </c:pt>
                <c:pt idx="6">
                  <c:v>11.75430099956384</c:v>
                </c:pt>
                <c:pt idx="7">
                  <c:v>11.771848682015715</c:v>
                </c:pt>
                <c:pt idx="8">
                  <c:v>11.670605255569653</c:v>
                </c:pt>
                <c:pt idx="9">
                  <c:v>11.595237112321692</c:v>
                </c:pt>
                <c:pt idx="10">
                  <c:v>11.726265016313079</c:v>
                </c:pt>
                <c:pt idx="11">
                  <c:v>11.811040571739307</c:v>
                </c:pt>
                <c:pt idx="12">
                  <c:v>11.497201220839294</c:v>
                </c:pt>
                <c:pt idx="13">
                  <c:v>11.550546448978837</c:v>
                </c:pt>
                <c:pt idx="14">
                  <c:v>11.636140265158243</c:v>
                </c:pt>
                <c:pt idx="15">
                  <c:v>11.474286331672706</c:v>
                </c:pt>
                <c:pt idx="16">
                  <c:v>11.418331066827038</c:v>
                </c:pt>
                <c:pt idx="17">
                  <c:v>11.652779689320516</c:v>
                </c:pt>
                <c:pt idx="18">
                  <c:v>11.71271154139497</c:v>
                </c:pt>
                <c:pt idx="19">
                  <c:v>11.849935711927378</c:v>
                </c:pt>
                <c:pt idx="20">
                  <c:v>11.857727172272867</c:v>
                </c:pt>
                <c:pt idx="21">
                  <c:v>11.828469177454149</c:v>
                </c:pt>
                <c:pt idx="22">
                  <c:v>11.566173440428843</c:v>
                </c:pt>
                <c:pt idx="23">
                  <c:v>11.50306402906457</c:v>
                </c:pt>
                <c:pt idx="24">
                  <c:v>11.63099001739832</c:v>
                </c:pt>
                <c:pt idx="25">
                  <c:v>11.570514469119551</c:v>
                </c:pt>
                <c:pt idx="26">
                  <c:v>11.64495961910522</c:v>
                </c:pt>
                <c:pt idx="27">
                  <c:v>11.695102546744574</c:v>
                </c:pt>
                <c:pt idx="28">
                  <c:v>11.92038282504674</c:v>
                </c:pt>
                <c:pt idx="29">
                  <c:v>11.773865343046428</c:v>
                </c:pt>
                <c:pt idx="30">
                  <c:v>11.767263798484112</c:v>
                </c:pt>
                <c:pt idx="31">
                  <c:v>11.780295799541593</c:v>
                </c:pt>
                <c:pt idx="32">
                  <c:v>11.696104449650425</c:v>
                </c:pt>
                <c:pt idx="33">
                  <c:v>11.562925196314266</c:v>
                </c:pt>
                <c:pt idx="34">
                  <c:v>11.536135510612638</c:v>
                </c:pt>
                <c:pt idx="35">
                  <c:v>11.582626885911978</c:v>
                </c:pt>
                <c:pt idx="36">
                  <c:v>11.91132927122486</c:v>
                </c:pt>
                <c:pt idx="37">
                  <c:v>12.058916034949412</c:v>
                </c:pt>
                <c:pt idx="38">
                  <c:v>11.971025711551167</c:v>
                </c:pt>
                <c:pt idx="39">
                  <c:v>12.09143044203425</c:v>
                </c:pt>
                <c:pt idx="40">
                  <c:v>11.744184131942305</c:v>
                </c:pt>
                <c:pt idx="41">
                  <c:v>11.740657477531384</c:v>
                </c:pt>
                <c:pt idx="42">
                  <c:v>11.506481585078896</c:v>
                </c:pt>
                <c:pt idx="43">
                  <c:v>11.790873790995461</c:v>
                </c:pt>
                <c:pt idx="44">
                  <c:v>11.966145270238808</c:v>
                </c:pt>
                <c:pt idx="45">
                  <c:v>12.079072480128691</c:v>
                </c:pt>
                <c:pt idx="46">
                  <c:v>12.216852507108095</c:v>
                </c:pt>
                <c:pt idx="47">
                  <c:v>11.924810131009648</c:v>
                </c:pt>
                <c:pt idx="48">
                  <c:v>11.952873623555831</c:v>
                </c:pt>
                <c:pt idx="49">
                  <c:v>12.108634102113294</c:v>
                </c:pt>
                <c:pt idx="50">
                  <c:v>12.225525154176111</c:v>
                </c:pt>
                <c:pt idx="51">
                  <c:v>11.791245304316506</c:v>
                </c:pt>
                <c:pt idx="52">
                  <c:v>12.013527485152302</c:v>
                </c:pt>
                <c:pt idx="53">
                  <c:v>12.029655660964071</c:v>
                </c:pt>
                <c:pt idx="54">
                  <c:v>11.9349684953949</c:v>
                </c:pt>
                <c:pt idx="55">
                  <c:v>11.58041642827348</c:v>
                </c:pt>
                <c:pt idx="56">
                  <c:v>11.429486829168834</c:v>
                </c:pt>
                <c:pt idx="57">
                  <c:v>11.320982447387568</c:v>
                </c:pt>
                <c:pt idx="58">
                  <c:v>11.322913941932304</c:v>
                </c:pt>
                <c:pt idx="59">
                  <c:v>11.255826180236005</c:v>
                </c:pt>
                <c:pt idx="60">
                  <c:v>11.300412755560012</c:v>
                </c:pt>
                <c:pt idx="61">
                  <c:v>11.226146893602776</c:v>
                </c:pt>
                <c:pt idx="62">
                  <c:v>11.240401248882208</c:v>
                </c:pt>
                <c:pt idx="63">
                  <c:v>11.403606369579022</c:v>
                </c:pt>
                <c:pt idx="64">
                  <c:v>11.679189508667728</c:v>
                </c:pt>
                <c:pt idx="65">
                  <c:v>11.766004735959543</c:v>
                </c:pt>
                <c:pt idx="66">
                  <c:v>11.782498886526799</c:v>
                </c:pt>
                <c:pt idx="67">
                  <c:v>11.480455180770157</c:v>
                </c:pt>
                <c:pt idx="68">
                  <c:v>11.586644133644278</c:v>
                </c:pt>
                <c:pt idx="69">
                  <c:v>11.80139889633365</c:v>
                </c:pt>
                <c:pt idx="70">
                  <c:v>11.458399657066176</c:v>
                </c:pt>
                <c:pt idx="71">
                  <c:v>11.821142035565748</c:v>
                </c:pt>
                <c:pt idx="72">
                  <c:v>11.752060783686852</c:v>
                </c:pt>
                <c:pt idx="73">
                  <c:v>11.532964618351727</c:v>
                </c:pt>
                <c:pt idx="74">
                  <c:v>11.991436278170987</c:v>
                </c:pt>
                <c:pt idx="75">
                  <c:v>12.420305027132743</c:v>
                </c:pt>
                <c:pt idx="76">
                  <c:v>12.239952463814213</c:v>
                </c:pt>
                <c:pt idx="77">
                  <c:v>12.293452959455669</c:v>
                </c:pt>
                <c:pt idx="78">
                  <c:v>12.340502493504356</c:v>
                </c:pt>
                <c:pt idx="79">
                  <c:v>12.453342797515935</c:v>
                </c:pt>
                <c:pt idx="80">
                  <c:v>12.619754673341502</c:v>
                </c:pt>
                <c:pt idx="81">
                  <c:v>12.629689753568101</c:v>
                </c:pt>
                <c:pt idx="82">
                  <c:v>12.296647751134135</c:v>
                </c:pt>
                <c:pt idx="83">
                  <c:v>11.974375962498854</c:v>
                </c:pt>
                <c:pt idx="84">
                  <c:v>12.005607218251628</c:v>
                </c:pt>
                <c:pt idx="85">
                  <c:v>12.211303078493611</c:v>
                </c:pt>
                <c:pt idx="86">
                  <c:v>11.958581334567125</c:v>
                </c:pt>
                <c:pt idx="87">
                  <c:v>11.57796599671436</c:v>
                </c:pt>
                <c:pt idx="88">
                  <c:v>11.571072755947588</c:v>
                </c:pt>
                <c:pt idx="89">
                  <c:v>11.439565842890177</c:v>
                </c:pt>
                <c:pt idx="90">
                  <c:v>11.569866983261996</c:v>
                </c:pt>
                <c:pt idx="91">
                  <c:v>11.531909403996021</c:v>
                </c:pt>
                <c:pt idx="92">
                  <c:v>11.276784826923981</c:v>
                </c:pt>
                <c:pt idx="93">
                  <c:v>11.089541794931334</c:v>
                </c:pt>
                <c:pt idx="94">
                  <c:v>11.192909176348287</c:v>
                </c:pt>
                <c:pt idx="95">
                  <c:v>11.181904714270088</c:v>
                </c:pt>
                <c:pt idx="96">
                  <c:v>11.124053813078834</c:v>
                </c:pt>
                <c:pt idx="97">
                  <c:v>11.331335762773962</c:v>
                </c:pt>
                <c:pt idx="98">
                  <c:v>11.085491446809867</c:v>
                </c:pt>
                <c:pt idx="99">
                  <c:v>11.163728251521061</c:v>
                </c:pt>
                <c:pt idx="100">
                  <c:v>11.484893268545328</c:v>
                </c:pt>
                <c:pt idx="101">
                  <c:v>11.20088874934544</c:v>
                </c:pt>
                <c:pt idx="102">
                  <c:v>11.521823745367465</c:v>
                </c:pt>
                <c:pt idx="103">
                  <c:v>11.533482330152379</c:v>
                </c:pt>
                <c:pt idx="104">
                  <c:v>11.846171301141204</c:v>
                </c:pt>
                <c:pt idx="105">
                  <c:v>11.825370131682837</c:v>
                </c:pt>
                <c:pt idx="106">
                  <c:v>12.007142241682926</c:v>
                </c:pt>
                <c:pt idx="107">
                  <c:v>12.25450971642729</c:v>
                </c:pt>
                <c:pt idx="108">
                  <c:v>11.820142742112093</c:v>
                </c:pt>
                <c:pt idx="109">
                  <c:v>12.368056733861028</c:v>
                </c:pt>
                <c:pt idx="110">
                  <c:v>12.582257799598798</c:v>
                </c:pt>
                <c:pt idx="111">
                  <c:v>12.722827340031696</c:v>
                </c:pt>
                <c:pt idx="112">
                  <c:v>12.162447640702835</c:v>
                </c:pt>
                <c:pt idx="113">
                  <c:v>12.307314582619759</c:v>
                </c:pt>
                <c:pt idx="114">
                  <c:v>12.449545924729884</c:v>
                </c:pt>
                <c:pt idx="115">
                  <c:v>12.167730288890732</c:v>
                </c:pt>
                <c:pt idx="116">
                  <c:v>11.887431633201933</c:v>
                </c:pt>
                <c:pt idx="117">
                  <c:v>11.358798045653336</c:v>
                </c:pt>
                <c:pt idx="118">
                  <c:v>11.366930824934633</c:v>
                </c:pt>
                <c:pt idx="119">
                  <c:v>11.286235453742369</c:v>
                </c:pt>
                <c:pt idx="120">
                  <c:v>11.460017014286931</c:v>
                </c:pt>
                <c:pt idx="121">
                  <c:v>11.450186834151374</c:v>
                </c:pt>
                <c:pt idx="122">
                  <c:v>11.274548436533173</c:v>
                </c:pt>
                <c:pt idx="123">
                  <c:v>11.463774528839412</c:v>
                </c:pt>
                <c:pt idx="124">
                  <c:v>11.733322060116704</c:v>
                </c:pt>
                <c:pt idx="125">
                  <c:v>11.614712397925761</c:v>
                </c:pt>
                <c:pt idx="126">
                  <c:v>11.682545722074593</c:v>
                </c:pt>
                <c:pt idx="127">
                  <c:v>11.713447156545387</c:v>
                </c:pt>
                <c:pt idx="128">
                  <c:v>12.091931185144588</c:v>
                </c:pt>
                <c:pt idx="129">
                  <c:v>12.143500738840844</c:v>
                </c:pt>
                <c:pt idx="130">
                  <c:v>12.291852300187916</c:v>
                </c:pt>
                <c:pt idx="131">
                  <c:v>12.451353028588095</c:v>
                </c:pt>
                <c:pt idx="132">
                  <c:v>12.463820716561212</c:v>
                </c:pt>
                <c:pt idx="133">
                  <c:v>12.667130646258329</c:v>
                </c:pt>
                <c:pt idx="134">
                  <c:v>12.570707602858395</c:v>
                </c:pt>
                <c:pt idx="135">
                  <c:v>12.5531405845932</c:v>
                </c:pt>
                <c:pt idx="136">
                  <c:v>12.519779257521312</c:v>
                </c:pt>
                <c:pt idx="137">
                  <c:v>12.62601063992261</c:v>
                </c:pt>
                <c:pt idx="138">
                  <c:v>12.532768209355183</c:v>
                </c:pt>
                <c:pt idx="139">
                  <c:v>12.395176595370021</c:v>
                </c:pt>
                <c:pt idx="140">
                  <c:v>12.591368559967227</c:v>
                </c:pt>
                <c:pt idx="141">
                  <c:v>12.627096058636051</c:v>
                </c:pt>
                <c:pt idx="142">
                  <c:v>12.491046504341826</c:v>
                </c:pt>
                <c:pt idx="143">
                  <c:v>12.545877024968375</c:v>
                </c:pt>
                <c:pt idx="144">
                  <c:v>12.507605024987473</c:v>
                </c:pt>
                <c:pt idx="145">
                  <c:v>12.551532072157872</c:v>
                </c:pt>
                <c:pt idx="146">
                  <c:v>12.670794825087089</c:v>
                </c:pt>
                <c:pt idx="147">
                  <c:v>12.718345774323128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FB-43B1-BBB1-7C5A7A984884}"/>
            </c:ext>
          </c:extLst>
        </c:ser>
        <c:ser>
          <c:idx val="3"/>
          <c:order val="4"/>
          <c:tx>
            <c:strRef>
              <c:f>[2]Fiscaldatabase!$BW$2</c:f>
              <c:strCache>
                <c:ptCount val="1"/>
                <c:pt idx="0">
                  <c:v>TINC2=TIN/(PCD*PCR)*100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[2]Fiscaldatabase!$A$3:$A$154</c:f>
              <c:strCache>
                <c:ptCount val="152"/>
                <c:pt idx="0">
                  <c:v>1980Q1</c:v>
                </c:pt>
                <c:pt idx="1">
                  <c:v>1980Q2</c:v>
                </c:pt>
                <c:pt idx="2">
                  <c:v>1980Q3</c:v>
                </c:pt>
                <c:pt idx="3">
                  <c:v>1980Q4</c:v>
                </c:pt>
                <c:pt idx="4">
                  <c:v>1981Q1</c:v>
                </c:pt>
                <c:pt idx="5">
                  <c:v>1981Q2</c:v>
                </c:pt>
                <c:pt idx="6">
                  <c:v>1981Q3</c:v>
                </c:pt>
                <c:pt idx="7">
                  <c:v>1981Q4</c:v>
                </c:pt>
                <c:pt idx="8">
                  <c:v>1982Q1</c:v>
                </c:pt>
                <c:pt idx="9">
                  <c:v>1982Q2</c:v>
                </c:pt>
                <c:pt idx="10">
                  <c:v>1982Q3</c:v>
                </c:pt>
                <c:pt idx="11">
                  <c:v>1982Q4</c:v>
                </c:pt>
                <c:pt idx="12">
                  <c:v>1983Q1</c:v>
                </c:pt>
                <c:pt idx="13">
                  <c:v>1983Q2</c:v>
                </c:pt>
                <c:pt idx="14">
                  <c:v>1983Q3</c:v>
                </c:pt>
                <c:pt idx="15">
                  <c:v>1983Q4</c:v>
                </c:pt>
                <c:pt idx="16">
                  <c:v>1984Q1</c:v>
                </c:pt>
                <c:pt idx="17">
                  <c:v>1984Q2</c:v>
                </c:pt>
                <c:pt idx="18">
                  <c:v>1984Q3</c:v>
                </c:pt>
                <c:pt idx="19">
                  <c:v>1984Q4</c:v>
                </c:pt>
                <c:pt idx="20">
                  <c:v>1985Q1</c:v>
                </c:pt>
                <c:pt idx="21">
                  <c:v>1985Q2</c:v>
                </c:pt>
                <c:pt idx="22">
                  <c:v>1985Q3</c:v>
                </c:pt>
                <c:pt idx="23">
                  <c:v>1985Q4</c:v>
                </c:pt>
                <c:pt idx="24">
                  <c:v>1986Q1</c:v>
                </c:pt>
                <c:pt idx="25">
                  <c:v>1986Q2</c:v>
                </c:pt>
                <c:pt idx="26">
                  <c:v>1986Q3</c:v>
                </c:pt>
                <c:pt idx="27">
                  <c:v>1986Q4</c:v>
                </c:pt>
                <c:pt idx="28">
                  <c:v>1987Q1</c:v>
                </c:pt>
                <c:pt idx="29">
                  <c:v>1987Q2</c:v>
                </c:pt>
                <c:pt idx="30">
                  <c:v>1987Q3</c:v>
                </c:pt>
                <c:pt idx="31">
                  <c:v>1987Q4</c:v>
                </c:pt>
                <c:pt idx="32">
                  <c:v>1988Q1</c:v>
                </c:pt>
                <c:pt idx="33">
                  <c:v>1988Q2</c:v>
                </c:pt>
                <c:pt idx="34">
                  <c:v>1988Q3</c:v>
                </c:pt>
                <c:pt idx="35">
                  <c:v>1988Q4</c:v>
                </c:pt>
                <c:pt idx="36">
                  <c:v>1989Q1</c:v>
                </c:pt>
                <c:pt idx="37">
                  <c:v>1989Q2</c:v>
                </c:pt>
                <c:pt idx="38">
                  <c:v>1989Q3</c:v>
                </c:pt>
                <c:pt idx="39">
                  <c:v>1989Q4</c:v>
                </c:pt>
                <c:pt idx="40">
                  <c:v>1990Q1</c:v>
                </c:pt>
                <c:pt idx="41">
                  <c:v>1990Q2</c:v>
                </c:pt>
                <c:pt idx="42">
                  <c:v>1990Q3</c:v>
                </c:pt>
                <c:pt idx="43">
                  <c:v>1990Q4</c:v>
                </c:pt>
                <c:pt idx="44">
                  <c:v>1991Q1</c:v>
                </c:pt>
                <c:pt idx="45">
                  <c:v>1991Q2</c:v>
                </c:pt>
                <c:pt idx="46">
                  <c:v>1991Q3</c:v>
                </c:pt>
                <c:pt idx="47">
                  <c:v>1991Q4</c:v>
                </c:pt>
                <c:pt idx="48">
                  <c:v>1992Q1</c:v>
                </c:pt>
                <c:pt idx="49">
                  <c:v>1992Q2</c:v>
                </c:pt>
                <c:pt idx="50">
                  <c:v>1992Q3</c:v>
                </c:pt>
                <c:pt idx="51">
                  <c:v>1992Q4</c:v>
                </c:pt>
                <c:pt idx="52">
                  <c:v>1993Q1</c:v>
                </c:pt>
                <c:pt idx="53">
                  <c:v>1993Q2</c:v>
                </c:pt>
                <c:pt idx="54">
                  <c:v>1993Q3</c:v>
                </c:pt>
                <c:pt idx="55">
                  <c:v>1993Q4</c:v>
                </c:pt>
                <c:pt idx="56">
                  <c:v>1994Q1</c:v>
                </c:pt>
                <c:pt idx="57">
                  <c:v>1994Q2</c:v>
                </c:pt>
                <c:pt idx="58">
                  <c:v>1994Q3</c:v>
                </c:pt>
                <c:pt idx="59">
                  <c:v>1994Q4</c:v>
                </c:pt>
                <c:pt idx="60">
                  <c:v>1995Q1</c:v>
                </c:pt>
                <c:pt idx="61">
                  <c:v>1995Q2</c:v>
                </c:pt>
                <c:pt idx="62">
                  <c:v>1995Q3</c:v>
                </c:pt>
                <c:pt idx="63">
                  <c:v>1995Q4</c:v>
                </c:pt>
                <c:pt idx="64">
                  <c:v>1996Q1</c:v>
                </c:pt>
                <c:pt idx="65">
                  <c:v>1996Q2</c:v>
                </c:pt>
                <c:pt idx="66">
                  <c:v>1996Q3</c:v>
                </c:pt>
                <c:pt idx="67">
                  <c:v>1996Q4</c:v>
                </c:pt>
                <c:pt idx="68">
                  <c:v>1997Q1</c:v>
                </c:pt>
                <c:pt idx="69">
                  <c:v>1997Q2</c:v>
                </c:pt>
                <c:pt idx="70">
                  <c:v>1997Q3</c:v>
                </c:pt>
                <c:pt idx="71">
                  <c:v>1997Q4</c:v>
                </c:pt>
                <c:pt idx="72">
                  <c:v>1998Q1</c:v>
                </c:pt>
                <c:pt idx="73">
                  <c:v>1998Q2</c:v>
                </c:pt>
                <c:pt idx="74">
                  <c:v>1998Q3</c:v>
                </c:pt>
                <c:pt idx="75">
                  <c:v>1998Q4</c:v>
                </c:pt>
                <c:pt idx="76">
                  <c:v>1999Q1</c:v>
                </c:pt>
                <c:pt idx="77">
                  <c:v>1999Q2</c:v>
                </c:pt>
                <c:pt idx="78">
                  <c:v>1999Q3</c:v>
                </c:pt>
                <c:pt idx="79">
                  <c:v>1999Q4</c:v>
                </c:pt>
                <c:pt idx="80">
                  <c:v>2000Q1</c:v>
                </c:pt>
                <c:pt idx="81">
                  <c:v>2000Q2</c:v>
                </c:pt>
                <c:pt idx="82">
                  <c:v>2000Q3</c:v>
                </c:pt>
                <c:pt idx="83">
                  <c:v>2000Q4</c:v>
                </c:pt>
                <c:pt idx="84">
                  <c:v>2001Q1</c:v>
                </c:pt>
                <c:pt idx="85">
                  <c:v>2001Q2</c:v>
                </c:pt>
                <c:pt idx="86">
                  <c:v>2001Q3</c:v>
                </c:pt>
                <c:pt idx="87">
                  <c:v>2001Q4</c:v>
                </c:pt>
                <c:pt idx="88">
                  <c:v>2002Q1</c:v>
                </c:pt>
                <c:pt idx="89">
                  <c:v>2002Q2</c:v>
                </c:pt>
                <c:pt idx="90">
                  <c:v>2002Q3</c:v>
                </c:pt>
                <c:pt idx="91">
                  <c:v>2002Q4</c:v>
                </c:pt>
                <c:pt idx="92">
                  <c:v>2003Q1</c:v>
                </c:pt>
                <c:pt idx="93">
                  <c:v>2003Q2</c:v>
                </c:pt>
                <c:pt idx="94">
                  <c:v>2003Q3</c:v>
                </c:pt>
                <c:pt idx="95">
                  <c:v>2003Q4</c:v>
                </c:pt>
                <c:pt idx="96">
                  <c:v>2004Q1</c:v>
                </c:pt>
                <c:pt idx="97">
                  <c:v>2004Q2</c:v>
                </c:pt>
                <c:pt idx="98">
                  <c:v>2004Q3</c:v>
                </c:pt>
                <c:pt idx="99">
                  <c:v>2004Q4</c:v>
                </c:pt>
                <c:pt idx="100">
                  <c:v>2005Q1</c:v>
                </c:pt>
                <c:pt idx="101">
                  <c:v>2005Q2</c:v>
                </c:pt>
                <c:pt idx="102">
                  <c:v>2005Q3</c:v>
                </c:pt>
                <c:pt idx="103">
                  <c:v>2005Q4</c:v>
                </c:pt>
                <c:pt idx="104">
                  <c:v>2006Q1</c:v>
                </c:pt>
                <c:pt idx="105">
                  <c:v>2006Q2</c:v>
                </c:pt>
                <c:pt idx="106">
                  <c:v>2006Q3</c:v>
                </c:pt>
                <c:pt idx="107">
                  <c:v>2006Q4</c:v>
                </c:pt>
                <c:pt idx="108">
                  <c:v>2007Q1</c:v>
                </c:pt>
                <c:pt idx="109">
                  <c:v>2007Q2</c:v>
                </c:pt>
                <c:pt idx="110">
                  <c:v>2007Q3</c:v>
                </c:pt>
                <c:pt idx="111">
                  <c:v>2007Q4</c:v>
                </c:pt>
                <c:pt idx="112">
                  <c:v>2008Q1</c:v>
                </c:pt>
                <c:pt idx="113">
                  <c:v>2008Q2</c:v>
                </c:pt>
                <c:pt idx="114">
                  <c:v>2008Q3</c:v>
                </c:pt>
                <c:pt idx="115">
                  <c:v>2008Q4</c:v>
                </c:pt>
                <c:pt idx="116">
                  <c:v>2009Q1</c:v>
                </c:pt>
                <c:pt idx="117">
                  <c:v>2009Q2</c:v>
                </c:pt>
                <c:pt idx="118">
                  <c:v>2009Q3</c:v>
                </c:pt>
                <c:pt idx="119">
                  <c:v>2009Q4</c:v>
                </c:pt>
                <c:pt idx="120">
                  <c:v>2010Q1</c:v>
                </c:pt>
                <c:pt idx="121">
                  <c:v>2010Q2</c:v>
                </c:pt>
                <c:pt idx="122">
                  <c:v>2010Q3</c:v>
                </c:pt>
                <c:pt idx="123">
                  <c:v>2010Q4</c:v>
                </c:pt>
                <c:pt idx="124">
                  <c:v>2011Q1</c:v>
                </c:pt>
                <c:pt idx="125">
                  <c:v>2011Q2</c:v>
                </c:pt>
                <c:pt idx="126">
                  <c:v>2011Q3</c:v>
                </c:pt>
                <c:pt idx="127">
                  <c:v>2011Q4</c:v>
                </c:pt>
                <c:pt idx="128">
                  <c:v>2012Q1</c:v>
                </c:pt>
                <c:pt idx="129">
                  <c:v>2012Q2</c:v>
                </c:pt>
                <c:pt idx="130">
                  <c:v>2012Q3</c:v>
                </c:pt>
                <c:pt idx="131">
                  <c:v>2012Q4</c:v>
                </c:pt>
                <c:pt idx="132">
                  <c:v>2013Q1</c:v>
                </c:pt>
                <c:pt idx="133">
                  <c:v>2013Q2</c:v>
                </c:pt>
                <c:pt idx="134">
                  <c:v>2013Q3</c:v>
                </c:pt>
                <c:pt idx="135">
                  <c:v>2013Q4</c:v>
                </c:pt>
                <c:pt idx="136">
                  <c:v>2014Q1</c:v>
                </c:pt>
                <c:pt idx="137">
                  <c:v>2014Q2</c:v>
                </c:pt>
                <c:pt idx="138">
                  <c:v>2014Q3</c:v>
                </c:pt>
                <c:pt idx="139">
                  <c:v>2014Q4</c:v>
                </c:pt>
                <c:pt idx="140">
                  <c:v>2015Q1</c:v>
                </c:pt>
                <c:pt idx="141">
                  <c:v>2015Q2</c:v>
                </c:pt>
                <c:pt idx="142">
                  <c:v>2015Q3</c:v>
                </c:pt>
                <c:pt idx="143">
                  <c:v>2015Q4</c:v>
                </c:pt>
                <c:pt idx="144">
                  <c:v>2016Q1</c:v>
                </c:pt>
                <c:pt idx="145">
                  <c:v>2016Q2</c:v>
                </c:pt>
                <c:pt idx="146">
                  <c:v>2016Q3</c:v>
                </c:pt>
                <c:pt idx="147">
                  <c:v>2016Q4</c:v>
                </c:pt>
                <c:pt idx="148">
                  <c:v>2017Q1</c:v>
                </c:pt>
                <c:pt idx="149">
                  <c:v>2017Q2</c:v>
                </c:pt>
                <c:pt idx="150">
                  <c:v>2017Q3</c:v>
                </c:pt>
                <c:pt idx="151">
                  <c:v>2017Q4</c:v>
                </c:pt>
              </c:strCache>
            </c:strRef>
          </c:cat>
          <c:val>
            <c:numRef>
              <c:f>[2]Fiscaldatabase!$BW$3:$BW$150</c:f>
              <c:numCache>
                <c:formatCode>General</c:formatCode>
                <c:ptCount val="148"/>
                <c:pt idx="0">
                  <c:v>22.854118489526311</c:v>
                </c:pt>
                <c:pt idx="1">
                  <c:v>22.837937664356289</c:v>
                </c:pt>
                <c:pt idx="2">
                  <c:v>22.515401590171997</c:v>
                </c:pt>
                <c:pt idx="3">
                  <c:v>22.302854414546257</c:v>
                </c:pt>
                <c:pt idx="4">
                  <c:v>22.127595428081008</c:v>
                </c:pt>
                <c:pt idx="5">
                  <c:v>21.964851905267107</c:v>
                </c:pt>
                <c:pt idx="6">
                  <c:v>21.813236207795292</c:v>
                </c:pt>
                <c:pt idx="7">
                  <c:v>21.617379846941901</c:v>
                </c:pt>
                <c:pt idx="8">
                  <c:v>21.694257973580228</c:v>
                </c:pt>
                <c:pt idx="9">
                  <c:v>21.720287384620505</c:v>
                </c:pt>
                <c:pt idx="10">
                  <c:v>21.824799158924783</c:v>
                </c:pt>
                <c:pt idx="11">
                  <c:v>21.654827488307731</c:v>
                </c:pt>
                <c:pt idx="12">
                  <c:v>21.632816643045</c:v>
                </c:pt>
                <c:pt idx="13">
                  <c:v>21.68367763406231</c:v>
                </c:pt>
                <c:pt idx="14">
                  <c:v>21.743182338385651</c:v>
                </c:pt>
                <c:pt idx="15">
                  <c:v>21.589749894726317</c:v>
                </c:pt>
                <c:pt idx="16">
                  <c:v>21.594271855599285</c:v>
                </c:pt>
                <c:pt idx="17">
                  <c:v>21.873753612176436</c:v>
                </c:pt>
                <c:pt idx="18">
                  <c:v>21.958549091583212</c:v>
                </c:pt>
                <c:pt idx="19">
                  <c:v>21.996977578823635</c:v>
                </c:pt>
                <c:pt idx="20">
                  <c:v>21.752241192016108</c:v>
                </c:pt>
                <c:pt idx="21">
                  <c:v>21.54477657167768</c:v>
                </c:pt>
                <c:pt idx="22">
                  <c:v>21.288189094428713</c:v>
                </c:pt>
                <c:pt idx="23">
                  <c:v>21.202153978767733</c:v>
                </c:pt>
                <c:pt idx="24">
                  <c:v>21.464498187547161</c:v>
                </c:pt>
                <c:pt idx="25">
                  <c:v>21.470190316145672</c:v>
                </c:pt>
                <c:pt idx="26">
                  <c:v>21.531283630189886</c:v>
                </c:pt>
                <c:pt idx="27">
                  <c:v>21.433887338923366</c:v>
                </c:pt>
                <c:pt idx="28">
                  <c:v>21.496364806200006</c:v>
                </c:pt>
                <c:pt idx="29">
                  <c:v>21.303481014701489</c:v>
                </c:pt>
                <c:pt idx="30">
                  <c:v>21.443140487461449</c:v>
                </c:pt>
                <c:pt idx="31">
                  <c:v>21.478392074007239</c:v>
                </c:pt>
                <c:pt idx="32">
                  <c:v>21.673276707078664</c:v>
                </c:pt>
                <c:pt idx="33">
                  <c:v>21.646735845060967</c:v>
                </c:pt>
                <c:pt idx="34">
                  <c:v>21.495620569964036</c:v>
                </c:pt>
                <c:pt idx="35">
                  <c:v>21.508021486288971</c:v>
                </c:pt>
                <c:pt idx="36">
                  <c:v>21.555734326812161</c:v>
                </c:pt>
                <c:pt idx="37">
                  <c:v>21.635992633285543</c:v>
                </c:pt>
                <c:pt idx="38">
                  <c:v>21.692230483723744</c:v>
                </c:pt>
                <c:pt idx="39">
                  <c:v>21.654345678697744</c:v>
                </c:pt>
                <c:pt idx="40">
                  <c:v>21.738669008611232</c:v>
                </c:pt>
                <c:pt idx="41">
                  <c:v>21.829850087677578</c:v>
                </c:pt>
                <c:pt idx="42">
                  <c:v>21.970986683788624</c:v>
                </c:pt>
                <c:pt idx="43">
                  <c:v>21.956029667890871</c:v>
                </c:pt>
                <c:pt idx="44">
                  <c:v>21.871217277341223</c:v>
                </c:pt>
                <c:pt idx="45">
                  <c:v>21.709384479481592</c:v>
                </c:pt>
                <c:pt idx="46">
                  <c:v>21.805987487249165</c:v>
                </c:pt>
                <c:pt idx="47">
                  <c:v>21.561945163691949</c:v>
                </c:pt>
                <c:pt idx="48">
                  <c:v>21.600960780966876</c:v>
                </c:pt>
                <c:pt idx="49">
                  <c:v>21.661707428255976</c:v>
                </c:pt>
                <c:pt idx="50">
                  <c:v>21.687441761201036</c:v>
                </c:pt>
                <c:pt idx="51">
                  <c:v>21.394332307152464</c:v>
                </c:pt>
                <c:pt idx="52">
                  <c:v>21.513512628364182</c:v>
                </c:pt>
                <c:pt idx="53">
                  <c:v>21.500718411930041</c:v>
                </c:pt>
                <c:pt idx="54">
                  <c:v>21.557989180253049</c:v>
                </c:pt>
                <c:pt idx="55">
                  <c:v>21.6337851421866</c:v>
                </c:pt>
                <c:pt idx="56">
                  <c:v>21.817226462278931</c:v>
                </c:pt>
                <c:pt idx="57">
                  <c:v>21.902741070216592</c:v>
                </c:pt>
                <c:pt idx="58">
                  <c:v>21.817508460033512</c:v>
                </c:pt>
                <c:pt idx="59">
                  <c:v>21.750659761101897</c:v>
                </c:pt>
                <c:pt idx="60">
                  <c:v>21.659006123438648</c:v>
                </c:pt>
                <c:pt idx="61">
                  <c:v>21.48621207019028</c:v>
                </c:pt>
                <c:pt idx="62">
                  <c:v>21.558121343137142</c:v>
                </c:pt>
                <c:pt idx="63">
                  <c:v>21.694176685822843</c:v>
                </c:pt>
                <c:pt idx="64">
                  <c:v>21.734169487552784</c:v>
                </c:pt>
                <c:pt idx="65">
                  <c:v>21.808741672624883</c:v>
                </c:pt>
                <c:pt idx="66">
                  <c:v>21.789463975808175</c:v>
                </c:pt>
                <c:pt idx="67">
                  <c:v>21.826120666843991</c:v>
                </c:pt>
                <c:pt idx="68">
                  <c:v>21.804534674845403</c:v>
                </c:pt>
                <c:pt idx="69">
                  <c:v>21.799048617103175</c:v>
                </c:pt>
                <c:pt idx="70">
                  <c:v>21.875950777095493</c:v>
                </c:pt>
                <c:pt idx="71">
                  <c:v>21.946438070554606</c:v>
                </c:pt>
                <c:pt idx="72">
                  <c:v>22.362970529576017</c:v>
                </c:pt>
                <c:pt idx="73">
                  <c:v>22.693932600651593</c:v>
                </c:pt>
                <c:pt idx="74">
                  <c:v>22.872535486220976</c:v>
                </c:pt>
                <c:pt idx="75">
                  <c:v>23.036409450880157</c:v>
                </c:pt>
                <c:pt idx="76">
                  <c:v>23.172019672045469</c:v>
                </c:pt>
                <c:pt idx="77">
                  <c:v>23.256088671752423</c:v>
                </c:pt>
                <c:pt idx="78">
                  <c:v>23.30782227950521</c:v>
                </c:pt>
                <c:pt idx="79">
                  <c:v>23.303179609124406</c:v>
                </c:pt>
                <c:pt idx="80">
                  <c:v>23.143416387786289</c:v>
                </c:pt>
                <c:pt idx="81">
                  <c:v>22.939219874147106</c:v>
                </c:pt>
                <c:pt idx="82">
                  <c:v>22.683920107308005</c:v>
                </c:pt>
                <c:pt idx="83">
                  <c:v>22.563963242810008</c:v>
                </c:pt>
                <c:pt idx="84">
                  <c:v>22.388622906741226</c:v>
                </c:pt>
                <c:pt idx="85">
                  <c:v>22.281386657193124</c:v>
                </c:pt>
                <c:pt idx="86">
                  <c:v>22.273548671392984</c:v>
                </c:pt>
                <c:pt idx="87">
                  <c:v>22.418410622825185</c:v>
                </c:pt>
                <c:pt idx="88">
                  <c:v>22.476456733312748</c:v>
                </c:pt>
                <c:pt idx="89">
                  <c:v>22.540023427762588</c:v>
                </c:pt>
                <c:pt idx="90">
                  <c:v>22.522439682279661</c:v>
                </c:pt>
                <c:pt idx="91">
                  <c:v>22.403180809409182</c:v>
                </c:pt>
                <c:pt idx="92">
                  <c:v>22.348011015897232</c:v>
                </c:pt>
                <c:pt idx="93">
                  <c:v>22.377636966378812</c:v>
                </c:pt>
                <c:pt idx="94">
                  <c:v>22.352126734571186</c:v>
                </c:pt>
                <c:pt idx="95">
                  <c:v>22.426863606194736</c:v>
                </c:pt>
                <c:pt idx="96">
                  <c:v>22.412932284919947</c:v>
                </c:pt>
                <c:pt idx="97">
                  <c:v>22.461256083557121</c:v>
                </c:pt>
                <c:pt idx="98">
                  <c:v>22.644496368048653</c:v>
                </c:pt>
                <c:pt idx="99">
                  <c:v>22.635857354050266</c:v>
                </c:pt>
                <c:pt idx="100">
                  <c:v>22.726037304606319</c:v>
                </c:pt>
                <c:pt idx="101">
                  <c:v>22.781933917097373</c:v>
                </c:pt>
                <c:pt idx="102">
                  <c:v>22.794707455663627</c:v>
                </c:pt>
                <c:pt idx="103">
                  <c:v>22.90669443953443</c:v>
                </c:pt>
                <c:pt idx="104">
                  <c:v>23.008849395700874</c:v>
                </c:pt>
                <c:pt idx="105">
                  <c:v>23.001851524981017</c:v>
                </c:pt>
                <c:pt idx="106">
                  <c:v>23.113519784677479</c:v>
                </c:pt>
                <c:pt idx="107">
                  <c:v>23.169543407843875</c:v>
                </c:pt>
                <c:pt idx="108">
                  <c:v>23.367315287496915</c:v>
                </c:pt>
                <c:pt idx="109">
                  <c:v>23.24993293345015</c:v>
                </c:pt>
                <c:pt idx="110">
                  <c:v>23.145300176596553</c:v>
                </c:pt>
                <c:pt idx="111">
                  <c:v>22.869524770734312</c:v>
                </c:pt>
                <c:pt idx="112">
                  <c:v>22.612995376166126</c:v>
                </c:pt>
                <c:pt idx="113">
                  <c:v>22.278520487114108</c:v>
                </c:pt>
                <c:pt idx="114">
                  <c:v>21.993413994113705</c:v>
                </c:pt>
                <c:pt idx="115">
                  <c:v>21.818047112931797</c:v>
                </c:pt>
                <c:pt idx="116">
                  <c:v>21.819098166913108</c:v>
                </c:pt>
                <c:pt idx="117">
                  <c:v>21.64710349658823</c:v>
                </c:pt>
                <c:pt idx="118">
                  <c:v>21.730543579005598</c:v>
                </c:pt>
                <c:pt idx="119">
                  <c:v>21.87974041504955</c:v>
                </c:pt>
                <c:pt idx="120">
                  <c:v>22.103820913392248</c:v>
                </c:pt>
                <c:pt idx="121">
                  <c:v>22.228124269982587</c:v>
                </c:pt>
                <c:pt idx="122">
                  <c:v>22.34236340563346</c:v>
                </c:pt>
                <c:pt idx="123">
                  <c:v>22.27346189978558</c:v>
                </c:pt>
                <c:pt idx="124">
                  <c:v>22.32719149507728</c:v>
                </c:pt>
                <c:pt idx="125">
                  <c:v>22.464749283803926</c:v>
                </c:pt>
                <c:pt idx="126">
                  <c:v>22.523115903681685</c:v>
                </c:pt>
                <c:pt idx="127">
                  <c:v>22.672943874951983</c:v>
                </c:pt>
                <c:pt idx="128">
                  <c:v>22.772699461791191</c:v>
                </c:pt>
                <c:pt idx="129">
                  <c:v>22.882215609714418</c:v>
                </c:pt>
                <c:pt idx="130">
                  <c:v>22.948402691271401</c:v>
                </c:pt>
                <c:pt idx="131">
                  <c:v>23.029372522047101</c:v>
                </c:pt>
                <c:pt idx="132">
                  <c:v>23.107371113312986</c:v>
                </c:pt>
                <c:pt idx="133">
                  <c:v>23.171262218767247</c:v>
                </c:pt>
                <c:pt idx="134">
                  <c:v>23.24783090994837</c:v>
                </c:pt>
                <c:pt idx="135">
                  <c:v>23.400362377150639</c:v>
                </c:pt>
                <c:pt idx="136">
                  <c:v>23.553532741762567</c:v>
                </c:pt>
                <c:pt idx="137">
                  <c:v>23.626266482272307</c:v>
                </c:pt>
                <c:pt idx="138">
                  <c:v>23.657861254406953</c:v>
                </c:pt>
                <c:pt idx="139">
                  <c:v>23.720465708099823</c:v>
                </c:pt>
                <c:pt idx="140">
                  <c:v>23.829441212911391</c:v>
                </c:pt>
                <c:pt idx="141">
                  <c:v>23.791900823885172</c:v>
                </c:pt>
                <c:pt idx="142">
                  <c:v>23.866678602764118</c:v>
                </c:pt>
                <c:pt idx="143">
                  <c:v>23.91952305033298</c:v>
                </c:pt>
                <c:pt idx="144">
                  <c:v>23.924207607573809</c:v>
                </c:pt>
                <c:pt idx="145">
                  <c:v>23.897473247655871</c:v>
                </c:pt>
                <c:pt idx="146">
                  <c:v>23.92782966953828</c:v>
                </c:pt>
                <c:pt idx="147">
                  <c:v>23.877876541440813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FB-43B1-BBB1-7C5A7A984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0130335"/>
        <c:axId val="1022410575"/>
      </c:lineChart>
      <c:catAx>
        <c:axId val="1950130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22410575"/>
        <c:crosses val="autoZero"/>
        <c:auto val="1"/>
        <c:lblAlgn val="ctr"/>
        <c:lblOffset val="100"/>
        <c:noMultiLvlLbl val="0"/>
      </c:catAx>
      <c:valAx>
        <c:axId val="1022410575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0130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[2]Fiscaldatabase!$CG$3:$CG$150</c:f>
              <c:numCache>
                <c:formatCode>General</c:formatCode>
                <c:ptCount val="148"/>
                <c:pt idx="0">
                  <c:v>16.321092972797931</c:v>
                </c:pt>
                <c:pt idx="1">
                  <c:v>16.633039685527855</c:v>
                </c:pt>
                <c:pt idx="2">
                  <c:v>16.911713381804187</c:v>
                </c:pt>
                <c:pt idx="3">
                  <c:v>17.093774366888699</c:v>
                </c:pt>
                <c:pt idx="4">
                  <c:v>17.162326210331887</c:v>
                </c:pt>
                <c:pt idx="5">
                  <c:v>17.039568965573132</c:v>
                </c:pt>
                <c:pt idx="6">
                  <c:v>17.1198713600476</c:v>
                </c:pt>
                <c:pt idx="7">
                  <c:v>17.155964023357978</c:v>
                </c:pt>
                <c:pt idx="8">
                  <c:v>17.255275250097725</c:v>
                </c:pt>
                <c:pt idx="9">
                  <c:v>17.270185341120701</c:v>
                </c:pt>
                <c:pt idx="10">
                  <c:v>17.452814264956626</c:v>
                </c:pt>
                <c:pt idx="11">
                  <c:v>17.478221571436656</c:v>
                </c:pt>
                <c:pt idx="12">
                  <c:v>17.34212666604137</c:v>
                </c:pt>
                <c:pt idx="13">
                  <c:v>17.21950733310587</c:v>
                </c:pt>
                <c:pt idx="14">
                  <c:v>17.095282825759785</c:v>
                </c:pt>
                <c:pt idx="15">
                  <c:v>16.858533360102555</c:v>
                </c:pt>
                <c:pt idx="16">
                  <c:v>16.680776452084025</c:v>
                </c:pt>
                <c:pt idx="17">
                  <c:v>16.77116595027308</c:v>
                </c:pt>
                <c:pt idx="18">
                  <c:v>16.602586931140113</c:v>
                </c:pt>
                <c:pt idx="19">
                  <c:v>16.624525371766889</c:v>
                </c:pt>
                <c:pt idx="20">
                  <c:v>16.592679735415601</c:v>
                </c:pt>
                <c:pt idx="21">
                  <c:v>16.50774448840701</c:v>
                </c:pt>
                <c:pt idx="22">
                  <c:v>16.404028648347925</c:v>
                </c:pt>
                <c:pt idx="23">
                  <c:v>16.379649668371226</c:v>
                </c:pt>
                <c:pt idx="24">
                  <c:v>16.464373240462425</c:v>
                </c:pt>
                <c:pt idx="25">
                  <c:v>16.250581044395851</c:v>
                </c:pt>
                <c:pt idx="26">
                  <c:v>16.261891790977202</c:v>
                </c:pt>
                <c:pt idx="27">
                  <c:v>16.325118190594033</c:v>
                </c:pt>
                <c:pt idx="28">
                  <c:v>16.487974147683317</c:v>
                </c:pt>
                <c:pt idx="29">
                  <c:v>16.264176183715996</c:v>
                </c:pt>
                <c:pt idx="30">
                  <c:v>16.187397138071347</c:v>
                </c:pt>
                <c:pt idx="31">
                  <c:v>16.00074192247336</c:v>
                </c:pt>
                <c:pt idx="32">
                  <c:v>15.974834203511213</c:v>
                </c:pt>
                <c:pt idx="33">
                  <c:v>15.881107225771427</c:v>
                </c:pt>
                <c:pt idx="34">
                  <c:v>15.789493424652875</c:v>
                </c:pt>
                <c:pt idx="35">
                  <c:v>15.706891285591512</c:v>
                </c:pt>
                <c:pt idx="36">
                  <c:v>15.614626141779194</c:v>
                </c:pt>
                <c:pt idx="37">
                  <c:v>15.643100009397454</c:v>
                </c:pt>
                <c:pt idx="38">
                  <c:v>15.732045746883353</c:v>
                </c:pt>
                <c:pt idx="39">
                  <c:v>15.725702893303136</c:v>
                </c:pt>
                <c:pt idx="40">
                  <c:v>15.690467024905514</c:v>
                </c:pt>
                <c:pt idx="41">
                  <c:v>15.766793711909823</c:v>
                </c:pt>
                <c:pt idx="42">
                  <c:v>15.823207611753851</c:v>
                </c:pt>
                <c:pt idx="43">
                  <c:v>15.846451839174708</c:v>
                </c:pt>
                <c:pt idx="44">
                  <c:v>15.764151863238279</c:v>
                </c:pt>
                <c:pt idx="45">
                  <c:v>15.779354186185767</c:v>
                </c:pt>
                <c:pt idx="46">
                  <c:v>15.928822430646406</c:v>
                </c:pt>
                <c:pt idx="47">
                  <c:v>15.92943314873026</c:v>
                </c:pt>
                <c:pt idx="48">
                  <c:v>16.003230696535002</c:v>
                </c:pt>
                <c:pt idx="49">
                  <c:v>16.347855305862943</c:v>
                </c:pt>
                <c:pt idx="50">
                  <c:v>16.554611763502415</c:v>
                </c:pt>
                <c:pt idx="51">
                  <c:v>16.689932663266465</c:v>
                </c:pt>
                <c:pt idx="52">
                  <c:v>16.815625908092606</c:v>
                </c:pt>
                <c:pt idx="53">
                  <c:v>16.84476593329499</c:v>
                </c:pt>
                <c:pt idx="54">
                  <c:v>16.835880163692146</c:v>
                </c:pt>
                <c:pt idx="55">
                  <c:v>16.834627206552305</c:v>
                </c:pt>
                <c:pt idx="56">
                  <c:v>16.740241738680957</c:v>
                </c:pt>
                <c:pt idx="57">
                  <c:v>16.688466985004268</c:v>
                </c:pt>
                <c:pt idx="58">
                  <c:v>16.624310103126742</c:v>
                </c:pt>
                <c:pt idx="59">
                  <c:v>16.510958544234086</c:v>
                </c:pt>
                <c:pt idx="60">
                  <c:v>16.468291250671317</c:v>
                </c:pt>
                <c:pt idx="61">
                  <c:v>16.412312701069563</c:v>
                </c:pt>
                <c:pt idx="62">
                  <c:v>16.447359884330655</c:v>
                </c:pt>
                <c:pt idx="63">
                  <c:v>16.537062497393713</c:v>
                </c:pt>
                <c:pt idx="64">
                  <c:v>16.762369779580268</c:v>
                </c:pt>
                <c:pt idx="65">
                  <c:v>16.810942950925099</c:v>
                </c:pt>
                <c:pt idx="66">
                  <c:v>16.797190566717525</c:v>
                </c:pt>
                <c:pt idx="67">
                  <c:v>16.760896826290654</c:v>
                </c:pt>
                <c:pt idx="68">
                  <c:v>16.704266808028095</c:v>
                </c:pt>
                <c:pt idx="69">
                  <c:v>16.459329034487478</c:v>
                </c:pt>
                <c:pt idx="70">
                  <c:v>16.305135008426756</c:v>
                </c:pt>
                <c:pt idx="71">
                  <c:v>16.095715891146845</c:v>
                </c:pt>
                <c:pt idx="72">
                  <c:v>15.967782813639975</c:v>
                </c:pt>
                <c:pt idx="73">
                  <c:v>15.886290350116084</c:v>
                </c:pt>
                <c:pt idx="74">
                  <c:v>15.894770227794137</c:v>
                </c:pt>
                <c:pt idx="75">
                  <c:v>15.963149219098172</c:v>
                </c:pt>
                <c:pt idx="76">
                  <c:v>16.038997359635779</c:v>
                </c:pt>
                <c:pt idx="77">
                  <c:v>16.066849357812664</c:v>
                </c:pt>
                <c:pt idx="78">
                  <c:v>15.97396300862845</c:v>
                </c:pt>
                <c:pt idx="79">
                  <c:v>15.796563750926362</c:v>
                </c:pt>
                <c:pt idx="80">
                  <c:v>15.589541889815658</c:v>
                </c:pt>
                <c:pt idx="81">
                  <c:v>15.454105280940631</c:v>
                </c:pt>
                <c:pt idx="82">
                  <c:v>15.374570197703214</c:v>
                </c:pt>
                <c:pt idx="83">
                  <c:v>15.333726350548545</c:v>
                </c:pt>
                <c:pt idx="84">
                  <c:v>15.269611239008778</c:v>
                </c:pt>
                <c:pt idx="85">
                  <c:v>15.355721607286366</c:v>
                </c:pt>
                <c:pt idx="86">
                  <c:v>15.452266688307786</c:v>
                </c:pt>
                <c:pt idx="87">
                  <c:v>15.511025920255484</c:v>
                </c:pt>
                <c:pt idx="88">
                  <c:v>15.594116144836903</c:v>
                </c:pt>
                <c:pt idx="89">
                  <c:v>15.671365735309248</c:v>
                </c:pt>
                <c:pt idx="90">
                  <c:v>15.674896706667537</c:v>
                </c:pt>
                <c:pt idx="91">
                  <c:v>15.752309586580129</c:v>
                </c:pt>
                <c:pt idx="92">
                  <c:v>15.845099260459946</c:v>
                </c:pt>
                <c:pt idx="93">
                  <c:v>15.939083221129463</c:v>
                </c:pt>
                <c:pt idx="94">
                  <c:v>15.922777824078604</c:v>
                </c:pt>
                <c:pt idx="95">
                  <c:v>15.873177849049236</c:v>
                </c:pt>
                <c:pt idx="96">
                  <c:v>15.868874875718872</c:v>
                </c:pt>
                <c:pt idx="97">
                  <c:v>15.79653360012802</c:v>
                </c:pt>
                <c:pt idx="98">
                  <c:v>15.802525006460142</c:v>
                </c:pt>
                <c:pt idx="99">
                  <c:v>15.765258470101701</c:v>
                </c:pt>
                <c:pt idx="100">
                  <c:v>15.823483602110249</c:v>
                </c:pt>
                <c:pt idx="101">
                  <c:v>15.780895179181142</c:v>
                </c:pt>
                <c:pt idx="102">
                  <c:v>15.678173870666583</c:v>
                </c:pt>
                <c:pt idx="103">
                  <c:v>15.596238188157496</c:v>
                </c:pt>
                <c:pt idx="104">
                  <c:v>15.618328918398891</c:v>
                </c:pt>
                <c:pt idx="105">
                  <c:v>15.445524797812951</c:v>
                </c:pt>
                <c:pt idx="106">
                  <c:v>15.323410404413314</c:v>
                </c:pt>
                <c:pt idx="107">
                  <c:v>15.198447589361377</c:v>
                </c:pt>
                <c:pt idx="108">
                  <c:v>15.083232618199647</c:v>
                </c:pt>
                <c:pt idx="109">
                  <c:v>15.053209403926809</c:v>
                </c:pt>
                <c:pt idx="110">
                  <c:v>15.026247525187067</c:v>
                </c:pt>
                <c:pt idx="111">
                  <c:v>15.07104408983397</c:v>
                </c:pt>
                <c:pt idx="112">
                  <c:v>15.013400588977133</c:v>
                </c:pt>
                <c:pt idx="113">
                  <c:v>15.163966009019644</c:v>
                </c:pt>
                <c:pt idx="114">
                  <c:v>15.487822834323476</c:v>
                </c:pt>
                <c:pt idx="115">
                  <c:v>15.841197348279637</c:v>
                </c:pt>
                <c:pt idx="116">
                  <c:v>16.616960348403737</c:v>
                </c:pt>
                <c:pt idx="117">
                  <c:v>17.070700966425974</c:v>
                </c:pt>
                <c:pt idx="118">
                  <c:v>17.225902913793547</c:v>
                </c:pt>
                <c:pt idx="119">
                  <c:v>17.164004763687014</c:v>
                </c:pt>
                <c:pt idx="120">
                  <c:v>17.154983234160685</c:v>
                </c:pt>
                <c:pt idx="121">
                  <c:v>16.971284369119118</c:v>
                </c:pt>
                <c:pt idx="122">
                  <c:v>16.91701415619</c:v>
                </c:pt>
                <c:pt idx="123">
                  <c:v>16.853127981230255</c:v>
                </c:pt>
                <c:pt idx="124">
                  <c:v>16.706213071893792</c:v>
                </c:pt>
                <c:pt idx="125">
                  <c:v>16.685520446231237</c:v>
                </c:pt>
                <c:pt idx="126">
                  <c:v>16.69794466905055</c:v>
                </c:pt>
                <c:pt idx="127">
                  <c:v>16.84644492171455</c:v>
                </c:pt>
                <c:pt idx="128">
                  <c:v>16.945980851958037</c:v>
                </c:pt>
                <c:pt idx="129">
                  <c:v>17.025078194586971</c:v>
                </c:pt>
                <c:pt idx="130">
                  <c:v>17.063089541475968</c:v>
                </c:pt>
                <c:pt idx="131">
                  <c:v>17.229997696807722</c:v>
                </c:pt>
                <c:pt idx="132">
                  <c:v>17.337547013935236</c:v>
                </c:pt>
                <c:pt idx="133">
                  <c:v>17.306497783881426</c:v>
                </c:pt>
                <c:pt idx="134">
                  <c:v>17.26758911773366</c:v>
                </c:pt>
                <c:pt idx="135">
                  <c:v>17.237188086933081</c:v>
                </c:pt>
                <c:pt idx="136">
                  <c:v>17.169499148032155</c:v>
                </c:pt>
                <c:pt idx="137">
                  <c:v>17.232881802403671</c:v>
                </c:pt>
                <c:pt idx="138">
                  <c:v>17.289777351726602</c:v>
                </c:pt>
                <c:pt idx="139">
                  <c:v>17.257790799094568</c:v>
                </c:pt>
                <c:pt idx="140">
                  <c:v>17.078443510166153</c:v>
                </c:pt>
                <c:pt idx="141">
                  <c:v>17.026569512631994</c:v>
                </c:pt>
                <c:pt idx="142">
                  <c:v>17.019358769448832</c:v>
                </c:pt>
                <c:pt idx="143">
                  <c:v>16.974096115715046</c:v>
                </c:pt>
                <c:pt idx="144">
                  <c:v>16.936396354366053</c:v>
                </c:pt>
                <c:pt idx="145">
                  <c:v>17.00629304426479</c:v>
                </c:pt>
                <c:pt idx="146">
                  <c:v>17.002542344529843</c:v>
                </c:pt>
                <c:pt idx="147">
                  <c:v>16.910447140754052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6-41D5-8B89-CF10EF2EB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533071"/>
        <c:axId val="1822371039"/>
      </c:lineChart>
      <c:catAx>
        <c:axId val="4225330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22371039"/>
        <c:crosses val="autoZero"/>
        <c:auto val="1"/>
        <c:lblAlgn val="ctr"/>
        <c:lblOffset val="100"/>
        <c:noMultiLvlLbl val="0"/>
      </c:catAx>
      <c:valAx>
        <c:axId val="1822371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2533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AWMD_Updated!$BK$103:$BK$225</c:f>
              <c:numCache>
                <c:formatCode>General</c:formatCode>
                <c:ptCount val="123"/>
                <c:pt idx="0">
                  <c:v>0.89544494179185641</c:v>
                </c:pt>
                <c:pt idx="1">
                  <c:v>2.5710097385811537E-2</c:v>
                </c:pt>
                <c:pt idx="2">
                  <c:v>1.000888142162415</c:v>
                </c:pt>
                <c:pt idx="3">
                  <c:v>1.7317292453020494</c:v>
                </c:pt>
                <c:pt idx="4">
                  <c:v>0.42767877583900216</c:v>
                </c:pt>
                <c:pt idx="5">
                  <c:v>1.7376165721201264</c:v>
                </c:pt>
                <c:pt idx="6">
                  <c:v>3.2385398727472037</c:v>
                </c:pt>
                <c:pt idx="7">
                  <c:v>2.5570871066456169</c:v>
                </c:pt>
                <c:pt idx="8">
                  <c:v>3.2846617012632473</c:v>
                </c:pt>
                <c:pt idx="9">
                  <c:v>3.7166872650017391</c:v>
                </c:pt>
                <c:pt idx="10">
                  <c:v>1.4996029962579316</c:v>
                </c:pt>
                <c:pt idx="11">
                  <c:v>1.9177783479322752</c:v>
                </c:pt>
                <c:pt idx="12">
                  <c:v>1.6350625489080617</c:v>
                </c:pt>
                <c:pt idx="13">
                  <c:v>6.206032704749731E-2</c:v>
                </c:pt>
                <c:pt idx="14">
                  <c:v>-0.48553471729056996</c:v>
                </c:pt>
                <c:pt idx="15">
                  <c:v>0.9154277606463479</c:v>
                </c:pt>
                <c:pt idx="16">
                  <c:v>2.7710544354109024</c:v>
                </c:pt>
                <c:pt idx="17">
                  <c:v>2.7296068147544483</c:v>
                </c:pt>
                <c:pt idx="18">
                  <c:v>3.208976673331998</c:v>
                </c:pt>
                <c:pt idx="19">
                  <c:v>3.9615092972814292</c:v>
                </c:pt>
                <c:pt idx="20">
                  <c:v>3.3037230664942685</c:v>
                </c:pt>
                <c:pt idx="21">
                  <c:v>2.1846207832894704</c:v>
                </c:pt>
                <c:pt idx="22">
                  <c:v>3.601723460508155</c:v>
                </c:pt>
                <c:pt idx="23">
                  <c:v>0.1270379962010848</c:v>
                </c:pt>
                <c:pt idx="24">
                  <c:v>-0.69669971687394971</c:v>
                </c:pt>
                <c:pt idx="25">
                  <c:v>-0.39121337163645631</c:v>
                </c:pt>
                <c:pt idx="26">
                  <c:v>-0.23922740005141163</c:v>
                </c:pt>
                <c:pt idx="27">
                  <c:v>1.2106040690902597</c:v>
                </c:pt>
                <c:pt idx="28">
                  <c:v>1.289736887851145</c:v>
                </c:pt>
                <c:pt idx="29">
                  <c:v>0.58415560473847883</c:v>
                </c:pt>
                <c:pt idx="30">
                  <c:v>0.96185637034444937</c:v>
                </c:pt>
                <c:pt idx="31">
                  <c:v>-1.4880323761843672</c:v>
                </c:pt>
                <c:pt idx="32">
                  <c:v>-0.53389701149807456</c:v>
                </c:pt>
                <c:pt idx="33">
                  <c:v>1.5926215866585158</c:v>
                </c:pt>
                <c:pt idx="34">
                  <c:v>2.4066556198133915</c:v>
                </c:pt>
                <c:pt idx="35">
                  <c:v>1.9144452106142573</c:v>
                </c:pt>
                <c:pt idx="36">
                  <c:v>3.1871390591112325</c:v>
                </c:pt>
                <c:pt idx="37">
                  <c:v>9.7620329336534084E-2</c:v>
                </c:pt>
                <c:pt idx="38">
                  <c:v>1.2402381520139061</c:v>
                </c:pt>
                <c:pt idx="39">
                  <c:v>0.66875513014224008</c:v>
                </c:pt>
                <c:pt idx="40">
                  <c:v>1.6814323317183133</c:v>
                </c:pt>
                <c:pt idx="41">
                  <c:v>2.3542670482910033</c:v>
                </c:pt>
                <c:pt idx="42">
                  <c:v>1.9336583589162348</c:v>
                </c:pt>
                <c:pt idx="43">
                  <c:v>2.3073096160711737</c:v>
                </c:pt>
                <c:pt idx="44">
                  <c:v>2.3896609703855765</c:v>
                </c:pt>
                <c:pt idx="45">
                  <c:v>0.90989788533288873</c:v>
                </c:pt>
                <c:pt idx="46">
                  <c:v>3.2419724876884715</c:v>
                </c:pt>
                <c:pt idx="47">
                  <c:v>0.87891792617216247</c:v>
                </c:pt>
                <c:pt idx="48">
                  <c:v>1.8219270202241677</c:v>
                </c:pt>
                <c:pt idx="49">
                  <c:v>1.3927764079604277</c:v>
                </c:pt>
                <c:pt idx="50">
                  <c:v>0.51610000529316302</c:v>
                </c:pt>
                <c:pt idx="51">
                  <c:v>1.5738174878300759</c:v>
                </c:pt>
                <c:pt idx="52">
                  <c:v>-0.93838754640009903</c:v>
                </c:pt>
                <c:pt idx="53">
                  <c:v>-1.1308365749327254</c:v>
                </c:pt>
                <c:pt idx="54">
                  <c:v>-5.7524175349486946</c:v>
                </c:pt>
                <c:pt idx="55">
                  <c:v>-8.6884740388635926</c:v>
                </c:pt>
                <c:pt idx="56">
                  <c:v>-0.5791284425222698</c:v>
                </c:pt>
                <c:pt idx="57">
                  <c:v>2.5369999301363855</c:v>
                </c:pt>
                <c:pt idx="58">
                  <c:v>2.1167120553784669</c:v>
                </c:pt>
                <c:pt idx="59">
                  <c:v>2.4830986037701397</c:v>
                </c:pt>
                <c:pt idx="60">
                  <c:v>4.8501732367545847</c:v>
                </c:pt>
                <c:pt idx="61">
                  <c:v>1.973548920731627</c:v>
                </c:pt>
                <c:pt idx="62">
                  <c:v>1.7449310239805893</c:v>
                </c:pt>
                <c:pt idx="63">
                  <c:v>2.0817632108293127</c:v>
                </c:pt>
                <c:pt idx="64">
                  <c:v>0.79445112053972977</c:v>
                </c:pt>
                <c:pt idx="65">
                  <c:v>0.87060380974188778</c:v>
                </c:pt>
                <c:pt idx="66">
                  <c:v>-0.41893553557329488</c:v>
                </c:pt>
                <c:pt idx="67">
                  <c:v>1.0356915992186799</c:v>
                </c:pt>
                <c:pt idx="68">
                  <c:v>0.80436844969413723</c:v>
                </c:pt>
                <c:pt idx="69">
                  <c:v>1.0571594086820957</c:v>
                </c:pt>
                <c:pt idx="70">
                  <c:v>-0.61643841493321805</c:v>
                </c:pt>
                <c:pt idx="71">
                  <c:v>0.43562171826581064</c:v>
                </c:pt>
                <c:pt idx="72">
                  <c:v>1.1822167886310186</c:v>
                </c:pt>
                <c:pt idx="73">
                  <c:v>0.95140173688006424</c:v>
                </c:pt>
                <c:pt idx="74">
                  <c:v>0.88594099058973974</c:v>
                </c:pt>
                <c:pt idx="75">
                  <c:v>0.87408975313223447</c:v>
                </c:pt>
                <c:pt idx="76">
                  <c:v>1.2131956819678935</c:v>
                </c:pt>
                <c:pt idx="77">
                  <c:v>1.6606646014345028</c:v>
                </c:pt>
                <c:pt idx="78">
                  <c:v>1.1837034238927568</c:v>
                </c:pt>
                <c:pt idx="79">
                  <c:v>3.4414417806023723</c:v>
                </c:pt>
                <c:pt idx="80">
                  <c:v>0.70992310161299699</c:v>
                </c:pt>
                <c:pt idx="81">
                  <c:v>0.39604773888279876</c:v>
                </c:pt>
                <c:pt idx="82">
                  <c:v>0.88649034061221155</c:v>
                </c:pt>
                <c:pt idx="83">
                  <c:v>0.65934790670987287</c:v>
                </c:pt>
                <c:pt idx="84">
                  <c:v>0.80006589860228683</c:v>
                </c:pt>
                <c:pt idx="85">
                  <c:v>0.95252212017058469</c:v>
                </c:pt>
                <c:pt idx="86">
                  <c:v>0.89047498428782568</c:v>
                </c:pt>
                <c:pt idx="87">
                  <c:v>2.0508462709695419</c:v>
                </c:pt>
                <c:pt idx="88">
                  <c:v>1.5330137751676576</c:v>
                </c:pt>
                <c:pt idx="89">
                  <c:v>1.2390311947491073</c:v>
                </c:pt>
                <c:pt idx="90">
                  <c:v>2.2278355477294509</c:v>
                </c:pt>
                <c:pt idx="91">
                  <c:v>-0.20717161143147811</c:v>
                </c:pt>
                <c:pt idx="92">
                  <c:v>0.66939161986028228</c:v>
                </c:pt>
                <c:pt idx="93">
                  <c:v>0.22714657317639553</c:v>
                </c:pt>
                <c:pt idx="94">
                  <c:v>0.89932630445859196</c:v>
                </c:pt>
                <c:pt idx="95">
                  <c:v>2.0615741077365524</c:v>
                </c:pt>
                <c:pt idx="96">
                  <c:v>0.27632476454759747</c:v>
                </c:pt>
                <c:pt idx="97">
                  <c:v>8.2033697275352147E-2</c:v>
                </c:pt>
                <c:pt idx="98">
                  <c:v>3.4092914062866519E-2</c:v>
                </c:pt>
                <c:pt idx="99">
                  <c:v>-2.6099722707614514</c:v>
                </c:pt>
                <c:pt idx="100">
                  <c:v>-19.217636471281864</c:v>
                </c:pt>
                <c:pt idx="101">
                  <c:v>15.740149533002668</c:v>
                </c:pt>
                <c:pt idx="102">
                  <c:v>5.6416247879512493</c:v>
                </c:pt>
                <c:pt idx="103">
                  <c:v>1.7595005893246585</c:v>
                </c:pt>
                <c:pt idx="104">
                  <c:v>2.1051901819415741</c:v>
                </c:pt>
                <c:pt idx="105">
                  <c:v>1.8125786432579005</c:v>
                </c:pt>
                <c:pt idx="106">
                  <c:v>3.1853003515286193</c:v>
                </c:pt>
                <c:pt idx="107">
                  <c:v>1.7514041056877261</c:v>
                </c:pt>
                <c:pt idx="108">
                  <c:v>1.4162303272265309</c:v>
                </c:pt>
                <c:pt idx="109">
                  <c:v>1.4672186989553859</c:v>
                </c:pt>
                <c:pt idx="110">
                  <c:v>-4.7023361784082063E-2</c:v>
                </c:pt>
                <c:pt idx="111">
                  <c:v>-1.1731426095456965</c:v>
                </c:pt>
                <c:pt idx="112">
                  <c:v>-0.77047739477673627</c:v>
                </c:pt>
                <c:pt idx="113">
                  <c:v>-0.90203440876330809</c:v>
                </c:pt>
                <c:pt idx="114">
                  <c:v>0.627898333129151</c:v>
                </c:pt>
                <c:pt idx="115">
                  <c:v>0.16978204931294982</c:v>
                </c:pt>
                <c:pt idx="116">
                  <c:v>1.5437080535228631</c:v>
                </c:pt>
                <c:pt idx="117">
                  <c:v>-1.3858669868354823</c:v>
                </c:pt>
                <c:pt idx="118">
                  <c:v>0.10336492739619896</c:v>
                </c:pt>
                <c:pt idx="119">
                  <c:v>2.4441221173285177</c:v>
                </c:pt>
                <c:pt idx="120">
                  <c:v>-0.46326503425202503</c:v>
                </c:pt>
                <c:pt idx="121">
                  <c:v>0.83658349329511772</c:v>
                </c:pt>
                <c:pt idx="122">
                  <c:v>-0.43798747125262105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4-4538-88FE-BB21386D84A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AWMD_Updated!$BL$103:$BL$225</c:f>
              <c:numCache>
                <c:formatCode>General</c:formatCode>
                <c:ptCount val="123"/>
                <c:pt idx="0">
                  <c:v>0.89588362119594755</c:v>
                </c:pt>
                <c:pt idx="1">
                  <c:v>2.8022072327038572E-2</c:v>
                </c:pt>
                <c:pt idx="2">
                  <c:v>0.99979875077167435</c:v>
                </c:pt>
                <c:pt idx="3">
                  <c:v>1.7505252677121552</c:v>
                </c:pt>
                <c:pt idx="4">
                  <c:v>0.49139655156518192</c:v>
                </c:pt>
                <c:pt idx="5">
                  <c:v>1.7356522169267974</c:v>
                </c:pt>
                <c:pt idx="6">
                  <c:v>3.2556689631375368</c:v>
                </c:pt>
                <c:pt idx="7">
                  <c:v>2.5476024742919323</c:v>
                </c:pt>
                <c:pt idx="8">
                  <c:v>3.2577699904699386</c:v>
                </c:pt>
                <c:pt idx="9">
                  <c:v>3.709180801673817</c:v>
                </c:pt>
                <c:pt idx="10">
                  <c:v>1.4829321968341747</c:v>
                </c:pt>
                <c:pt idx="11">
                  <c:v>1.9101519480094753</c:v>
                </c:pt>
                <c:pt idx="12">
                  <c:v>1.6101004933553487</c:v>
                </c:pt>
                <c:pt idx="13">
                  <c:v>4.8849928872241044E-2</c:v>
                </c:pt>
                <c:pt idx="14">
                  <c:v>-0.50909696095903234</c:v>
                </c:pt>
                <c:pt idx="15">
                  <c:v>0.8886890662682001</c:v>
                </c:pt>
                <c:pt idx="16">
                  <c:v>2.762971334500075</c:v>
                </c:pt>
                <c:pt idx="17">
                  <c:v>2.736449999952173</c:v>
                </c:pt>
                <c:pt idx="18">
                  <c:v>3.1987243650922981</c:v>
                </c:pt>
                <c:pt idx="19">
                  <c:v>3.8948139773842705</c:v>
                </c:pt>
                <c:pt idx="20">
                  <c:v>3.3023422432415961</c:v>
                </c:pt>
                <c:pt idx="21">
                  <c:v>2.1693024355858181</c:v>
                </c:pt>
                <c:pt idx="22">
                  <c:v>3.6344280048749456</c:v>
                </c:pt>
                <c:pt idx="23">
                  <c:v>0.12987992557873529</c:v>
                </c:pt>
                <c:pt idx="24">
                  <c:v>-0.72573658993008161</c:v>
                </c:pt>
                <c:pt idx="25">
                  <c:v>-0.40113793085087002</c:v>
                </c:pt>
                <c:pt idx="26">
                  <c:v>-0.22794141528708067</c:v>
                </c:pt>
                <c:pt idx="27">
                  <c:v>1.2173708952263551</c:v>
                </c:pt>
                <c:pt idx="28">
                  <c:v>1.2943702695469961</c:v>
                </c:pt>
                <c:pt idx="29">
                  <c:v>0.60396978426344727</c:v>
                </c:pt>
                <c:pt idx="30">
                  <c:v>0.95307709361553972</c:v>
                </c:pt>
                <c:pt idx="31">
                  <c:v>-1.4933416699150937</c:v>
                </c:pt>
                <c:pt idx="32">
                  <c:v>-0.51588810239350247</c:v>
                </c:pt>
                <c:pt idx="33">
                  <c:v>1.599379420148006</c:v>
                </c:pt>
                <c:pt idx="34">
                  <c:v>2.3925657653229404</c:v>
                </c:pt>
                <c:pt idx="35">
                  <c:v>1.9521378872238593</c:v>
                </c:pt>
                <c:pt idx="36">
                  <c:v>3.1803110352609298</c:v>
                </c:pt>
                <c:pt idx="37">
                  <c:v>0.12595933025145722</c:v>
                </c:pt>
                <c:pt idx="38">
                  <c:v>1.2223771236984371</c:v>
                </c:pt>
                <c:pt idx="39">
                  <c:v>0.66474128696640822</c:v>
                </c:pt>
                <c:pt idx="40">
                  <c:v>1.6989407400204382</c:v>
                </c:pt>
                <c:pt idx="41">
                  <c:v>2.3542405824538148</c:v>
                </c:pt>
                <c:pt idx="42">
                  <c:v>1.9419227130235583</c:v>
                </c:pt>
                <c:pt idx="43">
                  <c:v>2.2901271715447979</c:v>
                </c:pt>
                <c:pt idx="44">
                  <c:v>2.4042679471634854</c:v>
                </c:pt>
                <c:pt idx="45">
                  <c:v>0.90130868743563131</c:v>
                </c:pt>
                <c:pt idx="46">
                  <c:v>3.2301805438530673</c:v>
                </c:pt>
                <c:pt idx="47">
                  <c:v>0.92565190995301805</c:v>
                </c:pt>
                <c:pt idx="48">
                  <c:v>1.8333684181291776</c:v>
                </c:pt>
                <c:pt idx="49">
                  <c:v>1.3809946121674521</c:v>
                </c:pt>
                <c:pt idx="50">
                  <c:v>0.53895881998273776</c:v>
                </c:pt>
                <c:pt idx="51">
                  <c:v>1.5748693320593254</c:v>
                </c:pt>
                <c:pt idx="52">
                  <c:v>-0.94397275234890943</c:v>
                </c:pt>
                <c:pt idx="53">
                  <c:v>-1.1366634221768535</c:v>
                </c:pt>
                <c:pt idx="54">
                  <c:v>-5.7459896310682819</c:v>
                </c:pt>
                <c:pt idx="55">
                  <c:v>-8.6826222852555368</c:v>
                </c:pt>
                <c:pt idx="56">
                  <c:v>-0.59014606222611565</c:v>
                </c:pt>
                <c:pt idx="57">
                  <c:v>2.5379602255544587</c:v>
                </c:pt>
                <c:pt idx="58">
                  <c:v>2.1311100814712658</c:v>
                </c:pt>
                <c:pt idx="59">
                  <c:v>2.4578762057026138</c:v>
                </c:pt>
                <c:pt idx="60">
                  <c:v>4.8510343222764485</c:v>
                </c:pt>
                <c:pt idx="61">
                  <c:v>2.0163007436581504</c:v>
                </c:pt>
                <c:pt idx="62">
                  <c:v>1.7290398161095233</c:v>
                </c:pt>
                <c:pt idx="63">
                  <c:v>2.1108435286479432</c:v>
                </c:pt>
                <c:pt idx="64">
                  <c:v>0.77540125089559098</c:v>
                </c:pt>
                <c:pt idx="65">
                  <c:v>0.87099235201022474</c:v>
                </c:pt>
                <c:pt idx="66">
                  <c:v>-0.39773078127213202</c:v>
                </c:pt>
                <c:pt idx="67">
                  <c:v>1.011984948607636</c:v>
                </c:pt>
                <c:pt idx="68">
                  <c:v>0.82994730737953049</c:v>
                </c:pt>
                <c:pt idx="69">
                  <c:v>1.03200323679975</c:v>
                </c:pt>
                <c:pt idx="70">
                  <c:v>-0.6019937155913091</c:v>
                </c:pt>
                <c:pt idx="71">
                  <c:v>0.46592347588398919</c:v>
                </c:pt>
                <c:pt idx="72">
                  <c:v>1.1803900245931365</c:v>
                </c:pt>
                <c:pt idx="73">
                  <c:v>0.98304063627312477</c:v>
                </c:pt>
                <c:pt idx="74">
                  <c:v>0.85878958599103772</c:v>
                </c:pt>
                <c:pt idx="75">
                  <c:v>0.8487593195061871</c:v>
                </c:pt>
                <c:pt idx="76">
                  <c:v>1.2390261790050872</c:v>
                </c:pt>
                <c:pt idx="77">
                  <c:v>1.6565569850802486</c:v>
                </c:pt>
                <c:pt idx="78">
                  <c:v>1.202604998807022</c:v>
                </c:pt>
                <c:pt idx="79">
                  <c:v>3.4372128812449221</c:v>
                </c:pt>
                <c:pt idx="80">
                  <c:v>0.6931786987225852</c:v>
                </c:pt>
                <c:pt idx="81">
                  <c:v>0.38178574433598289</c:v>
                </c:pt>
                <c:pt idx="82">
                  <c:v>0.90743891044362535</c:v>
                </c:pt>
                <c:pt idx="83">
                  <c:v>0.66996377459271894</c:v>
                </c:pt>
                <c:pt idx="84">
                  <c:v>0.82455858114609537</c:v>
                </c:pt>
                <c:pt idx="85">
                  <c:v>0.9502159235935892</c:v>
                </c:pt>
                <c:pt idx="86">
                  <c:v>0.89312481302328273</c:v>
                </c:pt>
                <c:pt idx="87">
                  <c:v>2.0432587597790652</c:v>
                </c:pt>
                <c:pt idx="88">
                  <c:v>1.5381385705946604</c:v>
                </c:pt>
                <c:pt idx="89">
                  <c:v>1.2462371902311808</c:v>
                </c:pt>
                <c:pt idx="90">
                  <c:v>2.1980864869121319</c:v>
                </c:pt>
                <c:pt idx="91">
                  <c:v>-0.20842420649050952</c:v>
                </c:pt>
                <c:pt idx="92">
                  <c:v>0.67259352601649613</c:v>
                </c:pt>
                <c:pt idx="93">
                  <c:v>0.23006152138000946</c:v>
                </c:pt>
                <c:pt idx="94">
                  <c:v>0.91587133474033688</c:v>
                </c:pt>
                <c:pt idx="95">
                  <c:v>2.0380563709182065</c:v>
                </c:pt>
                <c:pt idx="96">
                  <c:v>0.26787224337090354</c:v>
                </c:pt>
                <c:pt idx="97">
                  <c:v>0.1267950565769338</c:v>
                </c:pt>
                <c:pt idx="98">
                  <c:v>2.1920054598711936E-2</c:v>
                </c:pt>
                <c:pt idx="99">
                  <c:v>-2.6098102139283874</c:v>
                </c:pt>
                <c:pt idx="100">
                  <c:v>-19.208784069500961</c:v>
                </c:pt>
                <c:pt idx="101">
                  <c:v>15.68572073807406</c:v>
                </c:pt>
                <c:pt idx="102">
                  <c:v>5.6446858542610334</c:v>
                </c:pt>
                <c:pt idx="103">
                  <c:v>1.8017747748922952</c:v>
                </c:pt>
                <c:pt idx="104">
                  <c:v>2.0839285838852417</c:v>
                </c:pt>
                <c:pt idx="105">
                  <c:v>1.7976538111048823</c:v>
                </c:pt>
                <c:pt idx="106">
                  <c:v>3.1883076981667813</c:v>
                </c:pt>
                <c:pt idx="107">
                  <c:v>1.7820208246389191</c:v>
                </c:pt>
                <c:pt idx="108">
                  <c:v>1.4280638467827567</c:v>
                </c:pt>
                <c:pt idx="109">
                  <c:v>1.4740831122281417</c:v>
                </c:pt>
                <c:pt idx="110">
                  <c:v>-5.4754233900766724E-2</c:v>
                </c:pt>
                <c:pt idx="111">
                  <c:v>-1.1610566984769366</c:v>
                </c:pt>
                <c:pt idx="112">
                  <c:v>-0.78273054902558981</c:v>
                </c:pt>
                <c:pt idx="113">
                  <c:v>-0.89433217019465605</c:v>
                </c:pt>
                <c:pt idx="114">
                  <c:v>0.63173795487974083</c:v>
                </c:pt>
                <c:pt idx="115">
                  <c:v>0.16950449042989479</c:v>
                </c:pt>
                <c:pt idx="116">
                  <c:v>1.5523849930832112</c:v>
                </c:pt>
                <c:pt idx="117">
                  <c:v>-1.3795035446665826</c:v>
                </c:pt>
                <c:pt idx="118">
                  <c:v>9.2144500411062147E-2</c:v>
                </c:pt>
                <c:pt idx="119">
                  <c:v>2.4130673605013531</c:v>
                </c:pt>
                <c:pt idx="120">
                  <c:v>-0.45926760253701682</c:v>
                </c:pt>
                <c:pt idx="121">
                  <c:v>0.81758589879639132</c:v>
                </c:pt>
                <c:pt idx="122">
                  <c:v>-0.4102705386054728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4-4538-88FE-BB21386D8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8732911"/>
        <c:axId val="528750191"/>
      </c:lineChart>
      <c:catAx>
        <c:axId val="52873291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8750191"/>
        <c:crosses val="autoZero"/>
        <c:auto val="1"/>
        <c:lblAlgn val="ctr"/>
        <c:lblOffset val="100"/>
        <c:noMultiLvlLbl val="0"/>
      </c:catAx>
      <c:valAx>
        <c:axId val="52875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8732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3815048118985127"/>
          <c:y val="0.17017664601972929"/>
          <c:w val="0.84384908136482928"/>
          <c:h val="0.64139358698538462"/>
        </c:manualLayout>
      </c:layout>
      <c:lineChart>
        <c:grouping val="standard"/>
        <c:varyColors val="0"/>
        <c:ser>
          <c:idx val="0"/>
          <c:order val="0"/>
          <c:tx>
            <c:strRef>
              <c:f>[2]Fiscaldatabase!$AP$2</c:f>
              <c:strCache>
                <c:ptCount val="1"/>
                <c:pt idx="0">
                  <c:v>B2GDP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[2]Fiscaldatabase!$A$3:$A$154</c:f>
              <c:strCache>
                <c:ptCount val="152"/>
                <c:pt idx="0">
                  <c:v>1980Q1</c:v>
                </c:pt>
                <c:pt idx="1">
                  <c:v>1980Q2</c:v>
                </c:pt>
                <c:pt idx="2">
                  <c:v>1980Q3</c:v>
                </c:pt>
                <c:pt idx="3">
                  <c:v>1980Q4</c:v>
                </c:pt>
                <c:pt idx="4">
                  <c:v>1981Q1</c:v>
                </c:pt>
                <c:pt idx="5">
                  <c:v>1981Q2</c:v>
                </c:pt>
                <c:pt idx="6">
                  <c:v>1981Q3</c:v>
                </c:pt>
                <c:pt idx="7">
                  <c:v>1981Q4</c:v>
                </c:pt>
                <c:pt idx="8">
                  <c:v>1982Q1</c:v>
                </c:pt>
                <c:pt idx="9">
                  <c:v>1982Q2</c:v>
                </c:pt>
                <c:pt idx="10">
                  <c:v>1982Q3</c:v>
                </c:pt>
                <c:pt idx="11">
                  <c:v>1982Q4</c:v>
                </c:pt>
                <c:pt idx="12">
                  <c:v>1983Q1</c:v>
                </c:pt>
                <c:pt idx="13">
                  <c:v>1983Q2</c:v>
                </c:pt>
                <c:pt idx="14">
                  <c:v>1983Q3</c:v>
                </c:pt>
                <c:pt idx="15">
                  <c:v>1983Q4</c:v>
                </c:pt>
                <c:pt idx="16">
                  <c:v>1984Q1</c:v>
                </c:pt>
                <c:pt idx="17">
                  <c:v>1984Q2</c:v>
                </c:pt>
                <c:pt idx="18">
                  <c:v>1984Q3</c:v>
                </c:pt>
                <c:pt idx="19">
                  <c:v>1984Q4</c:v>
                </c:pt>
                <c:pt idx="20">
                  <c:v>1985Q1</c:v>
                </c:pt>
                <c:pt idx="21">
                  <c:v>1985Q2</c:v>
                </c:pt>
                <c:pt idx="22">
                  <c:v>1985Q3</c:v>
                </c:pt>
                <c:pt idx="23">
                  <c:v>1985Q4</c:v>
                </c:pt>
                <c:pt idx="24">
                  <c:v>1986Q1</c:v>
                </c:pt>
                <c:pt idx="25">
                  <c:v>1986Q2</c:v>
                </c:pt>
                <c:pt idx="26">
                  <c:v>1986Q3</c:v>
                </c:pt>
                <c:pt idx="27">
                  <c:v>1986Q4</c:v>
                </c:pt>
                <c:pt idx="28">
                  <c:v>1987Q1</c:v>
                </c:pt>
                <c:pt idx="29">
                  <c:v>1987Q2</c:v>
                </c:pt>
                <c:pt idx="30">
                  <c:v>1987Q3</c:v>
                </c:pt>
                <c:pt idx="31">
                  <c:v>1987Q4</c:v>
                </c:pt>
                <c:pt idx="32">
                  <c:v>1988Q1</c:v>
                </c:pt>
                <c:pt idx="33">
                  <c:v>1988Q2</c:v>
                </c:pt>
                <c:pt idx="34">
                  <c:v>1988Q3</c:v>
                </c:pt>
                <c:pt idx="35">
                  <c:v>1988Q4</c:v>
                </c:pt>
                <c:pt idx="36">
                  <c:v>1989Q1</c:v>
                </c:pt>
                <c:pt idx="37">
                  <c:v>1989Q2</c:v>
                </c:pt>
                <c:pt idx="38">
                  <c:v>1989Q3</c:v>
                </c:pt>
                <c:pt idx="39">
                  <c:v>1989Q4</c:v>
                </c:pt>
                <c:pt idx="40">
                  <c:v>1990Q1</c:v>
                </c:pt>
                <c:pt idx="41">
                  <c:v>1990Q2</c:v>
                </c:pt>
                <c:pt idx="42">
                  <c:v>1990Q3</c:v>
                </c:pt>
                <c:pt idx="43">
                  <c:v>1990Q4</c:v>
                </c:pt>
                <c:pt idx="44">
                  <c:v>1991Q1</c:v>
                </c:pt>
                <c:pt idx="45">
                  <c:v>1991Q2</c:v>
                </c:pt>
                <c:pt idx="46">
                  <c:v>1991Q3</c:v>
                </c:pt>
                <c:pt idx="47">
                  <c:v>1991Q4</c:v>
                </c:pt>
                <c:pt idx="48">
                  <c:v>1992Q1</c:v>
                </c:pt>
                <c:pt idx="49">
                  <c:v>1992Q2</c:v>
                </c:pt>
                <c:pt idx="50">
                  <c:v>1992Q3</c:v>
                </c:pt>
                <c:pt idx="51">
                  <c:v>1992Q4</c:v>
                </c:pt>
                <c:pt idx="52">
                  <c:v>1993Q1</c:v>
                </c:pt>
                <c:pt idx="53">
                  <c:v>1993Q2</c:v>
                </c:pt>
                <c:pt idx="54">
                  <c:v>1993Q3</c:v>
                </c:pt>
                <c:pt idx="55">
                  <c:v>1993Q4</c:v>
                </c:pt>
                <c:pt idx="56">
                  <c:v>1994Q1</c:v>
                </c:pt>
                <c:pt idx="57">
                  <c:v>1994Q2</c:v>
                </c:pt>
                <c:pt idx="58">
                  <c:v>1994Q3</c:v>
                </c:pt>
                <c:pt idx="59">
                  <c:v>1994Q4</c:v>
                </c:pt>
                <c:pt idx="60">
                  <c:v>1995Q1</c:v>
                </c:pt>
                <c:pt idx="61">
                  <c:v>1995Q2</c:v>
                </c:pt>
                <c:pt idx="62">
                  <c:v>1995Q3</c:v>
                </c:pt>
                <c:pt idx="63">
                  <c:v>1995Q4</c:v>
                </c:pt>
                <c:pt idx="64">
                  <c:v>1996Q1</c:v>
                </c:pt>
                <c:pt idx="65">
                  <c:v>1996Q2</c:v>
                </c:pt>
                <c:pt idx="66">
                  <c:v>1996Q3</c:v>
                </c:pt>
                <c:pt idx="67">
                  <c:v>1996Q4</c:v>
                </c:pt>
                <c:pt idx="68">
                  <c:v>1997Q1</c:v>
                </c:pt>
                <c:pt idx="69">
                  <c:v>1997Q2</c:v>
                </c:pt>
                <c:pt idx="70">
                  <c:v>1997Q3</c:v>
                </c:pt>
                <c:pt idx="71">
                  <c:v>1997Q4</c:v>
                </c:pt>
                <c:pt idx="72">
                  <c:v>1998Q1</c:v>
                </c:pt>
                <c:pt idx="73">
                  <c:v>1998Q2</c:v>
                </c:pt>
                <c:pt idx="74">
                  <c:v>1998Q3</c:v>
                </c:pt>
                <c:pt idx="75">
                  <c:v>1998Q4</c:v>
                </c:pt>
                <c:pt idx="76">
                  <c:v>1999Q1</c:v>
                </c:pt>
                <c:pt idx="77">
                  <c:v>1999Q2</c:v>
                </c:pt>
                <c:pt idx="78">
                  <c:v>1999Q3</c:v>
                </c:pt>
                <c:pt idx="79">
                  <c:v>1999Q4</c:v>
                </c:pt>
                <c:pt idx="80">
                  <c:v>2000Q1</c:v>
                </c:pt>
                <c:pt idx="81">
                  <c:v>2000Q2</c:v>
                </c:pt>
                <c:pt idx="82">
                  <c:v>2000Q3</c:v>
                </c:pt>
                <c:pt idx="83">
                  <c:v>2000Q4</c:v>
                </c:pt>
                <c:pt idx="84">
                  <c:v>2001Q1</c:v>
                </c:pt>
                <c:pt idx="85">
                  <c:v>2001Q2</c:v>
                </c:pt>
                <c:pt idx="86">
                  <c:v>2001Q3</c:v>
                </c:pt>
                <c:pt idx="87">
                  <c:v>2001Q4</c:v>
                </c:pt>
                <c:pt idx="88">
                  <c:v>2002Q1</c:v>
                </c:pt>
                <c:pt idx="89">
                  <c:v>2002Q2</c:v>
                </c:pt>
                <c:pt idx="90">
                  <c:v>2002Q3</c:v>
                </c:pt>
                <c:pt idx="91">
                  <c:v>2002Q4</c:v>
                </c:pt>
                <c:pt idx="92">
                  <c:v>2003Q1</c:v>
                </c:pt>
                <c:pt idx="93">
                  <c:v>2003Q2</c:v>
                </c:pt>
                <c:pt idx="94">
                  <c:v>2003Q3</c:v>
                </c:pt>
                <c:pt idx="95">
                  <c:v>2003Q4</c:v>
                </c:pt>
                <c:pt idx="96">
                  <c:v>2004Q1</c:v>
                </c:pt>
                <c:pt idx="97">
                  <c:v>2004Q2</c:v>
                </c:pt>
                <c:pt idx="98">
                  <c:v>2004Q3</c:v>
                </c:pt>
                <c:pt idx="99">
                  <c:v>2004Q4</c:v>
                </c:pt>
                <c:pt idx="100">
                  <c:v>2005Q1</c:v>
                </c:pt>
                <c:pt idx="101">
                  <c:v>2005Q2</c:v>
                </c:pt>
                <c:pt idx="102">
                  <c:v>2005Q3</c:v>
                </c:pt>
                <c:pt idx="103">
                  <c:v>2005Q4</c:v>
                </c:pt>
                <c:pt idx="104">
                  <c:v>2006Q1</c:v>
                </c:pt>
                <c:pt idx="105">
                  <c:v>2006Q2</c:v>
                </c:pt>
                <c:pt idx="106">
                  <c:v>2006Q3</c:v>
                </c:pt>
                <c:pt idx="107">
                  <c:v>2006Q4</c:v>
                </c:pt>
                <c:pt idx="108">
                  <c:v>2007Q1</c:v>
                </c:pt>
                <c:pt idx="109">
                  <c:v>2007Q2</c:v>
                </c:pt>
                <c:pt idx="110">
                  <c:v>2007Q3</c:v>
                </c:pt>
                <c:pt idx="111">
                  <c:v>2007Q4</c:v>
                </c:pt>
                <c:pt idx="112">
                  <c:v>2008Q1</c:v>
                </c:pt>
                <c:pt idx="113">
                  <c:v>2008Q2</c:v>
                </c:pt>
                <c:pt idx="114">
                  <c:v>2008Q3</c:v>
                </c:pt>
                <c:pt idx="115">
                  <c:v>2008Q4</c:v>
                </c:pt>
                <c:pt idx="116">
                  <c:v>2009Q1</c:v>
                </c:pt>
                <c:pt idx="117">
                  <c:v>2009Q2</c:v>
                </c:pt>
                <c:pt idx="118">
                  <c:v>2009Q3</c:v>
                </c:pt>
                <c:pt idx="119">
                  <c:v>2009Q4</c:v>
                </c:pt>
                <c:pt idx="120">
                  <c:v>2010Q1</c:v>
                </c:pt>
                <c:pt idx="121">
                  <c:v>2010Q2</c:v>
                </c:pt>
                <c:pt idx="122">
                  <c:v>2010Q3</c:v>
                </c:pt>
                <c:pt idx="123">
                  <c:v>2010Q4</c:v>
                </c:pt>
                <c:pt idx="124">
                  <c:v>2011Q1</c:v>
                </c:pt>
                <c:pt idx="125">
                  <c:v>2011Q2</c:v>
                </c:pt>
                <c:pt idx="126">
                  <c:v>2011Q3</c:v>
                </c:pt>
                <c:pt idx="127">
                  <c:v>2011Q4</c:v>
                </c:pt>
                <c:pt idx="128">
                  <c:v>2012Q1</c:v>
                </c:pt>
                <c:pt idx="129">
                  <c:v>2012Q2</c:v>
                </c:pt>
                <c:pt idx="130">
                  <c:v>2012Q3</c:v>
                </c:pt>
                <c:pt idx="131">
                  <c:v>2012Q4</c:v>
                </c:pt>
                <c:pt idx="132">
                  <c:v>2013Q1</c:v>
                </c:pt>
                <c:pt idx="133">
                  <c:v>2013Q2</c:v>
                </c:pt>
                <c:pt idx="134">
                  <c:v>2013Q3</c:v>
                </c:pt>
                <c:pt idx="135">
                  <c:v>2013Q4</c:v>
                </c:pt>
                <c:pt idx="136">
                  <c:v>2014Q1</c:v>
                </c:pt>
                <c:pt idx="137">
                  <c:v>2014Q2</c:v>
                </c:pt>
                <c:pt idx="138">
                  <c:v>2014Q3</c:v>
                </c:pt>
                <c:pt idx="139">
                  <c:v>2014Q4</c:v>
                </c:pt>
                <c:pt idx="140">
                  <c:v>2015Q1</c:v>
                </c:pt>
                <c:pt idx="141">
                  <c:v>2015Q2</c:v>
                </c:pt>
                <c:pt idx="142">
                  <c:v>2015Q3</c:v>
                </c:pt>
                <c:pt idx="143">
                  <c:v>2015Q4</c:v>
                </c:pt>
                <c:pt idx="144">
                  <c:v>2016Q1</c:v>
                </c:pt>
                <c:pt idx="145">
                  <c:v>2016Q2</c:v>
                </c:pt>
                <c:pt idx="146">
                  <c:v>2016Q3</c:v>
                </c:pt>
                <c:pt idx="147">
                  <c:v>2016Q4</c:v>
                </c:pt>
                <c:pt idx="148">
                  <c:v>2017Q1</c:v>
                </c:pt>
                <c:pt idx="149">
                  <c:v>2017Q2</c:v>
                </c:pt>
                <c:pt idx="150">
                  <c:v>2017Q3</c:v>
                </c:pt>
                <c:pt idx="151">
                  <c:v>2017Q4</c:v>
                </c:pt>
              </c:strCache>
            </c:strRef>
          </c:cat>
          <c:val>
            <c:numRef>
              <c:f>[2]Fiscaldatabase!$AP$3:$AP$150</c:f>
              <c:numCache>
                <c:formatCode>General</c:formatCode>
                <c:ptCount val="148"/>
                <c:pt idx="0">
                  <c:v>38.12532452086711</c:v>
                </c:pt>
                <c:pt idx="1">
                  <c:v>38.261977547487859</c:v>
                </c:pt>
                <c:pt idx="2">
                  <c:v>38.441134561296657</c:v>
                </c:pt>
                <c:pt idx="3">
                  <c:v>38.768085228594963</c:v>
                </c:pt>
                <c:pt idx="4">
                  <c:v>39.482896328913924</c:v>
                </c:pt>
                <c:pt idx="5">
                  <c:v>39.885773851731329</c:v>
                </c:pt>
                <c:pt idx="6">
                  <c:v>40.476154570469937</c:v>
                </c:pt>
                <c:pt idx="7">
                  <c:v>41.193616052843545</c:v>
                </c:pt>
                <c:pt idx="8">
                  <c:v>42.054183587858809</c:v>
                </c:pt>
                <c:pt idx="9">
                  <c:v>42.838756938079101</c:v>
                </c:pt>
                <c:pt idx="10">
                  <c:v>44.130921833582128</c:v>
                </c:pt>
                <c:pt idx="11">
                  <c:v>45.185057969426268</c:v>
                </c:pt>
                <c:pt idx="12">
                  <c:v>45.55001713392484</c:v>
                </c:pt>
                <c:pt idx="13">
                  <c:v>46.056946407481192</c:v>
                </c:pt>
                <c:pt idx="14">
                  <c:v>46.574541937979568</c:v>
                </c:pt>
                <c:pt idx="15">
                  <c:v>46.773385685876889</c:v>
                </c:pt>
                <c:pt idx="16">
                  <c:v>47.500617151378805</c:v>
                </c:pt>
                <c:pt idx="17">
                  <c:v>48.934515345790544</c:v>
                </c:pt>
                <c:pt idx="18">
                  <c:v>49.536471937213499</c:v>
                </c:pt>
                <c:pt idx="19">
                  <c:v>50.701110694591691</c:v>
                </c:pt>
                <c:pt idx="20">
                  <c:v>51.156258431364023</c:v>
                </c:pt>
                <c:pt idx="21">
                  <c:v>51.424085310627056</c:v>
                </c:pt>
                <c:pt idx="22">
                  <c:v>51.583119950992781</c:v>
                </c:pt>
                <c:pt idx="23">
                  <c:v>51.868870025781952</c:v>
                </c:pt>
                <c:pt idx="24">
                  <c:v>52.763158242939092</c:v>
                </c:pt>
                <c:pt idx="25">
                  <c:v>52.695760872607131</c:v>
                </c:pt>
                <c:pt idx="26">
                  <c:v>53.426094795115574</c:v>
                </c:pt>
                <c:pt idx="27">
                  <c:v>54.412212684868877</c:v>
                </c:pt>
                <c:pt idx="28">
                  <c:v>55.441513847738499</c:v>
                </c:pt>
                <c:pt idx="29">
                  <c:v>55.189942044849346</c:v>
                </c:pt>
                <c:pt idx="30">
                  <c:v>55.338656903207138</c:v>
                </c:pt>
                <c:pt idx="31">
                  <c:v>55.068513925939847</c:v>
                </c:pt>
                <c:pt idx="32">
                  <c:v>55.37261222538622</c:v>
                </c:pt>
                <c:pt idx="33">
                  <c:v>55.397236102018979</c:v>
                </c:pt>
                <c:pt idx="34">
                  <c:v>55.389059653519624</c:v>
                </c:pt>
                <c:pt idx="35">
                  <c:v>55.31272462177995</c:v>
                </c:pt>
                <c:pt idx="36">
                  <c:v>55.35848035935792</c:v>
                </c:pt>
                <c:pt idx="37">
                  <c:v>55.688205395424461</c:v>
                </c:pt>
                <c:pt idx="38">
                  <c:v>56.1387969238165</c:v>
                </c:pt>
                <c:pt idx="39">
                  <c:v>56.193001330130507</c:v>
                </c:pt>
                <c:pt idx="40">
                  <c:v>55.90898443173635</c:v>
                </c:pt>
                <c:pt idx="41">
                  <c:v>56.202712729941226</c:v>
                </c:pt>
                <c:pt idx="42">
                  <c:v>56.558550791322837</c:v>
                </c:pt>
                <c:pt idx="43">
                  <c:v>56.989819272447448</c:v>
                </c:pt>
                <c:pt idx="44">
                  <c:v>57.278293804422461</c:v>
                </c:pt>
                <c:pt idx="45">
                  <c:v>57.707261689561165</c:v>
                </c:pt>
                <c:pt idx="46">
                  <c:v>58.367550304922155</c:v>
                </c:pt>
                <c:pt idx="47">
                  <c:v>58.321333717268018</c:v>
                </c:pt>
                <c:pt idx="48">
                  <c:v>58.215359479627502</c:v>
                </c:pt>
                <c:pt idx="49">
                  <c:v>59.352744054079146</c:v>
                </c:pt>
                <c:pt idx="50">
                  <c:v>60.294269456320016</c:v>
                </c:pt>
                <c:pt idx="51">
                  <c:v>61.179413723274287</c:v>
                </c:pt>
                <c:pt idx="52">
                  <c:v>62.440467581971859</c:v>
                </c:pt>
                <c:pt idx="53">
                  <c:v>63.422089106002403</c:v>
                </c:pt>
                <c:pt idx="54">
                  <c:v>64.321533893628029</c:v>
                </c:pt>
                <c:pt idx="55">
                  <c:v>65.253486587611775</c:v>
                </c:pt>
                <c:pt idx="56">
                  <c:v>65.562785144129109</c:v>
                </c:pt>
                <c:pt idx="57">
                  <c:v>66.081647294599165</c:v>
                </c:pt>
                <c:pt idx="58">
                  <c:v>66.628275954588759</c:v>
                </c:pt>
                <c:pt idx="59">
                  <c:v>67.057257946054634</c:v>
                </c:pt>
                <c:pt idx="60">
                  <c:v>68.227057704976914</c:v>
                </c:pt>
                <c:pt idx="61">
                  <c:v>69.11917277918819</c:v>
                </c:pt>
                <c:pt idx="62">
                  <c:v>70.216999571327804</c:v>
                </c:pt>
                <c:pt idx="63">
                  <c:v>71.263915806828706</c:v>
                </c:pt>
                <c:pt idx="64">
                  <c:v>72.478158238786946</c:v>
                </c:pt>
                <c:pt idx="65">
                  <c:v>73.049901468658149</c:v>
                </c:pt>
                <c:pt idx="66">
                  <c:v>73.390926495438009</c:v>
                </c:pt>
                <c:pt idx="67">
                  <c:v>73.765753965019087</c:v>
                </c:pt>
                <c:pt idx="68">
                  <c:v>73.774293328164148</c:v>
                </c:pt>
                <c:pt idx="69">
                  <c:v>72.915553609103839</c:v>
                </c:pt>
                <c:pt idx="70">
                  <c:v>72.380677095501312</c:v>
                </c:pt>
                <c:pt idx="71">
                  <c:v>71.523342262055849</c:v>
                </c:pt>
                <c:pt idx="72">
                  <c:v>71.392595683123346</c:v>
                </c:pt>
                <c:pt idx="73">
                  <c:v>71.225083349581851</c:v>
                </c:pt>
                <c:pt idx="74">
                  <c:v>71.274271631461204</c:v>
                </c:pt>
                <c:pt idx="75">
                  <c:v>71.410694926034097</c:v>
                </c:pt>
                <c:pt idx="76">
                  <c:v>71.353739150318475</c:v>
                </c:pt>
                <c:pt idx="77">
                  <c:v>71.243798051188861</c:v>
                </c:pt>
                <c:pt idx="78">
                  <c:v>70.634783060228699</c:v>
                </c:pt>
                <c:pt idx="79">
                  <c:v>69.912123558400154</c:v>
                </c:pt>
                <c:pt idx="80">
                  <c:v>69.244820048542692</c:v>
                </c:pt>
                <c:pt idx="81">
                  <c:v>68.446795109918426</c:v>
                </c:pt>
                <c:pt idx="82">
                  <c:v>68.102514705579679</c:v>
                </c:pt>
                <c:pt idx="83">
                  <c:v>67.428270587774904</c:v>
                </c:pt>
                <c:pt idx="84">
                  <c:v>66.409156164171819</c:v>
                </c:pt>
                <c:pt idx="85">
                  <c:v>66.530657834310148</c:v>
                </c:pt>
                <c:pt idx="86">
                  <c:v>66.428941762134102</c:v>
                </c:pt>
                <c:pt idx="87">
                  <c:v>66.680537140275391</c:v>
                </c:pt>
                <c:pt idx="88">
                  <c:v>66.736860637686206</c:v>
                </c:pt>
                <c:pt idx="89">
                  <c:v>66.642724723970844</c:v>
                </c:pt>
                <c:pt idx="90">
                  <c:v>66.592058036384003</c:v>
                </c:pt>
                <c:pt idx="91">
                  <c:v>66.780629924375432</c:v>
                </c:pt>
                <c:pt idx="92">
                  <c:v>67.354720103731765</c:v>
                </c:pt>
                <c:pt idx="93">
                  <c:v>67.779042321210525</c:v>
                </c:pt>
                <c:pt idx="94">
                  <c:v>67.81807323785435</c:v>
                </c:pt>
                <c:pt idx="95">
                  <c:v>68.02385087532754</c:v>
                </c:pt>
                <c:pt idx="96">
                  <c:v>68.199755347629178</c:v>
                </c:pt>
                <c:pt idx="97">
                  <c:v>68.375955880322906</c:v>
                </c:pt>
                <c:pt idx="98">
                  <c:v>68.695055118633945</c:v>
                </c:pt>
                <c:pt idx="99">
                  <c:v>68.617136235152827</c:v>
                </c:pt>
                <c:pt idx="100">
                  <c:v>69.072265445128053</c:v>
                </c:pt>
                <c:pt idx="101">
                  <c:v>69.047505378258634</c:v>
                </c:pt>
                <c:pt idx="102">
                  <c:v>68.784017801828384</c:v>
                </c:pt>
                <c:pt idx="103">
                  <c:v>68.699055969157826</c:v>
                </c:pt>
                <c:pt idx="104">
                  <c:v>68.295447969257808</c:v>
                </c:pt>
                <c:pt idx="105">
                  <c:v>67.476446166148563</c:v>
                </c:pt>
                <c:pt idx="106">
                  <c:v>67.319286418213451</c:v>
                </c:pt>
                <c:pt idx="107">
                  <c:v>66.626548061949194</c:v>
                </c:pt>
                <c:pt idx="108">
                  <c:v>65.891103798363332</c:v>
                </c:pt>
                <c:pt idx="109">
                  <c:v>65.661804603670305</c:v>
                </c:pt>
                <c:pt idx="110">
                  <c:v>65.223195611805664</c:v>
                </c:pt>
                <c:pt idx="111">
                  <c:v>64.667018821559637</c:v>
                </c:pt>
                <c:pt idx="112">
                  <c:v>64.488749730507294</c:v>
                </c:pt>
                <c:pt idx="113">
                  <c:v>64.985674905829541</c:v>
                </c:pt>
                <c:pt idx="114">
                  <c:v>66.26098486269612</c:v>
                </c:pt>
                <c:pt idx="115">
                  <c:v>70.507337960198797</c:v>
                </c:pt>
                <c:pt idx="116">
                  <c:v>74.610062169214615</c:v>
                </c:pt>
                <c:pt idx="117">
                  <c:v>76.788569148954181</c:v>
                </c:pt>
                <c:pt idx="118">
                  <c:v>78.362953193940115</c:v>
                </c:pt>
                <c:pt idx="119">
                  <c:v>79.412688970564787</c:v>
                </c:pt>
                <c:pt idx="120">
                  <c:v>80.355244224863938</c:v>
                </c:pt>
                <c:pt idx="121">
                  <c:v>80.79416589872514</c:v>
                </c:pt>
                <c:pt idx="122">
                  <c:v>81.343303600216771</c:v>
                </c:pt>
                <c:pt idx="123">
                  <c:v>83.999338699069838</c:v>
                </c:pt>
                <c:pt idx="124">
                  <c:v>84.325248433158379</c:v>
                </c:pt>
                <c:pt idx="125">
                  <c:v>85.015897385986833</c:v>
                </c:pt>
                <c:pt idx="126">
                  <c:v>85.781177477575625</c:v>
                </c:pt>
                <c:pt idx="127">
                  <c:v>86.792648000552362</c:v>
                </c:pt>
                <c:pt idx="128">
                  <c:v>87.313370426021933</c:v>
                </c:pt>
                <c:pt idx="129">
                  <c:v>88.495787912303371</c:v>
                </c:pt>
                <c:pt idx="130">
                  <c:v>89.225841045909533</c:v>
                </c:pt>
                <c:pt idx="131">
                  <c:v>90.193470091797693</c:v>
                </c:pt>
                <c:pt idx="132">
                  <c:v>91.162980585809379</c:v>
                </c:pt>
                <c:pt idx="133">
                  <c:v>91.151525788189389</c:v>
                </c:pt>
                <c:pt idx="134">
                  <c:v>91.324834012625104</c:v>
                </c:pt>
                <c:pt idx="135">
                  <c:v>91.498028544488278</c:v>
                </c:pt>
                <c:pt idx="136">
                  <c:v>91.329640890315915</c:v>
                </c:pt>
                <c:pt idx="137">
                  <c:v>91.820232272146427</c:v>
                </c:pt>
                <c:pt idx="138">
                  <c:v>91.664544469084248</c:v>
                </c:pt>
                <c:pt idx="139">
                  <c:v>91.494951760016093</c:v>
                </c:pt>
                <c:pt idx="140">
                  <c:v>90.666476144143132</c:v>
                </c:pt>
                <c:pt idx="141">
                  <c:v>90.18804769766659</c:v>
                </c:pt>
                <c:pt idx="142">
                  <c:v>90.218270242339955</c:v>
                </c:pt>
                <c:pt idx="143">
                  <c:v>89.79967465916819</c:v>
                </c:pt>
                <c:pt idx="144">
                  <c:v>89.90831811257641</c:v>
                </c:pt>
                <c:pt idx="145">
                  <c:v>90.101389801611191</c:v>
                </c:pt>
                <c:pt idx="146">
                  <c:v>89.696848237843724</c:v>
                </c:pt>
                <c:pt idx="147">
                  <c:v>89.126843363662715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5-4CFF-81B0-A2562B0CD207}"/>
            </c:ext>
          </c:extLst>
        </c:ser>
        <c:ser>
          <c:idx val="1"/>
          <c:order val="1"/>
          <c:tx>
            <c:strRef>
              <c:f>[2]Fiscaldatabase!$AQ$2</c:f>
              <c:strCache>
                <c:ptCount val="1"/>
                <c:pt idx="0">
                  <c:v>B2GDP_cumdef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[2]Fiscaldatabase!$A$3:$A$154</c:f>
              <c:strCache>
                <c:ptCount val="152"/>
                <c:pt idx="0">
                  <c:v>1980Q1</c:v>
                </c:pt>
                <c:pt idx="1">
                  <c:v>1980Q2</c:v>
                </c:pt>
                <c:pt idx="2">
                  <c:v>1980Q3</c:v>
                </c:pt>
                <c:pt idx="3">
                  <c:v>1980Q4</c:v>
                </c:pt>
                <c:pt idx="4">
                  <c:v>1981Q1</c:v>
                </c:pt>
                <c:pt idx="5">
                  <c:v>1981Q2</c:v>
                </c:pt>
                <c:pt idx="6">
                  <c:v>1981Q3</c:v>
                </c:pt>
                <c:pt idx="7">
                  <c:v>1981Q4</c:v>
                </c:pt>
                <c:pt idx="8">
                  <c:v>1982Q1</c:v>
                </c:pt>
                <c:pt idx="9">
                  <c:v>1982Q2</c:v>
                </c:pt>
                <c:pt idx="10">
                  <c:v>1982Q3</c:v>
                </c:pt>
                <c:pt idx="11">
                  <c:v>1982Q4</c:v>
                </c:pt>
                <c:pt idx="12">
                  <c:v>1983Q1</c:v>
                </c:pt>
                <c:pt idx="13">
                  <c:v>1983Q2</c:v>
                </c:pt>
                <c:pt idx="14">
                  <c:v>1983Q3</c:v>
                </c:pt>
                <c:pt idx="15">
                  <c:v>1983Q4</c:v>
                </c:pt>
                <c:pt idx="16">
                  <c:v>1984Q1</c:v>
                </c:pt>
                <c:pt idx="17">
                  <c:v>1984Q2</c:v>
                </c:pt>
                <c:pt idx="18">
                  <c:v>1984Q3</c:v>
                </c:pt>
                <c:pt idx="19">
                  <c:v>1984Q4</c:v>
                </c:pt>
                <c:pt idx="20">
                  <c:v>1985Q1</c:v>
                </c:pt>
                <c:pt idx="21">
                  <c:v>1985Q2</c:v>
                </c:pt>
                <c:pt idx="22">
                  <c:v>1985Q3</c:v>
                </c:pt>
                <c:pt idx="23">
                  <c:v>1985Q4</c:v>
                </c:pt>
                <c:pt idx="24">
                  <c:v>1986Q1</c:v>
                </c:pt>
                <c:pt idx="25">
                  <c:v>1986Q2</c:v>
                </c:pt>
                <c:pt idx="26">
                  <c:v>1986Q3</c:v>
                </c:pt>
                <c:pt idx="27">
                  <c:v>1986Q4</c:v>
                </c:pt>
                <c:pt idx="28">
                  <c:v>1987Q1</c:v>
                </c:pt>
                <c:pt idx="29">
                  <c:v>1987Q2</c:v>
                </c:pt>
                <c:pt idx="30">
                  <c:v>1987Q3</c:v>
                </c:pt>
                <c:pt idx="31">
                  <c:v>1987Q4</c:v>
                </c:pt>
                <c:pt idx="32">
                  <c:v>1988Q1</c:v>
                </c:pt>
                <c:pt idx="33">
                  <c:v>1988Q2</c:v>
                </c:pt>
                <c:pt idx="34">
                  <c:v>1988Q3</c:v>
                </c:pt>
                <c:pt idx="35">
                  <c:v>1988Q4</c:v>
                </c:pt>
                <c:pt idx="36">
                  <c:v>1989Q1</c:v>
                </c:pt>
                <c:pt idx="37">
                  <c:v>1989Q2</c:v>
                </c:pt>
                <c:pt idx="38">
                  <c:v>1989Q3</c:v>
                </c:pt>
                <c:pt idx="39">
                  <c:v>1989Q4</c:v>
                </c:pt>
                <c:pt idx="40">
                  <c:v>1990Q1</c:v>
                </c:pt>
                <c:pt idx="41">
                  <c:v>1990Q2</c:v>
                </c:pt>
                <c:pt idx="42">
                  <c:v>1990Q3</c:v>
                </c:pt>
                <c:pt idx="43">
                  <c:v>1990Q4</c:v>
                </c:pt>
                <c:pt idx="44">
                  <c:v>1991Q1</c:v>
                </c:pt>
                <c:pt idx="45">
                  <c:v>1991Q2</c:v>
                </c:pt>
                <c:pt idx="46">
                  <c:v>1991Q3</c:v>
                </c:pt>
                <c:pt idx="47">
                  <c:v>1991Q4</c:v>
                </c:pt>
                <c:pt idx="48">
                  <c:v>1992Q1</c:v>
                </c:pt>
                <c:pt idx="49">
                  <c:v>1992Q2</c:v>
                </c:pt>
                <c:pt idx="50">
                  <c:v>1992Q3</c:v>
                </c:pt>
                <c:pt idx="51">
                  <c:v>1992Q4</c:v>
                </c:pt>
                <c:pt idx="52">
                  <c:v>1993Q1</c:v>
                </c:pt>
                <c:pt idx="53">
                  <c:v>1993Q2</c:v>
                </c:pt>
                <c:pt idx="54">
                  <c:v>1993Q3</c:v>
                </c:pt>
                <c:pt idx="55">
                  <c:v>1993Q4</c:v>
                </c:pt>
                <c:pt idx="56">
                  <c:v>1994Q1</c:v>
                </c:pt>
                <c:pt idx="57">
                  <c:v>1994Q2</c:v>
                </c:pt>
                <c:pt idx="58">
                  <c:v>1994Q3</c:v>
                </c:pt>
                <c:pt idx="59">
                  <c:v>1994Q4</c:v>
                </c:pt>
                <c:pt idx="60">
                  <c:v>1995Q1</c:v>
                </c:pt>
                <c:pt idx="61">
                  <c:v>1995Q2</c:v>
                </c:pt>
                <c:pt idx="62">
                  <c:v>1995Q3</c:v>
                </c:pt>
                <c:pt idx="63">
                  <c:v>1995Q4</c:v>
                </c:pt>
                <c:pt idx="64">
                  <c:v>1996Q1</c:v>
                </c:pt>
                <c:pt idx="65">
                  <c:v>1996Q2</c:v>
                </c:pt>
                <c:pt idx="66">
                  <c:v>1996Q3</c:v>
                </c:pt>
                <c:pt idx="67">
                  <c:v>1996Q4</c:v>
                </c:pt>
                <c:pt idx="68">
                  <c:v>1997Q1</c:v>
                </c:pt>
                <c:pt idx="69">
                  <c:v>1997Q2</c:v>
                </c:pt>
                <c:pt idx="70">
                  <c:v>1997Q3</c:v>
                </c:pt>
                <c:pt idx="71">
                  <c:v>1997Q4</c:v>
                </c:pt>
                <c:pt idx="72">
                  <c:v>1998Q1</c:v>
                </c:pt>
                <c:pt idx="73">
                  <c:v>1998Q2</c:v>
                </c:pt>
                <c:pt idx="74">
                  <c:v>1998Q3</c:v>
                </c:pt>
                <c:pt idx="75">
                  <c:v>1998Q4</c:v>
                </c:pt>
                <c:pt idx="76">
                  <c:v>1999Q1</c:v>
                </c:pt>
                <c:pt idx="77">
                  <c:v>1999Q2</c:v>
                </c:pt>
                <c:pt idx="78">
                  <c:v>1999Q3</c:v>
                </c:pt>
                <c:pt idx="79">
                  <c:v>1999Q4</c:v>
                </c:pt>
                <c:pt idx="80">
                  <c:v>2000Q1</c:v>
                </c:pt>
                <c:pt idx="81">
                  <c:v>2000Q2</c:v>
                </c:pt>
                <c:pt idx="82">
                  <c:v>2000Q3</c:v>
                </c:pt>
                <c:pt idx="83">
                  <c:v>2000Q4</c:v>
                </c:pt>
                <c:pt idx="84">
                  <c:v>2001Q1</c:v>
                </c:pt>
                <c:pt idx="85">
                  <c:v>2001Q2</c:v>
                </c:pt>
                <c:pt idx="86">
                  <c:v>2001Q3</c:v>
                </c:pt>
                <c:pt idx="87">
                  <c:v>2001Q4</c:v>
                </c:pt>
                <c:pt idx="88">
                  <c:v>2002Q1</c:v>
                </c:pt>
                <c:pt idx="89">
                  <c:v>2002Q2</c:v>
                </c:pt>
                <c:pt idx="90">
                  <c:v>2002Q3</c:v>
                </c:pt>
                <c:pt idx="91">
                  <c:v>2002Q4</c:v>
                </c:pt>
                <c:pt idx="92">
                  <c:v>2003Q1</c:v>
                </c:pt>
                <c:pt idx="93">
                  <c:v>2003Q2</c:v>
                </c:pt>
                <c:pt idx="94">
                  <c:v>2003Q3</c:v>
                </c:pt>
                <c:pt idx="95">
                  <c:v>2003Q4</c:v>
                </c:pt>
                <c:pt idx="96">
                  <c:v>2004Q1</c:v>
                </c:pt>
                <c:pt idx="97">
                  <c:v>2004Q2</c:v>
                </c:pt>
                <c:pt idx="98">
                  <c:v>2004Q3</c:v>
                </c:pt>
                <c:pt idx="99">
                  <c:v>2004Q4</c:v>
                </c:pt>
                <c:pt idx="100">
                  <c:v>2005Q1</c:v>
                </c:pt>
                <c:pt idx="101">
                  <c:v>2005Q2</c:v>
                </c:pt>
                <c:pt idx="102">
                  <c:v>2005Q3</c:v>
                </c:pt>
                <c:pt idx="103">
                  <c:v>2005Q4</c:v>
                </c:pt>
                <c:pt idx="104">
                  <c:v>2006Q1</c:v>
                </c:pt>
                <c:pt idx="105">
                  <c:v>2006Q2</c:v>
                </c:pt>
                <c:pt idx="106">
                  <c:v>2006Q3</c:v>
                </c:pt>
                <c:pt idx="107">
                  <c:v>2006Q4</c:v>
                </c:pt>
                <c:pt idx="108">
                  <c:v>2007Q1</c:v>
                </c:pt>
                <c:pt idx="109">
                  <c:v>2007Q2</c:v>
                </c:pt>
                <c:pt idx="110">
                  <c:v>2007Q3</c:v>
                </c:pt>
                <c:pt idx="111">
                  <c:v>2007Q4</c:v>
                </c:pt>
                <c:pt idx="112">
                  <c:v>2008Q1</c:v>
                </c:pt>
                <c:pt idx="113">
                  <c:v>2008Q2</c:v>
                </c:pt>
                <c:pt idx="114">
                  <c:v>2008Q3</c:v>
                </c:pt>
                <c:pt idx="115">
                  <c:v>2008Q4</c:v>
                </c:pt>
                <c:pt idx="116">
                  <c:v>2009Q1</c:v>
                </c:pt>
                <c:pt idx="117">
                  <c:v>2009Q2</c:v>
                </c:pt>
                <c:pt idx="118">
                  <c:v>2009Q3</c:v>
                </c:pt>
                <c:pt idx="119">
                  <c:v>2009Q4</c:v>
                </c:pt>
                <c:pt idx="120">
                  <c:v>2010Q1</c:v>
                </c:pt>
                <c:pt idx="121">
                  <c:v>2010Q2</c:v>
                </c:pt>
                <c:pt idx="122">
                  <c:v>2010Q3</c:v>
                </c:pt>
                <c:pt idx="123">
                  <c:v>2010Q4</c:v>
                </c:pt>
                <c:pt idx="124">
                  <c:v>2011Q1</c:v>
                </c:pt>
                <c:pt idx="125">
                  <c:v>2011Q2</c:v>
                </c:pt>
                <c:pt idx="126">
                  <c:v>2011Q3</c:v>
                </c:pt>
                <c:pt idx="127">
                  <c:v>2011Q4</c:v>
                </c:pt>
                <c:pt idx="128">
                  <c:v>2012Q1</c:v>
                </c:pt>
                <c:pt idx="129">
                  <c:v>2012Q2</c:v>
                </c:pt>
                <c:pt idx="130">
                  <c:v>2012Q3</c:v>
                </c:pt>
                <c:pt idx="131">
                  <c:v>2012Q4</c:v>
                </c:pt>
                <c:pt idx="132">
                  <c:v>2013Q1</c:v>
                </c:pt>
                <c:pt idx="133">
                  <c:v>2013Q2</c:v>
                </c:pt>
                <c:pt idx="134">
                  <c:v>2013Q3</c:v>
                </c:pt>
                <c:pt idx="135">
                  <c:v>2013Q4</c:v>
                </c:pt>
                <c:pt idx="136">
                  <c:v>2014Q1</c:v>
                </c:pt>
                <c:pt idx="137">
                  <c:v>2014Q2</c:v>
                </c:pt>
                <c:pt idx="138">
                  <c:v>2014Q3</c:v>
                </c:pt>
                <c:pt idx="139">
                  <c:v>2014Q4</c:v>
                </c:pt>
                <c:pt idx="140">
                  <c:v>2015Q1</c:v>
                </c:pt>
                <c:pt idx="141">
                  <c:v>2015Q2</c:v>
                </c:pt>
                <c:pt idx="142">
                  <c:v>2015Q3</c:v>
                </c:pt>
                <c:pt idx="143">
                  <c:v>2015Q4</c:v>
                </c:pt>
                <c:pt idx="144">
                  <c:v>2016Q1</c:v>
                </c:pt>
                <c:pt idx="145">
                  <c:v>2016Q2</c:v>
                </c:pt>
                <c:pt idx="146">
                  <c:v>2016Q3</c:v>
                </c:pt>
                <c:pt idx="147">
                  <c:v>2016Q4</c:v>
                </c:pt>
                <c:pt idx="148">
                  <c:v>2017Q1</c:v>
                </c:pt>
                <c:pt idx="149">
                  <c:v>2017Q2</c:v>
                </c:pt>
                <c:pt idx="150">
                  <c:v>2017Q3</c:v>
                </c:pt>
                <c:pt idx="151">
                  <c:v>2017Q4</c:v>
                </c:pt>
              </c:strCache>
            </c:strRef>
          </c:cat>
          <c:val>
            <c:numRef>
              <c:f>[2]Fiscaldatabase!$AQ$3:$AQ$150</c:f>
              <c:numCache>
                <c:formatCode>General</c:formatCode>
                <c:ptCount val="148"/>
                <c:pt idx="0">
                  <c:v>38.12532452086711</c:v>
                </c:pt>
                <c:pt idx="1">
                  <c:v>39.039414016900132</c:v>
                </c:pt>
                <c:pt idx="2">
                  <c:v>39.996732341836456</c:v>
                </c:pt>
                <c:pt idx="3">
                  <c:v>41.096697807557362</c:v>
                </c:pt>
                <c:pt idx="4">
                  <c:v>42.163868359009598</c:v>
                </c:pt>
                <c:pt idx="5">
                  <c:v>42.937082586176189</c:v>
                </c:pt>
                <c:pt idx="6">
                  <c:v>43.734021894180955</c:v>
                </c:pt>
                <c:pt idx="7">
                  <c:v>44.527493622267521</c:v>
                </c:pt>
                <c:pt idx="8">
                  <c:v>45.447664437065427</c:v>
                </c:pt>
                <c:pt idx="9">
                  <c:v>46.357068859088152</c:v>
                </c:pt>
                <c:pt idx="10">
                  <c:v>47.78521169470558</c:v>
                </c:pt>
                <c:pt idx="11">
                  <c:v>48.780050668699488</c:v>
                </c:pt>
                <c:pt idx="12">
                  <c:v>49.439483883172819</c:v>
                </c:pt>
                <c:pt idx="13">
                  <c:v>50.238428844754779</c:v>
                </c:pt>
                <c:pt idx="14">
                  <c:v>51.023832497219082</c:v>
                </c:pt>
                <c:pt idx="15">
                  <c:v>51.488028947310326</c:v>
                </c:pt>
                <c:pt idx="16">
                  <c:v>52.134767746658682</c:v>
                </c:pt>
                <c:pt idx="17">
                  <c:v>53.605957536269834</c:v>
                </c:pt>
                <c:pt idx="18">
                  <c:v>54.129571881473801</c:v>
                </c:pt>
                <c:pt idx="19">
                  <c:v>55.259138821849696</c:v>
                </c:pt>
                <c:pt idx="20">
                  <c:v>56.18017136826343</c:v>
                </c:pt>
                <c:pt idx="21">
                  <c:v>56.873848036060714</c:v>
                </c:pt>
                <c:pt idx="22">
                  <c:v>57.400234408851816</c:v>
                </c:pt>
                <c:pt idx="23">
                  <c:v>58.15374739544167</c:v>
                </c:pt>
                <c:pt idx="24">
                  <c:v>59.206926280392693</c:v>
                </c:pt>
                <c:pt idx="25">
                  <c:v>59.225878243255316</c:v>
                </c:pt>
                <c:pt idx="26">
                  <c:v>60.179047984595812</c:v>
                </c:pt>
                <c:pt idx="27">
                  <c:v>61.364818480706127</c:v>
                </c:pt>
                <c:pt idx="28">
                  <c:v>63.005890136166265</c:v>
                </c:pt>
                <c:pt idx="29">
                  <c:v>63.156826755065808</c:v>
                </c:pt>
                <c:pt idx="30">
                  <c:v>63.840524174504019</c:v>
                </c:pt>
                <c:pt idx="31">
                  <c:v>64.063630964819467</c:v>
                </c:pt>
                <c:pt idx="32">
                  <c:v>64.829697243194602</c:v>
                </c:pt>
                <c:pt idx="33">
                  <c:v>65.229986322537727</c:v>
                </c:pt>
                <c:pt idx="34">
                  <c:v>65.562469643517318</c:v>
                </c:pt>
                <c:pt idx="35">
                  <c:v>65.761378941831012</c:v>
                </c:pt>
                <c:pt idx="36">
                  <c:v>65.692436569275259</c:v>
                </c:pt>
                <c:pt idx="37">
                  <c:v>65.942029969813319</c:v>
                </c:pt>
                <c:pt idx="38">
                  <c:v>66.411614619810877</c:v>
                </c:pt>
                <c:pt idx="39">
                  <c:v>66.28657188023665</c:v>
                </c:pt>
                <c:pt idx="40">
                  <c:v>65.946143187783662</c:v>
                </c:pt>
                <c:pt idx="41">
                  <c:v>66.368415970067332</c:v>
                </c:pt>
                <c:pt idx="42">
                  <c:v>67.026261722163866</c:v>
                </c:pt>
                <c:pt idx="43">
                  <c:v>67.80469535251757</c:v>
                </c:pt>
                <c:pt idx="44">
                  <c:v>68.289231193640404</c:v>
                </c:pt>
                <c:pt idx="45">
                  <c:v>68.946483077202885</c:v>
                </c:pt>
                <c:pt idx="46">
                  <c:v>69.855989470603575</c:v>
                </c:pt>
                <c:pt idx="47">
                  <c:v>69.999053998516388</c:v>
                </c:pt>
                <c:pt idx="48">
                  <c:v>70.338374823389572</c:v>
                </c:pt>
                <c:pt idx="49">
                  <c:v>72.171116924620137</c:v>
                </c:pt>
                <c:pt idx="50">
                  <c:v>73.580876759725726</c:v>
                </c:pt>
                <c:pt idx="51">
                  <c:v>74.861992221424515</c:v>
                </c:pt>
                <c:pt idx="52">
                  <c:v>76.529111122767219</c:v>
                </c:pt>
                <c:pt idx="53">
                  <c:v>77.967997206050981</c:v>
                </c:pt>
                <c:pt idx="54">
                  <c:v>79.10796934613019</c:v>
                </c:pt>
                <c:pt idx="55">
                  <c:v>80.261173163793799</c:v>
                </c:pt>
                <c:pt idx="56">
                  <c:v>80.899302652038159</c:v>
                </c:pt>
                <c:pt idx="57">
                  <c:v>81.65620423634472</c:v>
                </c:pt>
                <c:pt idx="58">
                  <c:v>82.555377186276573</c:v>
                </c:pt>
                <c:pt idx="59">
                  <c:v>83.210122016452843</c:v>
                </c:pt>
                <c:pt idx="60">
                  <c:v>84.274438118129211</c:v>
                </c:pt>
                <c:pt idx="61">
                  <c:v>84.995950037604743</c:v>
                </c:pt>
                <c:pt idx="62">
                  <c:v>85.871554913181399</c:v>
                </c:pt>
                <c:pt idx="63">
                  <c:v>86.591676032657048</c:v>
                </c:pt>
                <c:pt idx="64">
                  <c:v>87.583516051267296</c:v>
                </c:pt>
                <c:pt idx="65">
                  <c:v>87.864141355837148</c:v>
                </c:pt>
                <c:pt idx="66">
                  <c:v>87.966997477082401</c:v>
                </c:pt>
                <c:pt idx="67">
                  <c:v>88.204848658082014</c:v>
                </c:pt>
                <c:pt idx="68">
                  <c:v>88.615042894413747</c:v>
                </c:pt>
                <c:pt idx="69">
                  <c:v>87.959561805148638</c:v>
                </c:pt>
                <c:pt idx="70">
                  <c:v>87.706780763382923</c:v>
                </c:pt>
                <c:pt idx="71">
                  <c:v>86.988585460122053</c:v>
                </c:pt>
                <c:pt idx="72">
                  <c:v>86.823889620128099</c:v>
                </c:pt>
                <c:pt idx="73">
                  <c:v>86.588943779938504</c:v>
                </c:pt>
                <c:pt idx="74">
                  <c:v>86.454290976519403</c:v>
                </c:pt>
                <c:pt idx="75">
                  <c:v>86.471470623916431</c:v>
                </c:pt>
                <c:pt idx="76">
                  <c:v>86.240815580660026</c:v>
                </c:pt>
                <c:pt idx="77">
                  <c:v>85.872756529559211</c:v>
                </c:pt>
                <c:pt idx="78">
                  <c:v>85.059841585981545</c:v>
                </c:pt>
                <c:pt idx="79">
                  <c:v>83.939248897429991</c:v>
                </c:pt>
                <c:pt idx="80">
                  <c:v>82.770677723442361</c:v>
                </c:pt>
                <c:pt idx="81">
                  <c:v>81.745394176593265</c:v>
                </c:pt>
                <c:pt idx="82">
                  <c:v>80.917797414326159</c:v>
                </c:pt>
                <c:pt idx="83">
                  <c:v>80.289470081034338</c:v>
                </c:pt>
                <c:pt idx="84">
                  <c:v>79.265178106898347</c:v>
                </c:pt>
                <c:pt idx="85">
                  <c:v>79.005391401829627</c:v>
                </c:pt>
                <c:pt idx="86">
                  <c:v>79.024760390816667</c:v>
                </c:pt>
                <c:pt idx="87">
                  <c:v>78.982469703039243</c:v>
                </c:pt>
                <c:pt idx="88">
                  <c:v>78.937970244492973</c:v>
                </c:pt>
                <c:pt idx="89">
                  <c:v>78.97780748483126</c:v>
                </c:pt>
                <c:pt idx="90">
                  <c:v>78.781840628665563</c:v>
                </c:pt>
                <c:pt idx="91">
                  <c:v>78.97609328258514</c:v>
                </c:pt>
                <c:pt idx="92">
                  <c:v>79.484303336312422</c:v>
                </c:pt>
                <c:pt idx="93">
                  <c:v>79.800184822807253</c:v>
                </c:pt>
                <c:pt idx="94">
                  <c:v>79.603051144646059</c:v>
                </c:pt>
                <c:pt idx="95">
                  <c:v>79.668192652079469</c:v>
                </c:pt>
                <c:pt idx="96">
                  <c:v>79.600492964675013</c:v>
                </c:pt>
                <c:pt idx="97">
                  <c:v>79.514861908353765</c:v>
                </c:pt>
                <c:pt idx="98">
                  <c:v>79.665198693617086</c:v>
                </c:pt>
                <c:pt idx="99">
                  <c:v>79.612335356124476</c:v>
                </c:pt>
                <c:pt idx="100">
                  <c:v>79.928727749060414</c:v>
                </c:pt>
                <c:pt idx="101">
                  <c:v>79.746241409584002</c:v>
                </c:pt>
                <c:pt idx="102">
                  <c:v>79.401102563873124</c:v>
                </c:pt>
                <c:pt idx="103">
                  <c:v>78.855667367539013</c:v>
                </c:pt>
                <c:pt idx="104">
                  <c:v>78.340723261859253</c:v>
                </c:pt>
                <c:pt idx="105">
                  <c:v>77.422744229333901</c:v>
                </c:pt>
                <c:pt idx="106">
                  <c:v>76.949565923940511</c:v>
                </c:pt>
                <c:pt idx="107">
                  <c:v>76.068408147753075</c:v>
                </c:pt>
                <c:pt idx="108">
                  <c:v>75.081004503461855</c:v>
                </c:pt>
                <c:pt idx="109">
                  <c:v>74.406204686864925</c:v>
                </c:pt>
                <c:pt idx="110">
                  <c:v>73.8110263179735</c:v>
                </c:pt>
                <c:pt idx="111">
                  <c:v>73.075706742452269</c:v>
                </c:pt>
                <c:pt idx="112">
                  <c:v>72.722927720457392</c:v>
                </c:pt>
                <c:pt idx="113">
                  <c:v>73.035977252431039</c:v>
                </c:pt>
                <c:pt idx="114">
                  <c:v>73.851067890673264</c:v>
                </c:pt>
                <c:pt idx="115">
                  <c:v>75.570626807495728</c:v>
                </c:pt>
                <c:pt idx="116">
                  <c:v>78.924508211029348</c:v>
                </c:pt>
                <c:pt idx="117">
                  <c:v>80.731960043332421</c:v>
                </c:pt>
                <c:pt idx="118">
                  <c:v>82.05080483220442</c:v>
                </c:pt>
                <c:pt idx="119">
                  <c:v>83.102671780098476</c:v>
                </c:pt>
                <c:pt idx="120">
                  <c:v>84.372381335268969</c:v>
                </c:pt>
                <c:pt idx="121">
                  <c:v>84.857989513094836</c:v>
                </c:pt>
                <c:pt idx="122">
                  <c:v>85.835295496745559</c:v>
                </c:pt>
                <c:pt idx="123">
                  <c:v>86.541281566229259</c:v>
                </c:pt>
                <c:pt idx="124">
                  <c:v>86.818679499450852</c:v>
                </c:pt>
                <c:pt idx="125">
                  <c:v>87.690128409642341</c:v>
                </c:pt>
                <c:pt idx="126">
                  <c:v>88.397987687819963</c:v>
                </c:pt>
                <c:pt idx="127">
                  <c:v>89.393010091460027</c:v>
                </c:pt>
                <c:pt idx="128">
                  <c:v>90.194209561036516</c:v>
                </c:pt>
                <c:pt idx="129">
                  <c:v>91.288118112096811</c:v>
                </c:pt>
                <c:pt idx="130">
                  <c:v>91.987047937303728</c:v>
                </c:pt>
                <c:pt idx="131">
                  <c:v>92.984447796837628</c:v>
                </c:pt>
                <c:pt idx="132">
                  <c:v>93.830269585923176</c:v>
                </c:pt>
                <c:pt idx="133">
                  <c:v>93.869370795368638</c:v>
                </c:pt>
                <c:pt idx="134">
                  <c:v>94.157035078167524</c:v>
                </c:pt>
                <c:pt idx="135">
                  <c:v>94.397169815220849</c:v>
                </c:pt>
                <c:pt idx="136">
                  <c:v>94.295249653451464</c:v>
                </c:pt>
                <c:pt idx="137">
                  <c:v>94.705524060228001</c:v>
                </c:pt>
                <c:pt idx="138">
                  <c:v>94.739656654680331</c:v>
                </c:pt>
                <c:pt idx="139">
                  <c:v>94.546395618572035</c:v>
                </c:pt>
                <c:pt idx="140">
                  <c:v>93.904236017613613</c:v>
                </c:pt>
                <c:pt idx="141">
                  <c:v>93.841261507455982</c:v>
                </c:pt>
                <c:pt idx="142">
                  <c:v>93.633351319536558</c:v>
                </c:pt>
                <c:pt idx="143">
                  <c:v>93.375686462950654</c:v>
                </c:pt>
                <c:pt idx="144">
                  <c:v>93.26888349195039</c:v>
                </c:pt>
                <c:pt idx="145">
                  <c:v>93.314462879865687</c:v>
                </c:pt>
                <c:pt idx="146">
                  <c:v>93.200655307672264</c:v>
                </c:pt>
                <c:pt idx="147">
                  <c:v>92.498249748186012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5-4CFF-81B0-A2562B0CD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0350479"/>
        <c:axId val="390775951"/>
      </c:lineChart>
      <c:catAx>
        <c:axId val="101035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0775951"/>
        <c:crosses val="autoZero"/>
        <c:auto val="1"/>
        <c:lblAlgn val="ctr"/>
        <c:lblOffset val="100"/>
        <c:noMultiLvlLbl val="0"/>
      </c:catAx>
      <c:valAx>
        <c:axId val="390775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035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699956255468062"/>
          <c:y val="0.53748511993468129"/>
          <c:w val="0.13754741742187887"/>
          <c:h val="9.7192904882570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[2]Fiscaldatabase!$CA$3:$CA$154</c:f>
              <c:numCache>
                <c:formatCode>General</c:formatCode>
                <c:ptCount val="152"/>
                <c:pt idx="0">
                  <c:v>8.9285430373218926</c:v>
                </c:pt>
                <c:pt idx="1">
                  <c:v>8.9856585251718624</c:v>
                </c:pt>
                <c:pt idx="2">
                  <c:v>9.0295719695823617</c:v>
                </c:pt>
                <c:pt idx="3">
                  <c:v>9.0477616196993278</c:v>
                </c:pt>
                <c:pt idx="4">
                  <c:v>9.0339911785244933</c:v>
                </c:pt>
                <c:pt idx="5">
                  <c:v>8.8992765151532769</c:v>
                </c:pt>
                <c:pt idx="6">
                  <c:v>8.8779046539129105</c:v>
                </c:pt>
                <c:pt idx="7">
                  <c:v>8.9399685987227695</c:v>
                </c:pt>
                <c:pt idx="8">
                  <c:v>9.0308499457881766</c:v>
                </c:pt>
                <c:pt idx="9">
                  <c:v>9.013729655025875</c:v>
                </c:pt>
                <c:pt idx="10">
                  <c:v>9.0593423003886038</c:v>
                </c:pt>
                <c:pt idx="11">
                  <c:v>9.0020300695030429</c:v>
                </c:pt>
                <c:pt idx="12">
                  <c:v>9.0069954036429678</c:v>
                </c:pt>
                <c:pt idx="13">
                  <c:v>8.9594653099555401</c:v>
                </c:pt>
                <c:pt idx="14">
                  <c:v>8.882177408068884</c:v>
                </c:pt>
                <c:pt idx="15">
                  <c:v>8.7782428426361356</c:v>
                </c:pt>
                <c:pt idx="16">
                  <c:v>8.7077514981986521</c:v>
                </c:pt>
                <c:pt idx="17">
                  <c:v>8.8127755201183149</c:v>
                </c:pt>
                <c:pt idx="18">
                  <c:v>8.7647537784342138</c:v>
                </c:pt>
                <c:pt idx="19">
                  <c:v>8.7594081102541779</c:v>
                </c:pt>
                <c:pt idx="20">
                  <c:v>8.7793817456374743</c:v>
                </c:pt>
                <c:pt idx="21">
                  <c:v>8.7600208892850624</c:v>
                </c:pt>
                <c:pt idx="22">
                  <c:v>8.68122667814702</c:v>
                </c:pt>
                <c:pt idx="23">
                  <c:v>8.6807599318082413</c:v>
                </c:pt>
                <c:pt idx="24">
                  <c:v>8.7052745315974267</c:v>
                </c:pt>
                <c:pt idx="25">
                  <c:v>8.5860964962749655</c:v>
                </c:pt>
                <c:pt idx="26">
                  <c:v>8.5819544314221012</c:v>
                </c:pt>
                <c:pt idx="27">
                  <c:v>8.6266525896931547</c:v>
                </c:pt>
                <c:pt idx="28">
                  <c:v>8.6844032768012305</c:v>
                </c:pt>
                <c:pt idx="29">
                  <c:v>8.5882641606612875</c:v>
                </c:pt>
                <c:pt idx="30">
                  <c:v>8.6211207644333285</c:v>
                </c:pt>
                <c:pt idx="31">
                  <c:v>8.5621151227445811</c:v>
                </c:pt>
                <c:pt idx="32">
                  <c:v>8.5093771851258815</c:v>
                </c:pt>
                <c:pt idx="33">
                  <c:v>8.4637411006096848</c:v>
                </c:pt>
                <c:pt idx="34">
                  <c:v>8.4126299706907464</c:v>
                </c:pt>
                <c:pt idx="35">
                  <c:v>8.3228371835365778</c:v>
                </c:pt>
                <c:pt idx="36">
                  <c:v>8.3345210389912179</c:v>
                </c:pt>
                <c:pt idx="37">
                  <c:v>8.4187456557791922</c:v>
                </c:pt>
                <c:pt idx="38">
                  <c:v>8.4441074263908078</c:v>
                </c:pt>
                <c:pt idx="39">
                  <c:v>8.4058142551359296</c:v>
                </c:pt>
                <c:pt idx="40">
                  <c:v>8.3335430271332402</c:v>
                </c:pt>
                <c:pt idx="41">
                  <c:v>8.4260150092612474</c:v>
                </c:pt>
                <c:pt idx="42">
                  <c:v>8.4074841383517391</c:v>
                </c:pt>
                <c:pt idx="43">
                  <c:v>8.3658313686483847</c:v>
                </c:pt>
                <c:pt idx="44">
                  <c:v>8.1328699823391482</c:v>
                </c:pt>
                <c:pt idx="45">
                  <c:v>8.1988664416221742</c:v>
                </c:pt>
                <c:pt idx="46">
                  <c:v>8.2464779533619392</c:v>
                </c:pt>
                <c:pt idx="47">
                  <c:v>8.2269995878999538</c:v>
                </c:pt>
                <c:pt idx="48">
                  <c:v>8.2026116034783421</c:v>
                </c:pt>
                <c:pt idx="49">
                  <c:v>8.2493488628470111</c:v>
                </c:pt>
                <c:pt idx="50">
                  <c:v>8.3293550005410744</c:v>
                </c:pt>
                <c:pt idx="51">
                  <c:v>8.3270979085974286</c:v>
                </c:pt>
                <c:pt idx="52">
                  <c:v>8.2905745008677894</c:v>
                </c:pt>
                <c:pt idx="53">
                  <c:v>8.2869954744487142</c:v>
                </c:pt>
                <c:pt idx="54">
                  <c:v>8.2218062408981396</c:v>
                </c:pt>
                <c:pt idx="55">
                  <c:v>8.1868549470527494</c:v>
                </c:pt>
                <c:pt idx="56">
                  <c:v>8.1551937333628235</c:v>
                </c:pt>
                <c:pt idx="57">
                  <c:v>8.1135636500574506</c:v>
                </c:pt>
                <c:pt idx="58">
                  <c:v>8.0975422366139949</c:v>
                </c:pt>
                <c:pt idx="59">
                  <c:v>8.0694360738938755</c:v>
                </c:pt>
                <c:pt idx="60">
                  <c:v>8.0611148774673023</c:v>
                </c:pt>
                <c:pt idx="61">
                  <c:v>8.0433027623787847</c:v>
                </c:pt>
                <c:pt idx="62">
                  <c:v>8.0424070080575305</c:v>
                </c:pt>
                <c:pt idx="63">
                  <c:v>8.0377743059507267</c:v>
                </c:pt>
                <c:pt idx="64">
                  <c:v>8.3697173152369615</c:v>
                </c:pt>
                <c:pt idx="65">
                  <c:v>8.3704374789003619</c:v>
                </c:pt>
                <c:pt idx="66">
                  <c:v>8.364163317671796</c:v>
                </c:pt>
                <c:pt idx="67">
                  <c:v>8.3607230498602014</c:v>
                </c:pt>
                <c:pt idx="68">
                  <c:v>8.3759293558156553</c:v>
                </c:pt>
                <c:pt idx="69">
                  <c:v>8.2646147866510802</c:v>
                </c:pt>
                <c:pt idx="70">
                  <c:v>8.1823720844746468</c:v>
                </c:pt>
                <c:pt idx="71">
                  <c:v>8.063921478740415</c:v>
                </c:pt>
                <c:pt idx="72">
                  <c:v>8.0252535593640406</c:v>
                </c:pt>
                <c:pt idx="73">
                  <c:v>7.9899764077376716</c:v>
                </c:pt>
                <c:pt idx="74">
                  <c:v>7.9919568479685026</c:v>
                </c:pt>
                <c:pt idx="75">
                  <c:v>8.0359975540001507</c:v>
                </c:pt>
                <c:pt idx="76">
                  <c:v>8.0626115932853946</c:v>
                </c:pt>
                <c:pt idx="77">
                  <c:v>8.0611720073454389</c:v>
                </c:pt>
                <c:pt idx="78">
                  <c:v>8.0494211125480302</c:v>
                </c:pt>
                <c:pt idx="79">
                  <c:v>8.0024112182992955</c:v>
                </c:pt>
                <c:pt idx="80">
                  <c:v>7.9275952893203048</c:v>
                </c:pt>
                <c:pt idx="81">
                  <c:v>7.9129770292537982</c:v>
                </c:pt>
                <c:pt idx="82">
                  <c:v>7.9026086907995836</c:v>
                </c:pt>
                <c:pt idx="83">
                  <c:v>7.8905660263483082</c:v>
                </c:pt>
                <c:pt idx="84">
                  <c:v>7.845749567904682</c:v>
                </c:pt>
                <c:pt idx="85">
                  <c:v>7.8812530381417529</c:v>
                </c:pt>
                <c:pt idx="86">
                  <c:v>7.8726815053611956</c:v>
                </c:pt>
                <c:pt idx="87">
                  <c:v>7.8781029468372319</c:v>
                </c:pt>
                <c:pt idx="88">
                  <c:v>7.8750885311789256</c:v>
                </c:pt>
                <c:pt idx="89">
                  <c:v>7.8611489110556185</c:v>
                </c:pt>
                <c:pt idx="90">
                  <c:v>7.8889329975058402</c:v>
                </c:pt>
                <c:pt idx="91">
                  <c:v>7.9028266609436741</c:v>
                </c:pt>
                <c:pt idx="92">
                  <c:v>7.9730418407905139</c:v>
                </c:pt>
                <c:pt idx="93">
                  <c:v>8.0077013995452031</c:v>
                </c:pt>
                <c:pt idx="94">
                  <c:v>7.9372452118313692</c:v>
                </c:pt>
                <c:pt idx="95">
                  <c:v>7.9070534292636747</c:v>
                </c:pt>
                <c:pt idx="96">
                  <c:v>7.8807760078423135</c:v>
                </c:pt>
                <c:pt idx="97">
                  <c:v>7.8352625872823252</c:v>
                </c:pt>
                <c:pt idx="98">
                  <c:v>7.8477560889021909</c:v>
                </c:pt>
                <c:pt idx="99">
                  <c:v>7.8289674750893354</c:v>
                </c:pt>
                <c:pt idx="100">
                  <c:v>7.8242627858233522</c:v>
                </c:pt>
                <c:pt idx="101">
                  <c:v>7.7972547207093594</c:v>
                </c:pt>
                <c:pt idx="102">
                  <c:v>7.7723466093070908</c:v>
                </c:pt>
                <c:pt idx="103">
                  <c:v>7.765341132469457</c:v>
                </c:pt>
                <c:pt idx="104">
                  <c:v>7.7527327602467384</c:v>
                </c:pt>
                <c:pt idx="105">
                  <c:v>7.7018978209650601</c:v>
                </c:pt>
                <c:pt idx="106">
                  <c:v>7.7228749248831425</c:v>
                </c:pt>
                <c:pt idx="107">
                  <c:v>7.6635757886947484</c:v>
                </c:pt>
                <c:pt idx="108">
                  <c:v>7.6709345449828135</c:v>
                </c:pt>
                <c:pt idx="109">
                  <c:v>7.6906498062141493</c:v>
                </c:pt>
                <c:pt idx="110">
                  <c:v>7.6720537925551682</c:v>
                </c:pt>
                <c:pt idx="111">
                  <c:v>7.6781481466710151</c:v>
                </c:pt>
                <c:pt idx="112">
                  <c:v>7.643323518330698</c:v>
                </c:pt>
                <c:pt idx="113">
                  <c:v>7.7070612726689944</c:v>
                </c:pt>
                <c:pt idx="114">
                  <c:v>7.7857145853128404</c:v>
                </c:pt>
                <c:pt idx="115">
                  <c:v>7.9308767764423553</c:v>
                </c:pt>
                <c:pt idx="116">
                  <c:v>7.9749027621365087</c:v>
                </c:pt>
                <c:pt idx="117">
                  <c:v>8.0012314195336423</c:v>
                </c:pt>
                <c:pt idx="118">
                  <c:v>8.0139637509747388</c:v>
                </c:pt>
                <c:pt idx="119">
                  <c:v>7.9703693215537719</c:v>
                </c:pt>
                <c:pt idx="120">
                  <c:v>7.9661633554131708</c:v>
                </c:pt>
                <c:pt idx="121">
                  <c:v>7.9419221028868128</c:v>
                </c:pt>
                <c:pt idx="122">
                  <c:v>7.9040906611703114</c:v>
                </c:pt>
                <c:pt idx="123">
                  <c:v>7.897633430907022</c:v>
                </c:pt>
                <c:pt idx="124">
                  <c:v>7.9047553438206659</c:v>
                </c:pt>
                <c:pt idx="125">
                  <c:v>7.911031772275158</c:v>
                </c:pt>
                <c:pt idx="126">
                  <c:v>7.950940975939683</c:v>
                </c:pt>
                <c:pt idx="127">
                  <c:v>7.9702714637172933</c:v>
                </c:pt>
                <c:pt idx="128">
                  <c:v>7.9548851555117359</c:v>
                </c:pt>
                <c:pt idx="129">
                  <c:v>7.992725660006136</c:v>
                </c:pt>
                <c:pt idx="130">
                  <c:v>7.9860484178014817</c:v>
                </c:pt>
                <c:pt idx="131">
                  <c:v>8.0375398567670366</c:v>
                </c:pt>
                <c:pt idx="132">
                  <c:v>8.0219150699269317</c:v>
                </c:pt>
                <c:pt idx="133">
                  <c:v>7.9920728452910161</c:v>
                </c:pt>
                <c:pt idx="134">
                  <c:v>7.9871259946673723</c:v>
                </c:pt>
                <c:pt idx="135">
                  <c:v>7.9586658755621462</c:v>
                </c:pt>
                <c:pt idx="136">
                  <c:v>7.9879285407436411</c:v>
                </c:pt>
                <c:pt idx="137">
                  <c:v>8.0140794628232328</c:v>
                </c:pt>
                <c:pt idx="138">
                  <c:v>7.9933263596714861</c:v>
                </c:pt>
                <c:pt idx="139">
                  <c:v>7.9935518343540544</c:v>
                </c:pt>
                <c:pt idx="140">
                  <c:v>7.9198227273977366</c:v>
                </c:pt>
                <c:pt idx="141">
                  <c:v>7.8911269298917048</c:v>
                </c:pt>
                <c:pt idx="142">
                  <c:v>7.9117893582971126</c:v>
                </c:pt>
                <c:pt idx="143">
                  <c:v>7.9125193165267715</c:v>
                </c:pt>
                <c:pt idx="144">
                  <c:v>7.8839060219118338</c:v>
                </c:pt>
                <c:pt idx="145">
                  <c:v>7.906244286667925</c:v>
                </c:pt>
                <c:pt idx="146">
                  <c:v>7.9156353026045094</c:v>
                </c:pt>
                <c:pt idx="147">
                  <c:v>7.8904884040709637</c:v>
                </c:pt>
                <c:pt idx="148">
                  <c:v>7.9219774181990559</c:v>
                </c:pt>
                <c:pt idx="149">
                  <c:v>7.919624233711045</c:v>
                </c:pt>
                <c:pt idx="150">
                  <c:v>7.8973854369217538</c:v>
                </c:pt>
                <c:pt idx="151">
                  <c:v>7.8823637147210368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D-448F-A976-7D8E4B7C1AE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[2]Fiscaldatabase!$CB$3:$CB$154</c:f>
              <c:numCache>
                <c:formatCode>General</c:formatCode>
                <c:ptCount val="152"/>
                <c:pt idx="0">
                  <c:v>8.4542474106089944</c:v>
                </c:pt>
                <c:pt idx="1">
                  <c:v>8.5083288506875014</c:v>
                </c:pt>
                <c:pt idx="2">
                  <c:v>8.5499095567608787</c:v>
                </c:pt>
                <c:pt idx="3">
                  <c:v>8.5671329493971058</c:v>
                </c:pt>
                <c:pt idx="4">
                  <c:v>8.55409401167136</c:v>
                </c:pt>
                <c:pt idx="5">
                  <c:v>8.426535563533017</c:v>
                </c:pt>
                <c:pt idx="6">
                  <c:v>8.4062990028986579</c:v>
                </c:pt>
                <c:pt idx="7">
                  <c:v>8.4650660315737305</c:v>
                </c:pt>
                <c:pt idx="8">
                  <c:v>8.5511196452359695</c:v>
                </c:pt>
                <c:pt idx="9">
                  <c:v>8.5349088062176612</c:v>
                </c:pt>
                <c:pt idx="10">
                  <c:v>8.5780984495152239</c:v>
                </c:pt>
                <c:pt idx="11">
                  <c:v>8.5238307176428361</c:v>
                </c:pt>
                <c:pt idx="12">
                  <c:v>8.5285322868820508</c:v>
                </c:pt>
                <c:pt idx="13">
                  <c:v>8.4835270525674193</c:v>
                </c:pt>
                <c:pt idx="14">
                  <c:v>8.4103447828885507</c:v>
                </c:pt>
                <c:pt idx="15">
                  <c:v>8.311931354515119</c:v>
                </c:pt>
                <c:pt idx="16">
                  <c:v>8.2451846004601936</c:v>
                </c:pt>
                <c:pt idx="17">
                  <c:v>8.3446296119984229</c:v>
                </c:pt>
                <c:pt idx="18">
                  <c:v>8.2991588466575728</c:v>
                </c:pt>
                <c:pt idx="19">
                  <c:v>8.2940971472089462</c:v>
                </c:pt>
                <c:pt idx="20">
                  <c:v>8.3130097575322459</c:v>
                </c:pt>
                <c:pt idx="21">
                  <c:v>8.2946773746339009</c:v>
                </c:pt>
                <c:pt idx="22">
                  <c:v>8.2200688127778143</c:v>
                </c:pt>
                <c:pt idx="23">
                  <c:v>8.2196268606015668</c:v>
                </c:pt>
                <c:pt idx="24">
                  <c:v>8.2428392134931325</c:v>
                </c:pt>
                <c:pt idx="25">
                  <c:v>8.1299920678485744</c:v>
                </c:pt>
                <c:pt idx="26">
                  <c:v>8.1260700347788397</c:v>
                </c:pt>
                <c:pt idx="27">
                  <c:v>8.1683937697087678</c:v>
                </c:pt>
                <c:pt idx="28">
                  <c:v>8.2230766664482999</c:v>
                </c:pt>
                <c:pt idx="29">
                  <c:v>8.1320445831300194</c:v>
                </c:pt>
                <c:pt idx="30">
                  <c:v>8.1631558020825459</c:v>
                </c:pt>
                <c:pt idx="31">
                  <c:v>8.1072846155548888</c:v>
                </c:pt>
                <c:pt idx="32">
                  <c:v>8.0573481846400092</c:v>
                </c:pt>
                <c:pt idx="33">
                  <c:v>8.0141363473067919</c:v>
                </c:pt>
                <c:pt idx="34">
                  <c:v>7.9657403059857996</c:v>
                </c:pt>
                <c:pt idx="35">
                  <c:v>7.8807174265399293</c:v>
                </c:pt>
                <c:pt idx="36">
                  <c:v>7.8917806206479053</c:v>
                </c:pt>
                <c:pt idx="37">
                  <c:v>7.9715311180597244</c:v>
                </c:pt>
                <c:pt idx="38">
                  <c:v>7.995545638976008</c:v>
                </c:pt>
                <c:pt idx="39">
                  <c:v>7.9592866499592922</c:v>
                </c:pt>
                <c:pt idx="40">
                  <c:v>7.8908545620308068</c:v>
                </c:pt>
                <c:pt idx="41">
                  <c:v>7.9784143141865247</c:v>
                </c:pt>
                <c:pt idx="42">
                  <c:v>7.9608678268427173</c:v>
                </c:pt>
                <c:pt idx="43">
                  <c:v>7.9214277055443922</c:v>
                </c:pt>
                <c:pt idx="44">
                  <c:v>8.0702314761887148</c:v>
                </c:pt>
                <c:pt idx="45">
                  <c:v>8.1042041709529613</c:v>
                </c:pt>
                <c:pt idx="46">
                  <c:v>8.2136419570656862</c:v>
                </c:pt>
                <c:pt idx="47">
                  <c:v>8.2739364642605917</c:v>
                </c:pt>
                <c:pt idx="48">
                  <c:v>8.3841429770594633</c:v>
                </c:pt>
                <c:pt idx="49">
                  <c:v>8.3845771782535614</c:v>
                </c:pt>
                <c:pt idx="50">
                  <c:v>8.5298737006627725</c:v>
                </c:pt>
                <c:pt idx="51">
                  <c:v>8.6662186002794783</c:v>
                </c:pt>
                <c:pt idx="52">
                  <c:v>8.6972163033139296</c:v>
                </c:pt>
                <c:pt idx="53">
                  <c:v>8.7113003040317718</c:v>
                </c:pt>
                <c:pt idx="54">
                  <c:v>8.7336008036952091</c:v>
                </c:pt>
                <c:pt idx="55">
                  <c:v>8.7384300201611023</c:v>
                </c:pt>
                <c:pt idx="56">
                  <c:v>8.7672053968524324</c:v>
                </c:pt>
                <c:pt idx="57">
                  <c:v>8.7629770143416881</c:v>
                </c:pt>
                <c:pt idx="58">
                  <c:v>8.7771276694582703</c:v>
                </c:pt>
                <c:pt idx="59">
                  <c:v>8.7939213128389664</c:v>
                </c:pt>
                <c:pt idx="60">
                  <c:v>8.6480774819647053</c:v>
                </c:pt>
                <c:pt idx="61">
                  <c:v>8.6725215850194424</c:v>
                </c:pt>
                <c:pt idx="62">
                  <c:v>8.7106957979573441</c:v>
                </c:pt>
                <c:pt idx="63">
                  <c:v>8.6721719249820612</c:v>
                </c:pt>
                <c:pt idx="64">
                  <c:v>8.5751756654986071</c:v>
                </c:pt>
                <c:pt idx="65">
                  <c:v>8.6388926582624403</c:v>
                </c:pt>
                <c:pt idx="66">
                  <c:v>8.6250000407040375</c:v>
                </c:pt>
                <c:pt idx="67">
                  <c:v>8.5851566749680597</c:v>
                </c:pt>
                <c:pt idx="68">
                  <c:v>8.6117656675385437</c:v>
                </c:pt>
                <c:pt idx="69">
                  <c:v>8.4640991140285546</c:v>
                </c:pt>
                <c:pt idx="70">
                  <c:v>8.3762538052135849</c:v>
                </c:pt>
                <c:pt idx="71">
                  <c:v>8.2130350634401701</c:v>
                </c:pt>
                <c:pt idx="72">
                  <c:v>7.6977414422036263</c:v>
                </c:pt>
                <c:pt idx="73">
                  <c:v>7.4692937179486076</c:v>
                </c:pt>
                <c:pt idx="74">
                  <c:v>7.4651907135299096</c:v>
                </c:pt>
                <c:pt idx="75">
                  <c:v>7.4981894430122997</c:v>
                </c:pt>
                <c:pt idx="76">
                  <c:v>7.6285319493416051</c:v>
                </c:pt>
                <c:pt idx="77">
                  <c:v>7.5768259731830394</c:v>
                </c:pt>
                <c:pt idx="78">
                  <c:v>7.5052868002187818</c:v>
                </c:pt>
                <c:pt idx="79">
                  <c:v>7.5000027778814049</c:v>
                </c:pt>
                <c:pt idx="80">
                  <c:v>7.3873850108453887</c:v>
                </c:pt>
                <c:pt idx="81">
                  <c:v>7.3664056020792748</c:v>
                </c:pt>
                <c:pt idx="82">
                  <c:v>7.3412531997833792</c:v>
                </c:pt>
                <c:pt idx="83">
                  <c:v>7.221431789529138</c:v>
                </c:pt>
                <c:pt idx="84">
                  <c:v>7.228740623600471</c:v>
                </c:pt>
                <c:pt idx="85">
                  <c:v>7.1861660621247063</c:v>
                </c:pt>
                <c:pt idx="86">
                  <c:v>7.2460466772465111</c:v>
                </c:pt>
                <c:pt idx="87">
                  <c:v>7.2201146417262203</c:v>
                </c:pt>
                <c:pt idx="88">
                  <c:v>7.1423060298902001</c:v>
                </c:pt>
                <c:pt idx="89">
                  <c:v>7.2187443831547613</c:v>
                </c:pt>
                <c:pt idx="90">
                  <c:v>7.1529221614490881</c:v>
                </c:pt>
                <c:pt idx="91">
                  <c:v>7.1999538996374302</c:v>
                </c:pt>
                <c:pt idx="92">
                  <c:v>7.2257487412098307</c:v>
                </c:pt>
                <c:pt idx="93">
                  <c:v>7.2456421746076982</c:v>
                </c:pt>
                <c:pt idx="94">
                  <c:v>7.2159852742696051</c:v>
                </c:pt>
                <c:pt idx="95">
                  <c:v>7.1902660313081066</c:v>
                </c:pt>
                <c:pt idx="96">
                  <c:v>7.2076910046037774</c:v>
                </c:pt>
                <c:pt idx="97">
                  <c:v>7.1442521533510233</c:v>
                </c:pt>
                <c:pt idx="98">
                  <c:v>7.0752334984461998</c:v>
                </c:pt>
                <c:pt idx="99">
                  <c:v>7.053028395418659</c:v>
                </c:pt>
                <c:pt idx="100">
                  <c:v>7.11610226733817</c:v>
                </c:pt>
                <c:pt idx="101">
                  <c:v>7.0976780536214905</c:v>
                </c:pt>
                <c:pt idx="102">
                  <c:v>7.0048744880406968</c:v>
                </c:pt>
                <c:pt idx="103">
                  <c:v>7.0013015551563376</c:v>
                </c:pt>
                <c:pt idx="104">
                  <c:v>7.0908441612137763</c:v>
                </c:pt>
                <c:pt idx="105">
                  <c:v>7.0000055065816396</c:v>
                </c:pt>
                <c:pt idx="106">
                  <c:v>6.937063309091057</c:v>
                </c:pt>
                <c:pt idx="107">
                  <c:v>6.9053260876643989</c:v>
                </c:pt>
                <c:pt idx="108">
                  <c:v>6.9190347153833374</c:v>
                </c:pt>
                <c:pt idx="109">
                  <c:v>6.7991218990055069</c:v>
                </c:pt>
                <c:pt idx="110">
                  <c:v>6.7793442291083776</c:v>
                </c:pt>
                <c:pt idx="111">
                  <c:v>6.7368272119680617</c:v>
                </c:pt>
                <c:pt idx="112">
                  <c:v>6.8460334802648113</c:v>
                </c:pt>
                <c:pt idx="113">
                  <c:v>6.8846563541959434</c:v>
                </c:pt>
                <c:pt idx="114">
                  <c:v>6.9389048271529115</c:v>
                </c:pt>
                <c:pt idx="115">
                  <c:v>6.9428247120695135</c:v>
                </c:pt>
                <c:pt idx="116">
                  <c:v>7.2048315471334483</c:v>
                </c:pt>
                <c:pt idx="117">
                  <c:v>7.3016609413151707</c:v>
                </c:pt>
                <c:pt idx="118">
                  <c:v>7.2542045060172065</c:v>
                </c:pt>
                <c:pt idx="119">
                  <c:v>7.2107142872570087</c:v>
                </c:pt>
                <c:pt idx="120">
                  <c:v>7.2075678583825287</c:v>
                </c:pt>
                <c:pt idx="121">
                  <c:v>7.1571875637442366</c:v>
                </c:pt>
                <c:pt idx="122">
                  <c:v>7.1318762040194983</c:v>
                </c:pt>
                <c:pt idx="123">
                  <c:v>7.1210483809558465</c:v>
                </c:pt>
                <c:pt idx="124">
                  <c:v>7.1335977070993319</c:v>
                </c:pt>
                <c:pt idx="125">
                  <c:v>7.1630191874366878</c:v>
                </c:pt>
                <c:pt idx="126">
                  <c:v>7.1917604997114717</c:v>
                </c:pt>
                <c:pt idx="127">
                  <c:v>7.3396226925995176</c:v>
                </c:pt>
                <c:pt idx="128">
                  <c:v>7.2393567426191279</c:v>
                </c:pt>
                <c:pt idx="129">
                  <c:v>7.3030738758217293</c:v>
                </c:pt>
                <c:pt idx="130">
                  <c:v>7.3597604304735036</c:v>
                </c:pt>
                <c:pt idx="131">
                  <c:v>7.3896078052311633</c:v>
                </c:pt>
                <c:pt idx="132">
                  <c:v>7.4685232801220662</c:v>
                </c:pt>
                <c:pt idx="133">
                  <c:v>7.4406723935335233</c:v>
                </c:pt>
                <c:pt idx="134">
                  <c:v>7.4378172799093489</c:v>
                </c:pt>
                <c:pt idx="135">
                  <c:v>7.4385492932296211</c:v>
                </c:pt>
                <c:pt idx="136">
                  <c:v>7.3937810497897729</c:v>
                </c:pt>
                <c:pt idx="137">
                  <c:v>7.4029902003307768</c:v>
                </c:pt>
                <c:pt idx="138">
                  <c:v>7.4112791204833304</c:v>
                </c:pt>
                <c:pt idx="139">
                  <c:v>7.4117872821687154</c:v>
                </c:pt>
                <c:pt idx="140">
                  <c:v>7.3217277356321455</c:v>
                </c:pt>
                <c:pt idx="141">
                  <c:v>7.2813056349957019</c:v>
                </c:pt>
                <c:pt idx="142">
                  <c:v>7.3174579349825128</c:v>
                </c:pt>
                <c:pt idx="143">
                  <c:v>7.3637482228903126</c:v>
                </c:pt>
                <c:pt idx="144">
                  <c:v>7.3893888583333585</c:v>
                </c:pt>
                <c:pt idx="145">
                  <c:v>7.4040844960234997</c:v>
                </c:pt>
                <c:pt idx="146">
                  <c:v>7.4200192749943357</c:v>
                </c:pt>
                <c:pt idx="147">
                  <c:v>7.3872958426684097</c:v>
                </c:pt>
                <c:pt idx="148">
                  <c:v>7.3796975238277396</c:v>
                </c:pt>
                <c:pt idx="149">
                  <c:v>7.3970092976036499</c:v>
                </c:pt>
                <c:pt idx="150">
                  <c:v>7.354128468241707</c:v>
                </c:pt>
                <c:pt idx="151">
                  <c:v>7.2986419231655466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D-448F-A976-7D8E4B7C1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058080"/>
        <c:axId val="1987379808"/>
      </c:lineChart>
      <c:catAx>
        <c:axId val="2056058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87379808"/>
        <c:crosses val="autoZero"/>
        <c:auto val="1"/>
        <c:lblAlgn val="ctr"/>
        <c:lblOffset val="100"/>
        <c:noMultiLvlLbl val="0"/>
      </c:catAx>
      <c:valAx>
        <c:axId val="198737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5605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5712270341207349"/>
          <c:y val="0.17171296296296296"/>
          <c:w val="0.79843285214348203"/>
          <c:h val="0.70841097987751533"/>
        </c:manualLayout>
      </c:layout>
      <c:lineChart>
        <c:grouping val="standard"/>
        <c:varyColors val="0"/>
        <c:ser>
          <c:idx val="0"/>
          <c:order val="0"/>
          <c:tx>
            <c:strRef>
              <c:f>[2]Fiscaldatabase!$CB$2</c:f>
              <c:strCache>
                <c:ptCount val="1"/>
                <c:pt idx="0">
                  <c:v>SCEY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[2]Fiscaldatabase!$CC$3:$CC$154</c:f>
              <c:numCache>
                <c:formatCode>General</c:formatCode>
                <c:ptCount val="152"/>
                <c:pt idx="0">
                  <c:v>17.382790447930887</c:v>
                </c:pt>
                <c:pt idx="1">
                  <c:v>17.493987375859362</c:v>
                </c:pt>
                <c:pt idx="2">
                  <c:v>17.57948152634324</c:v>
                </c:pt>
                <c:pt idx="3">
                  <c:v>17.614894569096435</c:v>
                </c:pt>
                <c:pt idx="4">
                  <c:v>17.588085190195855</c:v>
                </c:pt>
                <c:pt idx="5">
                  <c:v>17.325812078686294</c:v>
                </c:pt>
                <c:pt idx="6">
                  <c:v>17.28420365681157</c:v>
                </c:pt>
                <c:pt idx="7">
                  <c:v>17.405034630296498</c:v>
                </c:pt>
                <c:pt idx="8">
                  <c:v>17.581969591024148</c:v>
                </c:pt>
                <c:pt idx="9">
                  <c:v>17.548638461243534</c:v>
                </c:pt>
                <c:pt idx="10">
                  <c:v>17.637440749903828</c:v>
                </c:pt>
                <c:pt idx="11">
                  <c:v>17.525860787145881</c:v>
                </c:pt>
                <c:pt idx="12">
                  <c:v>17.535527690525019</c:v>
                </c:pt>
                <c:pt idx="13">
                  <c:v>17.442992362522958</c:v>
                </c:pt>
                <c:pt idx="14">
                  <c:v>17.292522190957435</c:v>
                </c:pt>
                <c:pt idx="15">
                  <c:v>17.090174197151256</c:v>
                </c:pt>
                <c:pt idx="16">
                  <c:v>16.952936098658846</c:v>
                </c:pt>
                <c:pt idx="17">
                  <c:v>17.157405132116736</c:v>
                </c:pt>
                <c:pt idx="18">
                  <c:v>17.063912625091788</c:v>
                </c:pt>
                <c:pt idx="19">
                  <c:v>17.053505257463122</c:v>
                </c:pt>
                <c:pt idx="20">
                  <c:v>17.092391503169722</c:v>
                </c:pt>
                <c:pt idx="21">
                  <c:v>17.054698263918965</c:v>
                </c:pt>
                <c:pt idx="22">
                  <c:v>16.901295490924834</c:v>
                </c:pt>
                <c:pt idx="23">
                  <c:v>16.900386792409808</c:v>
                </c:pt>
                <c:pt idx="24">
                  <c:v>16.948113745090559</c:v>
                </c:pt>
                <c:pt idx="25">
                  <c:v>16.716088564123538</c:v>
                </c:pt>
                <c:pt idx="26">
                  <c:v>16.708024466200939</c:v>
                </c:pt>
                <c:pt idx="27">
                  <c:v>16.795046359401923</c:v>
                </c:pt>
                <c:pt idx="28">
                  <c:v>16.90747994324953</c:v>
                </c:pt>
                <c:pt idx="29">
                  <c:v>16.720308743791307</c:v>
                </c:pt>
                <c:pt idx="30">
                  <c:v>16.784276566515874</c:v>
                </c:pt>
                <c:pt idx="31">
                  <c:v>16.669399738299468</c:v>
                </c:pt>
                <c:pt idx="32">
                  <c:v>16.566725369765891</c:v>
                </c:pt>
                <c:pt idx="33">
                  <c:v>16.477877447916477</c:v>
                </c:pt>
                <c:pt idx="34">
                  <c:v>16.378370276676545</c:v>
                </c:pt>
                <c:pt idx="35">
                  <c:v>16.203554610076509</c:v>
                </c:pt>
                <c:pt idx="36">
                  <c:v>16.226301659639123</c:v>
                </c:pt>
                <c:pt idx="37">
                  <c:v>16.390276773838917</c:v>
                </c:pt>
                <c:pt idx="38">
                  <c:v>16.439653065366816</c:v>
                </c:pt>
                <c:pt idx="39">
                  <c:v>16.365100905095222</c:v>
                </c:pt>
                <c:pt idx="40">
                  <c:v>16.224397589164049</c:v>
                </c:pt>
                <c:pt idx="41">
                  <c:v>16.404429323447772</c:v>
                </c:pt>
                <c:pt idx="42">
                  <c:v>16.368351965194456</c:v>
                </c:pt>
                <c:pt idx="43">
                  <c:v>16.287259074192775</c:v>
                </c:pt>
                <c:pt idx="44">
                  <c:v>16.203101458527861</c:v>
                </c:pt>
                <c:pt idx="45">
                  <c:v>16.303070612575134</c:v>
                </c:pt>
                <c:pt idx="46">
                  <c:v>16.460119910427625</c:v>
                </c:pt>
                <c:pt idx="47">
                  <c:v>16.500936052160547</c:v>
                </c:pt>
                <c:pt idx="48">
                  <c:v>16.586754580537807</c:v>
                </c:pt>
                <c:pt idx="49">
                  <c:v>16.633926041100572</c:v>
                </c:pt>
                <c:pt idx="50">
                  <c:v>16.859228701203847</c:v>
                </c:pt>
                <c:pt idx="51">
                  <c:v>16.993316508876909</c:v>
                </c:pt>
                <c:pt idx="52">
                  <c:v>16.987790804181721</c:v>
                </c:pt>
                <c:pt idx="53">
                  <c:v>16.998295778480486</c:v>
                </c:pt>
                <c:pt idx="54">
                  <c:v>16.95540704459335</c:v>
                </c:pt>
                <c:pt idx="55">
                  <c:v>16.925284967213852</c:v>
                </c:pt>
                <c:pt idx="56">
                  <c:v>16.922399130215254</c:v>
                </c:pt>
                <c:pt idx="57">
                  <c:v>16.876540664399137</c:v>
                </c:pt>
                <c:pt idx="58">
                  <c:v>16.874669906072263</c:v>
                </c:pt>
                <c:pt idx="59">
                  <c:v>16.863357386732844</c:v>
                </c:pt>
                <c:pt idx="60">
                  <c:v>16.709192359432009</c:v>
                </c:pt>
                <c:pt idx="61">
                  <c:v>16.715824347398225</c:v>
                </c:pt>
                <c:pt idx="62">
                  <c:v>16.753102806014873</c:v>
                </c:pt>
                <c:pt idx="63">
                  <c:v>16.709946230932786</c:v>
                </c:pt>
                <c:pt idx="64">
                  <c:v>16.944892980735567</c:v>
                </c:pt>
                <c:pt idx="65">
                  <c:v>17.009330137162802</c:v>
                </c:pt>
                <c:pt idx="66">
                  <c:v>16.989163358375833</c:v>
                </c:pt>
                <c:pt idx="67">
                  <c:v>16.945879724828259</c:v>
                </c:pt>
                <c:pt idx="68">
                  <c:v>16.987695023354199</c:v>
                </c:pt>
                <c:pt idx="69">
                  <c:v>16.728713900679637</c:v>
                </c:pt>
                <c:pt idx="70">
                  <c:v>16.55862588968823</c:v>
                </c:pt>
                <c:pt idx="71">
                  <c:v>16.276956542180585</c:v>
                </c:pt>
                <c:pt idx="72">
                  <c:v>15.722995001567668</c:v>
                </c:pt>
                <c:pt idx="73">
                  <c:v>15.459270125686279</c:v>
                </c:pt>
                <c:pt idx="74">
                  <c:v>15.457147561498413</c:v>
                </c:pt>
                <c:pt idx="75">
                  <c:v>15.534186997012451</c:v>
                </c:pt>
                <c:pt idx="76">
                  <c:v>15.691143542627</c:v>
                </c:pt>
                <c:pt idx="77">
                  <c:v>15.637997980528478</c:v>
                </c:pt>
                <c:pt idx="78">
                  <c:v>15.554707912766812</c:v>
                </c:pt>
                <c:pt idx="79">
                  <c:v>15.502413996180699</c:v>
                </c:pt>
                <c:pt idx="80">
                  <c:v>15.314980300165693</c:v>
                </c:pt>
                <c:pt idx="81">
                  <c:v>15.279382631333073</c:v>
                </c:pt>
                <c:pt idx="82">
                  <c:v>15.243861890582963</c:v>
                </c:pt>
                <c:pt idx="83">
                  <c:v>15.111997815877446</c:v>
                </c:pt>
                <c:pt idx="84">
                  <c:v>15.074490191505152</c:v>
                </c:pt>
                <c:pt idx="85">
                  <c:v>15.067419100266459</c:v>
                </c:pt>
                <c:pt idx="86">
                  <c:v>15.118728182607708</c:v>
                </c:pt>
                <c:pt idx="87">
                  <c:v>15.098217588563452</c:v>
                </c:pt>
                <c:pt idx="88">
                  <c:v>15.017394561069125</c:v>
                </c:pt>
                <c:pt idx="89">
                  <c:v>15.079893294210379</c:v>
                </c:pt>
                <c:pt idx="90">
                  <c:v>15.041855158954927</c:v>
                </c:pt>
                <c:pt idx="91">
                  <c:v>15.102780560581104</c:v>
                </c:pt>
                <c:pt idx="92">
                  <c:v>15.198790582000345</c:v>
                </c:pt>
                <c:pt idx="93">
                  <c:v>15.2533435741529</c:v>
                </c:pt>
                <c:pt idx="94">
                  <c:v>15.153230486100973</c:v>
                </c:pt>
                <c:pt idx="95">
                  <c:v>15.097319460571782</c:v>
                </c:pt>
                <c:pt idx="96">
                  <c:v>15.088467012446092</c:v>
                </c:pt>
                <c:pt idx="97">
                  <c:v>14.979514740633348</c:v>
                </c:pt>
                <c:pt idx="98">
                  <c:v>14.92298958734839</c:v>
                </c:pt>
                <c:pt idx="99">
                  <c:v>14.881995870507994</c:v>
                </c:pt>
                <c:pt idx="100">
                  <c:v>14.940365053161521</c:v>
                </c:pt>
                <c:pt idx="101">
                  <c:v>14.894932774330851</c:v>
                </c:pt>
                <c:pt idx="102">
                  <c:v>14.777221097347788</c:v>
                </c:pt>
                <c:pt idx="103">
                  <c:v>14.766642687625794</c:v>
                </c:pt>
                <c:pt idx="104">
                  <c:v>14.843576921460514</c:v>
                </c:pt>
                <c:pt idx="105">
                  <c:v>14.701903327546699</c:v>
                </c:pt>
                <c:pt idx="106">
                  <c:v>14.659938233974199</c:v>
                </c:pt>
                <c:pt idx="107">
                  <c:v>14.568901876359147</c:v>
                </c:pt>
                <c:pt idx="108">
                  <c:v>14.58996926036615</c:v>
                </c:pt>
                <c:pt idx="109">
                  <c:v>14.489771705219656</c:v>
                </c:pt>
                <c:pt idx="110">
                  <c:v>14.451398021663547</c:v>
                </c:pt>
                <c:pt idx="111">
                  <c:v>14.414975358639076</c:v>
                </c:pt>
                <c:pt idx="112">
                  <c:v>14.489356998595509</c:v>
                </c:pt>
                <c:pt idx="113">
                  <c:v>14.591717626864938</c:v>
                </c:pt>
                <c:pt idx="114">
                  <c:v>14.724619412465753</c:v>
                </c:pt>
                <c:pt idx="115">
                  <c:v>14.87370148851187</c:v>
                </c:pt>
                <c:pt idx="116">
                  <c:v>15.179734309269957</c:v>
                </c:pt>
                <c:pt idx="117">
                  <c:v>15.302892360848812</c:v>
                </c:pt>
                <c:pt idx="118">
                  <c:v>15.268168256991945</c:v>
                </c:pt>
                <c:pt idx="119">
                  <c:v>15.181083608810781</c:v>
                </c:pt>
                <c:pt idx="120">
                  <c:v>15.173731213795699</c:v>
                </c:pt>
                <c:pt idx="121">
                  <c:v>15.099109666631049</c:v>
                </c:pt>
                <c:pt idx="122">
                  <c:v>15.03596686518981</c:v>
                </c:pt>
                <c:pt idx="123">
                  <c:v>15.018681811862869</c:v>
                </c:pt>
                <c:pt idx="124">
                  <c:v>15.038353050919998</c:v>
                </c:pt>
                <c:pt idx="125">
                  <c:v>15.074050959711846</c:v>
                </c:pt>
                <c:pt idx="126">
                  <c:v>15.142701475651155</c:v>
                </c:pt>
                <c:pt idx="127">
                  <c:v>15.309894156316812</c:v>
                </c:pt>
                <c:pt idx="128">
                  <c:v>15.194241898130864</c:v>
                </c:pt>
                <c:pt idx="129">
                  <c:v>15.295799535827864</c:v>
                </c:pt>
                <c:pt idx="130">
                  <c:v>15.345808848274984</c:v>
                </c:pt>
                <c:pt idx="131">
                  <c:v>15.4271476619982</c:v>
                </c:pt>
                <c:pt idx="132">
                  <c:v>15.490438350048997</c:v>
                </c:pt>
                <c:pt idx="133">
                  <c:v>15.432745238824539</c:v>
                </c:pt>
                <c:pt idx="134">
                  <c:v>15.424943274576721</c:v>
                </c:pt>
                <c:pt idx="135">
                  <c:v>15.397215168791767</c:v>
                </c:pt>
                <c:pt idx="136">
                  <c:v>15.381709590533415</c:v>
                </c:pt>
                <c:pt idx="137">
                  <c:v>15.41706966315401</c:v>
                </c:pt>
                <c:pt idx="138">
                  <c:v>15.404605480154817</c:v>
                </c:pt>
                <c:pt idx="139">
                  <c:v>15.40533911652277</c:v>
                </c:pt>
                <c:pt idx="140">
                  <c:v>15.241550463029881</c:v>
                </c:pt>
                <c:pt idx="141">
                  <c:v>15.172432564887407</c:v>
                </c:pt>
                <c:pt idx="142">
                  <c:v>15.229247293279625</c:v>
                </c:pt>
                <c:pt idx="143">
                  <c:v>15.276267539417084</c:v>
                </c:pt>
                <c:pt idx="144">
                  <c:v>15.273294880245192</c:v>
                </c:pt>
                <c:pt idx="145">
                  <c:v>15.310328782691425</c:v>
                </c:pt>
                <c:pt idx="146">
                  <c:v>15.335654577598845</c:v>
                </c:pt>
                <c:pt idx="147">
                  <c:v>15.277784246739373</c:v>
                </c:pt>
                <c:pt idx="148">
                  <c:v>15.301674942026796</c:v>
                </c:pt>
                <c:pt idx="149">
                  <c:v>15.316633531314695</c:v>
                </c:pt>
                <c:pt idx="150">
                  <c:v>15.25151390516346</c:v>
                </c:pt>
                <c:pt idx="151">
                  <c:v>15.181005637886583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1-4C8B-B8C8-D9EC84A5DA53}"/>
            </c:ext>
          </c:extLst>
        </c:ser>
        <c:ser>
          <c:idx val="1"/>
          <c:order val="1"/>
          <c:tx>
            <c:strRef>
              <c:f>[2]Fiscaldatabase!$BZ$2</c:f>
              <c:strCache>
                <c:ptCount val="1"/>
                <c:pt idx="0">
                  <c:v>DTXY2=DTX/(YED*YER)*100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[2]Fiscaldatabase!$BZ$3:$BZ$154</c:f>
              <c:numCache>
                <c:formatCode>General</c:formatCode>
                <c:ptCount val="152"/>
                <c:pt idx="0">
                  <c:v>12.054170856173076</c:v>
                </c:pt>
                <c:pt idx="1">
                  <c:v>11.860710337197181</c:v>
                </c:pt>
                <c:pt idx="2">
                  <c:v>11.813283371686669</c:v>
                </c:pt>
                <c:pt idx="3">
                  <c:v>11.794751269159002</c:v>
                </c:pt>
                <c:pt idx="4">
                  <c:v>11.582173979567468</c:v>
                </c:pt>
                <c:pt idx="5">
                  <c:v>11.737488250010157</c:v>
                </c:pt>
                <c:pt idx="6">
                  <c:v>11.75430099956384</c:v>
                </c:pt>
                <c:pt idx="7">
                  <c:v>11.771848682015715</c:v>
                </c:pt>
                <c:pt idx="8">
                  <c:v>11.670605255569653</c:v>
                </c:pt>
                <c:pt idx="9">
                  <c:v>11.595237112321692</c:v>
                </c:pt>
                <c:pt idx="10">
                  <c:v>11.726265016313079</c:v>
                </c:pt>
                <c:pt idx="11">
                  <c:v>11.811040571739307</c:v>
                </c:pt>
                <c:pt idx="12">
                  <c:v>11.497201220839294</c:v>
                </c:pt>
                <c:pt idx="13">
                  <c:v>11.550546448978837</c:v>
                </c:pt>
                <c:pt idx="14">
                  <c:v>11.636140265158243</c:v>
                </c:pt>
                <c:pt idx="15">
                  <c:v>11.474286331672706</c:v>
                </c:pt>
                <c:pt idx="16">
                  <c:v>11.418331066827038</c:v>
                </c:pt>
                <c:pt idx="17">
                  <c:v>11.652779689320516</c:v>
                </c:pt>
                <c:pt idx="18">
                  <c:v>11.71271154139497</c:v>
                </c:pt>
                <c:pt idx="19">
                  <c:v>11.849935711927378</c:v>
                </c:pt>
                <c:pt idx="20">
                  <c:v>11.857727172272867</c:v>
                </c:pt>
                <c:pt idx="21">
                  <c:v>11.828469177454149</c:v>
                </c:pt>
                <c:pt idx="22">
                  <c:v>11.566173440428843</c:v>
                </c:pt>
                <c:pt idx="23">
                  <c:v>11.50306402906457</c:v>
                </c:pt>
                <c:pt idx="24">
                  <c:v>11.63099001739832</c:v>
                </c:pt>
                <c:pt idx="25">
                  <c:v>11.570514469119551</c:v>
                </c:pt>
                <c:pt idx="26">
                  <c:v>11.64495961910522</c:v>
                </c:pt>
                <c:pt idx="27">
                  <c:v>11.695102546744574</c:v>
                </c:pt>
                <c:pt idx="28">
                  <c:v>11.92038282504674</c:v>
                </c:pt>
                <c:pt idx="29">
                  <c:v>11.773865343046428</c:v>
                </c:pt>
                <c:pt idx="30">
                  <c:v>11.767263798484112</c:v>
                </c:pt>
                <c:pt idx="31">
                  <c:v>11.780295799541593</c:v>
                </c:pt>
                <c:pt idx="32">
                  <c:v>11.696104449650425</c:v>
                </c:pt>
                <c:pt idx="33">
                  <c:v>11.562925196314266</c:v>
                </c:pt>
                <c:pt idx="34">
                  <c:v>11.536135510612638</c:v>
                </c:pt>
                <c:pt idx="35">
                  <c:v>11.582626885911978</c:v>
                </c:pt>
                <c:pt idx="36">
                  <c:v>11.91132927122486</c:v>
                </c:pt>
                <c:pt idx="37">
                  <c:v>12.058916034949412</c:v>
                </c:pt>
                <c:pt idx="38">
                  <c:v>11.971025711551167</c:v>
                </c:pt>
                <c:pt idx="39">
                  <c:v>12.09143044203425</c:v>
                </c:pt>
                <c:pt idx="40">
                  <c:v>11.744184131942305</c:v>
                </c:pt>
                <c:pt idx="41">
                  <c:v>11.740657477531384</c:v>
                </c:pt>
                <c:pt idx="42">
                  <c:v>11.506481585078896</c:v>
                </c:pt>
                <c:pt idx="43">
                  <c:v>11.790873790995461</c:v>
                </c:pt>
                <c:pt idx="44">
                  <c:v>11.966145270238808</c:v>
                </c:pt>
                <c:pt idx="45">
                  <c:v>12.079072480128691</c:v>
                </c:pt>
                <c:pt idx="46">
                  <c:v>12.216852507108095</c:v>
                </c:pt>
                <c:pt idx="47">
                  <c:v>11.924810131009648</c:v>
                </c:pt>
                <c:pt idx="48">
                  <c:v>11.952873623555831</c:v>
                </c:pt>
                <c:pt idx="49">
                  <c:v>12.108634102113294</c:v>
                </c:pt>
                <c:pt idx="50">
                  <c:v>12.225525154176111</c:v>
                </c:pt>
                <c:pt idx="51">
                  <c:v>11.791245304316506</c:v>
                </c:pt>
                <c:pt idx="52">
                  <c:v>12.013527485152302</c:v>
                </c:pt>
                <c:pt idx="53">
                  <c:v>12.029655660964071</c:v>
                </c:pt>
                <c:pt idx="54">
                  <c:v>11.9349684953949</c:v>
                </c:pt>
                <c:pt idx="55">
                  <c:v>11.58041642827348</c:v>
                </c:pt>
                <c:pt idx="56">
                  <c:v>11.429486829168834</c:v>
                </c:pt>
                <c:pt idx="57">
                  <c:v>11.320982447387568</c:v>
                </c:pt>
                <c:pt idx="58">
                  <c:v>11.322913941932304</c:v>
                </c:pt>
                <c:pt idx="59">
                  <c:v>11.255826180236005</c:v>
                </c:pt>
                <c:pt idx="60">
                  <c:v>11.300412755560012</c:v>
                </c:pt>
                <c:pt idx="61">
                  <c:v>11.226146893602776</c:v>
                </c:pt>
                <c:pt idx="62">
                  <c:v>11.240401248882208</c:v>
                </c:pt>
                <c:pt idx="63">
                  <c:v>11.403606369579022</c:v>
                </c:pt>
                <c:pt idx="64">
                  <c:v>11.679189508667728</c:v>
                </c:pt>
                <c:pt idx="65">
                  <c:v>11.766004735959543</c:v>
                </c:pt>
                <c:pt idx="66">
                  <c:v>11.782498886526799</c:v>
                </c:pt>
                <c:pt idx="67">
                  <c:v>11.480455180770157</c:v>
                </c:pt>
                <c:pt idx="68">
                  <c:v>11.586644133644278</c:v>
                </c:pt>
                <c:pt idx="69">
                  <c:v>11.80139889633365</c:v>
                </c:pt>
                <c:pt idx="70">
                  <c:v>11.458399657066176</c:v>
                </c:pt>
                <c:pt idx="71">
                  <c:v>11.821142035565748</c:v>
                </c:pt>
                <c:pt idx="72">
                  <c:v>11.752060783686852</c:v>
                </c:pt>
                <c:pt idx="73">
                  <c:v>11.532964618351727</c:v>
                </c:pt>
                <c:pt idx="74">
                  <c:v>11.991436278170987</c:v>
                </c:pt>
                <c:pt idx="75">
                  <c:v>12.420305027132743</c:v>
                </c:pt>
                <c:pt idx="76">
                  <c:v>12.239952463814213</c:v>
                </c:pt>
                <c:pt idx="77">
                  <c:v>12.293452959455669</c:v>
                </c:pt>
                <c:pt idx="78">
                  <c:v>12.340502493504356</c:v>
                </c:pt>
                <c:pt idx="79">
                  <c:v>12.453342797515935</c:v>
                </c:pt>
                <c:pt idx="80">
                  <c:v>12.619754673341502</c:v>
                </c:pt>
                <c:pt idx="81">
                  <c:v>12.629689753568101</c:v>
                </c:pt>
                <c:pt idx="82">
                  <c:v>12.296647751134135</c:v>
                </c:pt>
                <c:pt idx="83">
                  <c:v>11.974375962498854</c:v>
                </c:pt>
                <c:pt idx="84">
                  <c:v>12.005607218251628</c:v>
                </c:pt>
                <c:pt idx="85">
                  <c:v>12.211303078493611</c:v>
                </c:pt>
                <c:pt idx="86">
                  <c:v>11.958581334567125</c:v>
                </c:pt>
                <c:pt idx="87">
                  <c:v>11.57796599671436</c:v>
                </c:pt>
                <c:pt idx="88">
                  <c:v>11.571072755947588</c:v>
                </c:pt>
                <c:pt idx="89">
                  <c:v>11.439565842890177</c:v>
                </c:pt>
                <c:pt idx="90">
                  <c:v>11.569866983261996</c:v>
                </c:pt>
                <c:pt idx="91">
                  <c:v>11.531909403996021</c:v>
                </c:pt>
                <c:pt idx="92">
                  <c:v>11.276784826923981</c:v>
                </c:pt>
                <c:pt idx="93">
                  <c:v>11.089541794931334</c:v>
                </c:pt>
                <c:pt idx="94">
                  <c:v>11.192909176348287</c:v>
                </c:pt>
                <c:pt idx="95">
                  <c:v>11.181904714270088</c:v>
                </c:pt>
                <c:pt idx="96">
                  <c:v>11.124053813078834</c:v>
                </c:pt>
                <c:pt idx="97">
                  <c:v>11.331335762773962</c:v>
                </c:pt>
                <c:pt idx="98">
                  <c:v>11.085491446809867</c:v>
                </c:pt>
                <c:pt idx="99">
                  <c:v>11.163728251521061</c:v>
                </c:pt>
                <c:pt idx="100">
                  <c:v>11.484893268545328</c:v>
                </c:pt>
                <c:pt idx="101">
                  <c:v>11.20088874934544</c:v>
                </c:pt>
                <c:pt idx="102">
                  <c:v>11.521823745367465</c:v>
                </c:pt>
                <c:pt idx="103">
                  <c:v>11.533482330152379</c:v>
                </c:pt>
                <c:pt idx="104">
                  <c:v>11.846171301141204</c:v>
                </c:pt>
                <c:pt idx="105">
                  <c:v>11.825370131682837</c:v>
                </c:pt>
                <c:pt idx="106">
                  <c:v>12.007142241682926</c:v>
                </c:pt>
                <c:pt idx="107">
                  <c:v>12.25450971642729</c:v>
                </c:pt>
                <c:pt idx="108">
                  <c:v>11.820142742112093</c:v>
                </c:pt>
                <c:pt idx="109">
                  <c:v>12.368056733861028</c:v>
                </c:pt>
                <c:pt idx="110">
                  <c:v>12.582257799598798</c:v>
                </c:pt>
                <c:pt idx="111">
                  <c:v>12.722827340031696</c:v>
                </c:pt>
                <c:pt idx="112">
                  <c:v>12.162447640702835</c:v>
                </c:pt>
                <c:pt idx="113">
                  <c:v>12.307314582619759</c:v>
                </c:pt>
                <c:pt idx="114">
                  <c:v>12.449545924729884</c:v>
                </c:pt>
                <c:pt idx="115">
                  <c:v>12.167730288890732</c:v>
                </c:pt>
                <c:pt idx="116">
                  <c:v>11.887431633201933</c:v>
                </c:pt>
                <c:pt idx="117">
                  <c:v>11.358798045653336</c:v>
                </c:pt>
                <c:pt idx="118">
                  <c:v>11.366930824934633</c:v>
                </c:pt>
                <c:pt idx="119">
                  <c:v>11.286235453742369</c:v>
                </c:pt>
                <c:pt idx="120">
                  <c:v>11.460017014286931</c:v>
                </c:pt>
                <c:pt idx="121">
                  <c:v>11.450186834151374</c:v>
                </c:pt>
                <c:pt idx="122">
                  <c:v>11.274548436533173</c:v>
                </c:pt>
                <c:pt idx="123">
                  <c:v>11.463774528839412</c:v>
                </c:pt>
                <c:pt idx="124">
                  <c:v>11.733322060116704</c:v>
                </c:pt>
                <c:pt idx="125">
                  <c:v>11.614712397925761</c:v>
                </c:pt>
                <c:pt idx="126">
                  <c:v>11.682545722074593</c:v>
                </c:pt>
                <c:pt idx="127">
                  <c:v>11.713447156545387</c:v>
                </c:pt>
                <c:pt idx="128">
                  <c:v>12.091931185144588</c:v>
                </c:pt>
                <c:pt idx="129">
                  <c:v>12.143500738840844</c:v>
                </c:pt>
                <c:pt idx="130">
                  <c:v>12.291852300187916</c:v>
                </c:pt>
                <c:pt idx="131">
                  <c:v>12.451353028588095</c:v>
                </c:pt>
                <c:pt idx="132">
                  <c:v>12.463820716561212</c:v>
                </c:pt>
                <c:pt idx="133">
                  <c:v>12.667130646258329</c:v>
                </c:pt>
                <c:pt idx="134">
                  <c:v>12.570707602858395</c:v>
                </c:pt>
                <c:pt idx="135">
                  <c:v>12.5531405845932</c:v>
                </c:pt>
                <c:pt idx="136">
                  <c:v>12.519779257521312</c:v>
                </c:pt>
                <c:pt idx="137">
                  <c:v>12.62601063992261</c:v>
                </c:pt>
                <c:pt idx="138">
                  <c:v>12.532768209355183</c:v>
                </c:pt>
                <c:pt idx="139">
                  <c:v>12.395176595370021</c:v>
                </c:pt>
                <c:pt idx="140">
                  <c:v>12.591368559967227</c:v>
                </c:pt>
                <c:pt idx="141">
                  <c:v>12.627096058636051</c:v>
                </c:pt>
                <c:pt idx="142">
                  <c:v>12.491046504341826</c:v>
                </c:pt>
                <c:pt idx="143">
                  <c:v>12.545877024968375</c:v>
                </c:pt>
                <c:pt idx="144">
                  <c:v>12.507605024987473</c:v>
                </c:pt>
                <c:pt idx="145">
                  <c:v>12.551532072157872</c:v>
                </c:pt>
                <c:pt idx="146">
                  <c:v>12.670794825087089</c:v>
                </c:pt>
                <c:pt idx="147">
                  <c:v>12.718345774323128</c:v>
                </c:pt>
                <c:pt idx="148">
                  <c:v>12.808137372415636</c:v>
                </c:pt>
                <c:pt idx="149">
                  <c:v>12.754612683314354</c:v>
                </c:pt>
                <c:pt idx="150">
                  <c:v>12.812820330203694</c:v>
                </c:pt>
                <c:pt idx="151">
                  <c:v>12.919730125722815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1-4C8B-B8C8-D9EC84A5DA53}"/>
            </c:ext>
          </c:extLst>
        </c:ser>
        <c:ser>
          <c:idx val="2"/>
          <c:order val="2"/>
          <c:tx>
            <c:strRef>
              <c:f>[2]Fiscaldatabase!$BW$2</c:f>
              <c:strCache>
                <c:ptCount val="1"/>
                <c:pt idx="0">
                  <c:v>TINC2=TIN/(PCD*PCR)*100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[2]Fiscaldatabase!$BW$3:$BW$154</c:f>
              <c:numCache>
                <c:formatCode>General</c:formatCode>
                <c:ptCount val="152"/>
                <c:pt idx="0">
                  <c:v>22.854118489526311</c:v>
                </c:pt>
                <c:pt idx="1">
                  <c:v>22.837937664356289</c:v>
                </c:pt>
                <c:pt idx="2">
                  <c:v>22.515401590171997</c:v>
                </c:pt>
                <c:pt idx="3">
                  <c:v>22.302854414546257</c:v>
                </c:pt>
                <c:pt idx="4">
                  <c:v>22.127595428081008</c:v>
                </c:pt>
                <c:pt idx="5">
                  <c:v>21.964851905267107</c:v>
                </c:pt>
                <c:pt idx="6">
                  <c:v>21.813236207795292</c:v>
                </c:pt>
                <c:pt idx="7">
                  <c:v>21.617379846941901</c:v>
                </c:pt>
                <c:pt idx="8">
                  <c:v>21.694257973580228</c:v>
                </c:pt>
                <c:pt idx="9">
                  <c:v>21.720287384620505</c:v>
                </c:pt>
                <c:pt idx="10">
                  <c:v>21.824799158924783</c:v>
                </c:pt>
                <c:pt idx="11">
                  <c:v>21.654827488307731</c:v>
                </c:pt>
                <c:pt idx="12">
                  <c:v>21.632816643045</c:v>
                </c:pt>
                <c:pt idx="13">
                  <c:v>21.68367763406231</c:v>
                </c:pt>
                <c:pt idx="14">
                  <c:v>21.743182338385651</c:v>
                </c:pt>
                <c:pt idx="15">
                  <c:v>21.589749894726317</c:v>
                </c:pt>
                <c:pt idx="16">
                  <c:v>21.594271855599285</c:v>
                </c:pt>
                <c:pt idx="17">
                  <c:v>21.873753612176436</c:v>
                </c:pt>
                <c:pt idx="18">
                  <c:v>21.958549091583212</c:v>
                </c:pt>
                <c:pt idx="19">
                  <c:v>21.996977578823635</c:v>
                </c:pt>
                <c:pt idx="20">
                  <c:v>21.752241192016108</c:v>
                </c:pt>
                <c:pt idx="21">
                  <c:v>21.54477657167768</c:v>
                </c:pt>
                <c:pt idx="22">
                  <c:v>21.288189094428713</c:v>
                </c:pt>
                <c:pt idx="23">
                  <c:v>21.202153978767733</c:v>
                </c:pt>
                <c:pt idx="24">
                  <c:v>21.464498187547161</c:v>
                </c:pt>
                <c:pt idx="25">
                  <c:v>21.470190316145672</c:v>
                </c:pt>
                <c:pt idx="26">
                  <c:v>21.531283630189886</c:v>
                </c:pt>
                <c:pt idx="27">
                  <c:v>21.433887338923366</c:v>
                </c:pt>
                <c:pt idx="28">
                  <c:v>21.496364806200006</c:v>
                </c:pt>
                <c:pt idx="29">
                  <c:v>21.303481014701489</c:v>
                </c:pt>
                <c:pt idx="30">
                  <c:v>21.443140487461449</c:v>
                </c:pt>
                <c:pt idx="31">
                  <c:v>21.478392074007239</c:v>
                </c:pt>
                <c:pt idx="32">
                  <c:v>21.673276707078664</c:v>
                </c:pt>
                <c:pt idx="33">
                  <c:v>21.646735845060967</c:v>
                </c:pt>
                <c:pt idx="34">
                  <c:v>21.495620569964036</c:v>
                </c:pt>
                <c:pt idx="35">
                  <c:v>21.508021486288971</c:v>
                </c:pt>
                <c:pt idx="36">
                  <c:v>21.555734326812161</c:v>
                </c:pt>
                <c:pt idx="37">
                  <c:v>21.635992633285543</c:v>
                </c:pt>
                <c:pt idx="38">
                  <c:v>21.692230483723744</c:v>
                </c:pt>
                <c:pt idx="39">
                  <c:v>21.654345678697744</c:v>
                </c:pt>
                <c:pt idx="40">
                  <c:v>21.738669008611232</c:v>
                </c:pt>
                <c:pt idx="41">
                  <c:v>21.829850087677578</c:v>
                </c:pt>
                <c:pt idx="42">
                  <c:v>21.970986683788624</c:v>
                </c:pt>
                <c:pt idx="43">
                  <c:v>21.956029667890871</c:v>
                </c:pt>
                <c:pt idx="44">
                  <c:v>21.871217277341223</c:v>
                </c:pt>
                <c:pt idx="45">
                  <c:v>21.709384479481592</c:v>
                </c:pt>
                <c:pt idx="46">
                  <c:v>21.805987487249165</c:v>
                </c:pt>
                <c:pt idx="47">
                  <c:v>21.561945163691949</c:v>
                </c:pt>
                <c:pt idx="48">
                  <c:v>21.600960780966876</c:v>
                </c:pt>
                <c:pt idx="49">
                  <c:v>21.661707428255976</c:v>
                </c:pt>
                <c:pt idx="50">
                  <c:v>21.687441761201036</c:v>
                </c:pt>
                <c:pt idx="51">
                  <c:v>21.394332307152464</c:v>
                </c:pt>
                <c:pt idx="52">
                  <c:v>21.513512628364182</c:v>
                </c:pt>
                <c:pt idx="53">
                  <c:v>21.500718411930041</c:v>
                </c:pt>
                <c:pt idx="54">
                  <c:v>21.557989180253049</c:v>
                </c:pt>
                <c:pt idx="55">
                  <c:v>21.6337851421866</c:v>
                </c:pt>
                <c:pt idx="56">
                  <c:v>21.817226462278931</c:v>
                </c:pt>
                <c:pt idx="57">
                  <c:v>21.902741070216592</c:v>
                </c:pt>
                <c:pt idx="58">
                  <c:v>21.817508460033512</c:v>
                </c:pt>
                <c:pt idx="59">
                  <c:v>21.750659761101897</c:v>
                </c:pt>
                <c:pt idx="60">
                  <c:v>21.659006123438648</c:v>
                </c:pt>
                <c:pt idx="61">
                  <c:v>21.48621207019028</c:v>
                </c:pt>
                <c:pt idx="62">
                  <c:v>21.558121343137142</c:v>
                </c:pt>
                <c:pt idx="63">
                  <c:v>21.694176685822843</c:v>
                </c:pt>
                <c:pt idx="64">
                  <c:v>21.734169487552784</c:v>
                </c:pt>
                <c:pt idx="65">
                  <c:v>21.808741672624883</c:v>
                </c:pt>
                <c:pt idx="66">
                  <c:v>21.789463975808175</c:v>
                </c:pt>
                <c:pt idx="67">
                  <c:v>21.826120666843991</c:v>
                </c:pt>
                <c:pt idx="68">
                  <c:v>21.804534674845403</c:v>
                </c:pt>
                <c:pt idx="69">
                  <c:v>21.799048617103175</c:v>
                </c:pt>
                <c:pt idx="70">
                  <c:v>21.875950777095493</c:v>
                </c:pt>
                <c:pt idx="71">
                  <c:v>21.946438070554606</c:v>
                </c:pt>
                <c:pt idx="72">
                  <c:v>22.362970529576017</c:v>
                </c:pt>
                <c:pt idx="73">
                  <c:v>22.693932600651593</c:v>
                </c:pt>
                <c:pt idx="74">
                  <c:v>22.872535486220976</c:v>
                </c:pt>
                <c:pt idx="75">
                  <c:v>23.036409450880157</c:v>
                </c:pt>
                <c:pt idx="76">
                  <c:v>23.172019672045469</c:v>
                </c:pt>
                <c:pt idx="77">
                  <c:v>23.256088671752423</c:v>
                </c:pt>
                <c:pt idx="78">
                  <c:v>23.30782227950521</c:v>
                </c:pt>
                <c:pt idx="79">
                  <c:v>23.303179609124406</c:v>
                </c:pt>
                <c:pt idx="80">
                  <c:v>23.143416387786289</c:v>
                </c:pt>
                <c:pt idx="81">
                  <c:v>22.939219874147106</c:v>
                </c:pt>
                <c:pt idx="82">
                  <c:v>22.683920107308005</c:v>
                </c:pt>
                <c:pt idx="83">
                  <c:v>22.563963242810008</c:v>
                </c:pt>
                <c:pt idx="84">
                  <c:v>22.388622906741226</c:v>
                </c:pt>
                <c:pt idx="85">
                  <c:v>22.281386657193124</c:v>
                </c:pt>
                <c:pt idx="86">
                  <c:v>22.273548671392984</c:v>
                </c:pt>
                <c:pt idx="87">
                  <c:v>22.418410622825185</c:v>
                </c:pt>
                <c:pt idx="88">
                  <c:v>22.476456733312748</c:v>
                </c:pt>
                <c:pt idx="89">
                  <c:v>22.540023427762588</c:v>
                </c:pt>
                <c:pt idx="90">
                  <c:v>22.522439682279661</c:v>
                </c:pt>
                <c:pt idx="91">
                  <c:v>22.403180809409182</c:v>
                </c:pt>
                <c:pt idx="92">
                  <c:v>22.348011015897232</c:v>
                </c:pt>
                <c:pt idx="93">
                  <c:v>22.377636966378812</c:v>
                </c:pt>
                <c:pt idx="94">
                  <c:v>22.352126734571186</c:v>
                </c:pt>
                <c:pt idx="95">
                  <c:v>22.426863606194736</c:v>
                </c:pt>
                <c:pt idx="96">
                  <c:v>22.412932284919947</c:v>
                </c:pt>
                <c:pt idx="97">
                  <c:v>22.461256083557121</c:v>
                </c:pt>
                <c:pt idx="98">
                  <c:v>22.644496368048653</c:v>
                </c:pt>
                <c:pt idx="99">
                  <c:v>22.635857354050266</c:v>
                </c:pt>
                <c:pt idx="100">
                  <c:v>22.726037304606319</c:v>
                </c:pt>
                <c:pt idx="101">
                  <c:v>22.781933917097373</c:v>
                </c:pt>
                <c:pt idx="102">
                  <c:v>22.794707455663627</c:v>
                </c:pt>
                <c:pt idx="103">
                  <c:v>22.90669443953443</c:v>
                </c:pt>
                <c:pt idx="104">
                  <c:v>23.008849395700874</c:v>
                </c:pt>
                <c:pt idx="105">
                  <c:v>23.001851524981017</c:v>
                </c:pt>
                <c:pt idx="106">
                  <c:v>23.113519784677479</c:v>
                </c:pt>
                <c:pt idx="107">
                  <c:v>23.169543407843875</c:v>
                </c:pt>
                <c:pt idx="108">
                  <c:v>23.367315287496915</c:v>
                </c:pt>
                <c:pt idx="109">
                  <c:v>23.24993293345015</c:v>
                </c:pt>
                <c:pt idx="110">
                  <c:v>23.145300176596553</c:v>
                </c:pt>
                <c:pt idx="111">
                  <c:v>22.869524770734312</c:v>
                </c:pt>
                <c:pt idx="112">
                  <c:v>22.612995376166126</c:v>
                </c:pt>
                <c:pt idx="113">
                  <c:v>22.278520487114108</c:v>
                </c:pt>
                <c:pt idx="114">
                  <c:v>21.993413994113705</c:v>
                </c:pt>
                <c:pt idx="115">
                  <c:v>21.818047112931797</c:v>
                </c:pt>
                <c:pt idx="116">
                  <c:v>21.819098166913108</c:v>
                </c:pt>
                <c:pt idx="117">
                  <c:v>21.64710349658823</c:v>
                </c:pt>
                <c:pt idx="118">
                  <c:v>21.730543579005598</c:v>
                </c:pt>
                <c:pt idx="119">
                  <c:v>21.87974041504955</c:v>
                </c:pt>
                <c:pt idx="120">
                  <c:v>22.103820913392248</c:v>
                </c:pt>
                <c:pt idx="121">
                  <c:v>22.228124269982587</c:v>
                </c:pt>
                <c:pt idx="122">
                  <c:v>22.34236340563346</c:v>
                </c:pt>
                <c:pt idx="123">
                  <c:v>22.27346189978558</c:v>
                </c:pt>
                <c:pt idx="124">
                  <c:v>22.32719149507728</c:v>
                </c:pt>
                <c:pt idx="125">
                  <c:v>22.464749283803926</c:v>
                </c:pt>
                <c:pt idx="126">
                  <c:v>22.523115903681685</c:v>
                </c:pt>
                <c:pt idx="127">
                  <c:v>22.672943874951983</c:v>
                </c:pt>
                <c:pt idx="128">
                  <c:v>22.772699461791191</c:v>
                </c:pt>
                <c:pt idx="129">
                  <c:v>22.882215609714418</c:v>
                </c:pt>
                <c:pt idx="130">
                  <c:v>22.948402691271401</c:v>
                </c:pt>
                <c:pt idx="131">
                  <c:v>23.029372522047101</c:v>
                </c:pt>
                <c:pt idx="132">
                  <c:v>23.107371113312986</c:v>
                </c:pt>
                <c:pt idx="133">
                  <c:v>23.171262218767247</c:v>
                </c:pt>
                <c:pt idx="134">
                  <c:v>23.24783090994837</c:v>
                </c:pt>
                <c:pt idx="135">
                  <c:v>23.400362377150639</c:v>
                </c:pt>
                <c:pt idx="136">
                  <c:v>23.553532741762567</c:v>
                </c:pt>
                <c:pt idx="137">
                  <c:v>23.626266482272307</c:v>
                </c:pt>
                <c:pt idx="138">
                  <c:v>23.657861254406953</c:v>
                </c:pt>
                <c:pt idx="139">
                  <c:v>23.720465708099823</c:v>
                </c:pt>
                <c:pt idx="140">
                  <c:v>23.829441212911391</c:v>
                </c:pt>
                <c:pt idx="141">
                  <c:v>23.791900823885172</c:v>
                </c:pt>
                <c:pt idx="142">
                  <c:v>23.866678602764118</c:v>
                </c:pt>
                <c:pt idx="143">
                  <c:v>23.91952305033298</c:v>
                </c:pt>
                <c:pt idx="144">
                  <c:v>23.924207607573809</c:v>
                </c:pt>
                <c:pt idx="145">
                  <c:v>23.897473247655871</c:v>
                </c:pt>
                <c:pt idx="146">
                  <c:v>23.92782966953828</c:v>
                </c:pt>
                <c:pt idx="147">
                  <c:v>23.877876541440813</c:v>
                </c:pt>
                <c:pt idx="148">
                  <c:v>23.842726271480778</c:v>
                </c:pt>
                <c:pt idx="149">
                  <c:v>23.895458637305129</c:v>
                </c:pt>
                <c:pt idx="150">
                  <c:v>23.964437914055505</c:v>
                </c:pt>
                <c:pt idx="151">
                  <c:v>24.012440668130189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E1-4C8B-B8C8-D9EC84A5D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0559616"/>
        <c:axId val="1990895248"/>
      </c:lineChart>
      <c:catAx>
        <c:axId val="19905596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0895248"/>
        <c:crosses val="autoZero"/>
        <c:auto val="1"/>
        <c:lblAlgn val="ctr"/>
        <c:lblOffset val="100"/>
        <c:noMultiLvlLbl val="0"/>
      </c:catAx>
      <c:valAx>
        <c:axId val="199089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0559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944452363440087"/>
          <c:y val="0.61129758188510464"/>
          <c:w val="0.52777777777777779"/>
          <c:h val="0.271021447762816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GCD*GER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[2]Fiscaldatabase!$CN$3:$CN$154</c:f>
              <c:numCache>
                <c:formatCode>General</c:formatCode>
                <c:ptCount val="152"/>
                <c:pt idx="0">
                  <c:v>81523.925926418684</c:v>
                </c:pt>
                <c:pt idx="1">
                  <c:v>85477.648204653291</c:v>
                </c:pt>
                <c:pt idx="2">
                  <c:v>88611.022775987512</c:v>
                </c:pt>
                <c:pt idx="3">
                  <c:v>91764.629303244801</c:v>
                </c:pt>
                <c:pt idx="4">
                  <c:v>96583.57298289919</c:v>
                </c:pt>
                <c:pt idx="5">
                  <c:v>98695.408076831271</c:v>
                </c:pt>
                <c:pt idx="6">
                  <c:v>102465.35104913735</c:v>
                </c:pt>
                <c:pt idx="7">
                  <c:v>105289.79789426656</c:v>
                </c:pt>
                <c:pt idx="8">
                  <c:v>108971.94335783836</c:v>
                </c:pt>
                <c:pt idx="9">
                  <c:v>111022.85764890161</c:v>
                </c:pt>
                <c:pt idx="10">
                  <c:v>114046.26406118082</c:v>
                </c:pt>
                <c:pt idx="11">
                  <c:v>117572.70517051898</c:v>
                </c:pt>
                <c:pt idx="12">
                  <c:v>120502.42325969858</c:v>
                </c:pt>
                <c:pt idx="13">
                  <c:v>123232.27224310202</c:v>
                </c:pt>
                <c:pt idx="14">
                  <c:v>126722.43336770586</c:v>
                </c:pt>
                <c:pt idx="15">
                  <c:v>129393.52269415295</c:v>
                </c:pt>
                <c:pt idx="16">
                  <c:v>131659.36997694336</c:v>
                </c:pt>
                <c:pt idx="17">
                  <c:v>134327.74360526292</c:v>
                </c:pt>
                <c:pt idx="18">
                  <c:v>137544.26890617848</c:v>
                </c:pt>
                <c:pt idx="19">
                  <c:v>140195.04014804299</c:v>
                </c:pt>
                <c:pt idx="20">
                  <c:v>143682.07609375639</c:v>
                </c:pt>
                <c:pt idx="21">
                  <c:v>146178.15994708295</c:v>
                </c:pt>
                <c:pt idx="22">
                  <c:v>149005.71538389369</c:v>
                </c:pt>
                <c:pt idx="23">
                  <c:v>152115.19103898987</c:v>
                </c:pt>
                <c:pt idx="24">
                  <c:v>154498.64788606772</c:v>
                </c:pt>
                <c:pt idx="25">
                  <c:v>157104.75757249325</c:v>
                </c:pt>
                <c:pt idx="26">
                  <c:v>159730.84573960226</c:v>
                </c:pt>
                <c:pt idx="27">
                  <c:v>162259.85943197945</c:v>
                </c:pt>
                <c:pt idx="28">
                  <c:v>164888.31549301333</c:v>
                </c:pt>
                <c:pt idx="29">
                  <c:v>169531.80142603358</c:v>
                </c:pt>
                <c:pt idx="30">
                  <c:v>172273.31435581308</c:v>
                </c:pt>
                <c:pt idx="31">
                  <c:v>175537.89526229474</c:v>
                </c:pt>
                <c:pt idx="32">
                  <c:v>178217.60421355171</c:v>
                </c:pt>
                <c:pt idx="33">
                  <c:v>180656.10285219448</c:v>
                </c:pt>
                <c:pt idx="34">
                  <c:v>183918.47010500883</c:v>
                </c:pt>
                <c:pt idx="35">
                  <c:v>187589.40752899885</c:v>
                </c:pt>
                <c:pt idx="36">
                  <c:v>190892.19466979714</c:v>
                </c:pt>
                <c:pt idx="37">
                  <c:v>193007.83248372472</c:v>
                </c:pt>
                <c:pt idx="38">
                  <c:v>196819.52552453664</c:v>
                </c:pt>
                <c:pt idx="39">
                  <c:v>199653.90328116025</c:v>
                </c:pt>
                <c:pt idx="40">
                  <c:v>206113.62032894357</c:v>
                </c:pt>
                <c:pt idx="41">
                  <c:v>211673.57553513683</c:v>
                </c:pt>
                <c:pt idx="42">
                  <c:v>216384.00401562973</c:v>
                </c:pt>
                <c:pt idx="43">
                  <c:v>220816.75274587289</c:v>
                </c:pt>
                <c:pt idx="44">
                  <c:v>223554.6827540902</c:v>
                </c:pt>
                <c:pt idx="45">
                  <c:v>232064.84950286933</c:v>
                </c:pt>
                <c:pt idx="46">
                  <c:v>235547.45223535533</c:v>
                </c:pt>
                <c:pt idx="47">
                  <c:v>241541.09559488166</c:v>
                </c:pt>
                <c:pt idx="48">
                  <c:v>245477.19931169055</c:v>
                </c:pt>
                <c:pt idx="49">
                  <c:v>248591.40544876215</c:v>
                </c:pt>
                <c:pt idx="50">
                  <c:v>252995.58481529175</c:v>
                </c:pt>
                <c:pt idx="51">
                  <c:v>257159.87828539574</c:v>
                </c:pt>
                <c:pt idx="52">
                  <c:v>258844.93491766631</c:v>
                </c:pt>
                <c:pt idx="53">
                  <c:v>263719.3149152337</c:v>
                </c:pt>
                <c:pt idx="54">
                  <c:v>264798.44673092157</c:v>
                </c:pt>
                <c:pt idx="55">
                  <c:v>266739.13748869346</c:v>
                </c:pt>
                <c:pt idx="56">
                  <c:v>270259.13752801466</c:v>
                </c:pt>
                <c:pt idx="57">
                  <c:v>270374.34743725182</c:v>
                </c:pt>
                <c:pt idx="58">
                  <c:v>272097.98818088335</c:v>
                </c:pt>
                <c:pt idx="59">
                  <c:v>276338.98131284065</c:v>
                </c:pt>
                <c:pt idx="60">
                  <c:v>276102.70706178038</c:v>
                </c:pt>
                <c:pt idx="61">
                  <c:v>280827.42105302593</c:v>
                </c:pt>
                <c:pt idx="62">
                  <c:v>284752.10193849576</c:v>
                </c:pt>
                <c:pt idx="63">
                  <c:v>288473.69270718802</c:v>
                </c:pt>
                <c:pt idx="64">
                  <c:v>289332.098062923</c:v>
                </c:pt>
                <c:pt idx="65">
                  <c:v>293009.40548739332</c:v>
                </c:pt>
                <c:pt idx="66">
                  <c:v>295828.82662494911</c:v>
                </c:pt>
                <c:pt idx="67">
                  <c:v>298370.63342743175</c:v>
                </c:pt>
                <c:pt idx="68">
                  <c:v>300239.10995937989</c:v>
                </c:pt>
                <c:pt idx="69">
                  <c:v>302648.2510906895</c:v>
                </c:pt>
                <c:pt idx="70">
                  <c:v>303782.90293034312</c:v>
                </c:pt>
                <c:pt idx="71">
                  <c:v>304588.35504528868</c:v>
                </c:pt>
                <c:pt idx="72">
                  <c:v>308254.79154941346</c:v>
                </c:pt>
                <c:pt idx="73">
                  <c:v>310828.67098768282</c:v>
                </c:pt>
                <c:pt idx="74">
                  <c:v>312500.13765376789</c:v>
                </c:pt>
                <c:pt idx="75">
                  <c:v>315362.07118033664</c:v>
                </c:pt>
                <c:pt idx="76">
                  <c:v>319756.22429924685</c:v>
                </c:pt>
                <c:pt idx="77">
                  <c:v>322449.91954591771</c:v>
                </c:pt>
                <c:pt idx="78">
                  <c:v>326005.77143594419</c:v>
                </c:pt>
                <c:pt idx="79">
                  <c:v>329933.59290000936</c:v>
                </c:pt>
                <c:pt idx="80">
                  <c:v>334811.99122976675</c:v>
                </c:pt>
                <c:pt idx="81">
                  <c:v>336348.69774801726</c:v>
                </c:pt>
                <c:pt idx="82">
                  <c:v>340911.72065213899</c:v>
                </c:pt>
                <c:pt idx="83">
                  <c:v>345123.30050382955</c:v>
                </c:pt>
                <c:pt idx="84">
                  <c:v>349471.69785556849</c:v>
                </c:pt>
                <c:pt idx="85">
                  <c:v>353132.85470390279</c:v>
                </c:pt>
                <c:pt idx="86">
                  <c:v>357380.73684681981</c:v>
                </c:pt>
                <c:pt idx="87">
                  <c:v>365686.32446747832</c:v>
                </c:pt>
                <c:pt idx="88">
                  <c:v>368124.79112181807</c:v>
                </c:pt>
                <c:pt idx="89">
                  <c:v>372766.32529918174</c:v>
                </c:pt>
                <c:pt idx="90">
                  <c:v>378319.97639550554</c:v>
                </c:pt>
                <c:pt idx="91">
                  <c:v>382629.7792262779</c:v>
                </c:pt>
                <c:pt idx="92">
                  <c:v>385038.28895394423</c:v>
                </c:pt>
                <c:pt idx="93">
                  <c:v>388390.60416091629</c:v>
                </c:pt>
                <c:pt idx="94">
                  <c:v>397952.67196016869</c:v>
                </c:pt>
                <c:pt idx="95">
                  <c:v>396659.02820306801</c:v>
                </c:pt>
                <c:pt idx="96">
                  <c:v>400489.40379953425</c:v>
                </c:pt>
                <c:pt idx="97">
                  <c:v>405128.94686560094</c:v>
                </c:pt>
                <c:pt idx="98">
                  <c:v>407887.92409406626</c:v>
                </c:pt>
                <c:pt idx="99">
                  <c:v>410477.17181909393</c:v>
                </c:pt>
                <c:pt idx="100">
                  <c:v>415910.84380526788</c:v>
                </c:pt>
                <c:pt idx="101">
                  <c:v>420177.51215727848</c:v>
                </c:pt>
                <c:pt idx="102">
                  <c:v>423937.82260125276</c:v>
                </c:pt>
                <c:pt idx="103">
                  <c:v>431182.0185518075</c:v>
                </c:pt>
                <c:pt idx="104">
                  <c:v>435103.22287287645</c:v>
                </c:pt>
                <c:pt idx="105">
                  <c:v>441089.96507415606</c:v>
                </c:pt>
                <c:pt idx="106">
                  <c:v>442688.80303410266</c:v>
                </c:pt>
                <c:pt idx="107">
                  <c:v>446715.13203515444</c:v>
                </c:pt>
                <c:pt idx="108">
                  <c:v>451423.97059147747</c:v>
                </c:pt>
                <c:pt idx="109">
                  <c:v>455169.72792808153</c:v>
                </c:pt>
                <c:pt idx="110">
                  <c:v>459503.44818660646</c:v>
                </c:pt>
                <c:pt idx="111">
                  <c:v>469351.28422170272</c:v>
                </c:pt>
                <c:pt idx="112">
                  <c:v>472018.08888342994</c:v>
                </c:pt>
                <c:pt idx="113">
                  <c:v>483064.16864147689</c:v>
                </c:pt>
                <c:pt idx="114">
                  <c:v>483119.04636992479</c:v>
                </c:pt>
                <c:pt idx="115">
                  <c:v>490214.5627934087</c:v>
                </c:pt>
                <c:pt idx="116">
                  <c:v>497303.62110081071</c:v>
                </c:pt>
                <c:pt idx="117">
                  <c:v>501366.25716022227</c:v>
                </c:pt>
                <c:pt idx="118">
                  <c:v>508320.29487952293</c:v>
                </c:pt>
                <c:pt idx="119">
                  <c:v>506367.8870823544</c:v>
                </c:pt>
                <c:pt idx="120">
                  <c:v>509171.15526697872</c:v>
                </c:pt>
                <c:pt idx="121">
                  <c:v>509808.53511511907</c:v>
                </c:pt>
                <c:pt idx="122">
                  <c:v>511536.46897348145</c:v>
                </c:pt>
                <c:pt idx="123">
                  <c:v>512793.20256007172</c:v>
                </c:pt>
                <c:pt idx="124">
                  <c:v>512206.73049380787</c:v>
                </c:pt>
                <c:pt idx="125">
                  <c:v>514551.95823405363</c:v>
                </c:pt>
                <c:pt idx="126">
                  <c:v>515033.89279570279</c:v>
                </c:pt>
                <c:pt idx="127">
                  <c:v>516346.74784830213</c:v>
                </c:pt>
                <c:pt idx="128">
                  <c:v>516100.8350224797</c:v>
                </c:pt>
                <c:pt idx="129">
                  <c:v>517294.93027396634</c:v>
                </c:pt>
                <c:pt idx="130">
                  <c:v>517912.46335870528</c:v>
                </c:pt>
                <c:pt idx="131">
                  <c:v>515403.47329822462</c:v>
                </c:pt>
                <c:pt idx="132">
                  <c:v>522256.85268687591</c:v>
                </c:pt>
                <c:pt idx="133">
                  <c:v>523546.57991520263</c:v>
                </c:pt>
                <c:pt idx="134">
                  <c:v>525884.1794002424</c:v>
                </c:pt>
                <c:pt idx="135">
                  <c:v>527080.33280070347</c:v>
                </c:pt>
                <c:pt idx="136">
                  <c:v>529841.18484000536</c:v>
                </c:pt>
                <c:pt idx="137">
                  <c:v>531329.71178583347</c:v>
                </c:pt>
                <c:pt idx="138">
                  <c:v>534901.95269423933</c:v>
                </c:pt>
                <c:pt idx="139">
                  <c:v>536482.7751828403</c:v>
                </c:pt>
                <c:pt idx="140">
                  <c:v>538829.23211464379</c:v>
                </c:pt>
                <c:pt idx="141">
                  <c:v>541259.8020608658</c:v>
                </c:pt>
                <c:pt idx="142">
                  <c:v>544944.1935131381</c:v>
                </c:pt>
                <c:pt idx="143">
                  <c:v>547207.73730683979</c:v>
                </c:pt>
                <c:pt idx="144">
                  <c:v>551675.21752928256</c:v>
                </c:pt>
                <c:pt idx="145">
                  <c:v>554267.88922520308</c:v>
                </c:pt>
                <c:pt idx="146">
                  <c:v>556914.02132080647</c:v>
                </c:pt>
                <c:pt idx="147">
                  <c:v>559705.66311721853</c:v>
                </c:pt>
                <c:pt idx="148">
                  <c:v>563181.9601673584</c:v>
                </c:pt>
                <c:pt idx="149">
                  <c:v>566911.61445436371</c:v>
                </c:pt>
                <c:pt idx="150">
                  <c:v>571295.42482595367</c:v>
                </c:pt>
                <c:pt idx="151">
                  <c:v>575156.14400268591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3-4EB8-8863-7243FADC114B}"/>
            </c:ext>
          </c:extLst>
        </c:ser>
        <c:ser>
          <c:idx val="1"/>
          <c:order val="1"/>
          <c:tx>
            <c:v>Old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[3]Fiscaldatabase!$CM$3:$CM$154</c:f>
              <c:numCache>
                <c:formatCode>General</c:formatCode>
                <c:ptCount val="152"/>
                <c:pt idx="0">
                  <c:v>81067.969803547516</c:v>
                </c:pt>
                <c:pt idx="1">
                  <c:v>84999.57919273962</c:v>
                </c:pt>
                <c:pt idx="2">
                  <c:v>88115.429070997809</c:v>
                </c:pt>
                <c:pt idx="3">
                  <c:v>91251.397602620214</c:v>
                </c:pt>
                <c:pt idx="4">
                  <c:v>96043.389528491767</c:v>
                </c:pt>
                <c:pt idx="5">
                  <c:v>98143.413283038753</c:v>
                </c:pt>
                <c:pt idx="6">
                  <c:v>101892.27128964569</c:v>
                </c:pt>
                <c:pt idx="7">
                  <c:v>104700.9213409143</c:v>
                </c:pt>
                <c:pt idx="8">
                  <c:v>108362.47271690585</c:v>
                </c:pt>
                <c:pt idx="9">
                  <c:v>110401.91650315434</c:v>
                </c:pt>
                <c:pt idx="10">
                  <c:v>113408.41308437742</c:v>
                </c:pt>
                <c:pt idx="11">
                  <c:v>116915.1312510446</c:v>
                </c:pt>
                <c:pt idx="12">
                  <c:v>119828.46366240595</c:v>
                </c:pt>
                <c:pt idx="13">
                  <c:v>122543.04495541513</c:v>
                </c:pt>
                <c:pt idx="14">
                  <c:v>126013.68576511879</c:v>
                </c:pt>
                <c:pt idx="15">
                  <c:v>128669.83606514608</c:v>
                </c:pt>
                <c:pt idx="16">
                  <c:v>130923.01050023297</c:v>
                </c:pt>
                <c:pt idx="17">
                  <c:v>133576.46040983876</c:v>
                </c:pt>
                <c:pt idx="18">
                  <c:v>136774.9957099451</c:v>
                </c:pt>
                <c:pt idx="19">
                  <c:v>139410.94151808223</c:v>
                </c:pt>
                <c:pt idx="20">
                  <c:v>142878.4746231983</c:v>
                </c:pt>
                <c:pt idx="21">
                  <c:v>145360.59829522381</c:v>
                </c:pt>
                <c:pt idx="22">
                  <c:v>148172.3393738314</c:v>
                </c:pt>
                <c:pt idx="23">
                  <c:v>151264.4239827267</c:v>
                </c:pt>
                <c:pt idx="24">
                  <c:v>153634.55028724452</c:v>
                </c:pt>
                <c:pt idx="25">
                  <c:v>156226.08430529959</c:v>
                </c:pt>
                <c:pt idx="26">
                  <c:v>158837.48491997211</c:v>
                </c:pt>
                <c:pt idx="27">
                  <c:v>161352.35411927174</c:v>
                </c:pt>
                <c:pt idx="28">
                  <c:v>163966.10963750791</c:v>
                </c:pt>
                <c:pt idx="29">
                  <c:v>168583.62497986687</c:v>
                </c:pt>
                <c:pt idx="30">
                  <c:v>171309.80473117315</c:v>
                </c:pt>
                <c:pt idx="31">
                  <c:v>174556.12705377815</c:v>
                </c:pt>
                <c:pt idx="32">
                  <c:v>177220.84863643107</c:v>
                </c:pt>
                <c:pt idx="33">
                  <c:v>179645.70916665264</c:v>
                </c:pt>
                <c:pt idx="34">
                  <c:v>182889.83014480176</c:v>
                </c:pt>
                <c:pt idx="35">
                  <c:v>186540.23653053102</c:v>
                </c:pt>
                <c:pt idx="36">
                  <c:v>189824.55126155529</c:v>
                </c:pt>
                <c:pt idx="37">
                  <c:v>191928.35649237278</c:v>
                </c:pt>
                <c:pt idx="38">
                  <c:v>195718.73111115774</c:v>
                </c:pt>
                <c:pt idx="39">
                  <c:v>198537.25632051806</c:v>
                </c:pt>
                <c:pt idx="40">
                  <c:v>204960.84487799267</c:v>
                </c:pt>
                <c:pt idx="41">
                  <c:v>210489.70376991967</c:v>
                </c:pt>
                <c:pt idx="42">
                  <c:v>215173.78719946492</c:v>
                </c:pt>
                <c:pt idx="43">
                  <c:v>219581.74401812963</c:v>
                </c:pt>
                <c:pt idx="44">
                  <c:v>222304.36104663473</c:v>
                </c:pt>
                <c:pt idx="45">
                  <c:v>230766.93102591229</c:v>
                </c:pt>
                <c:pt idx="46">
                  <c:v>234230.05575483566</c:v>
                </c:pt>
                <c:pt idx="47">
                  <c:v>240190.17725786238</c:v>
                </c:pt>
                <c:pt idx="48">
                  <c:v>244104.26681177257</c:v>
                </c:pt>
                <c:pt idx="49">
                  <c:v>247201.05523891517</c:v>
                </c:pt>
                <c:pt idx="50">
                  <c:v>251580.60258294464</c:v>
                </c:pt>
                <c:pt idx="51">
                  <c:v>255721.60554280918</c:v>
                </c:pt>
                <c:pt idx="52">
                  <c:v>257397.23759606062</c:v>
                </c:pt>
                <c:pt idx="53">
                  <c:v>262244.35571089672</c:v>
                </c:pt>
                <c:pt idx="54">
                  <c:v>263317.4521737927</c:v>
                </c:pt>
                <c:pt idx="55">
                  <c:v>265247.28851267206</c:v>
                </c:pt>
                <c:pt idx="56">
                  <c:v>268747.6018287444</c:v>
                </c:pt>
                <c:pt idx="57">
                  <c:v>268862.16716648865</c:v>
                </c:pt>
                <c:pt idx="58">
                  <c:v>270576.16776707914</c:v>
                </c:pt>
                <c:pt idx="59">
                  <c:v>274793.44152653648</c:v>
                </c:pt>
                <c:pt idx="60">
                  <c:v>274558.48868116946</c:v>
                </c:pt>
                <c:pt idx="61">
                  <c:v>279212.45948888751</c:v>
                </c:pt>
                <c:pt idx="62">
                  <c:v>283028.39072486904</c:v>
                </c:pt>
                <c:pt idx="63">
                  <c:v>287434.98992869281</c:v>
                </c:pt>
                <c:pt idx="64">
                  <c:v>288445.86774439254</c:v>
                </c:pt>
                <c:pt idx="65">
                  <c:v>292152.18408193893</c:v>
                </c:pt>
                <c:pt idx="66">
                  <c:v>295038.80856940855</c:v>
                </c:pt>
                <c:pt idx="67">
                  <c:v>297318.64485840057</c:v>
                </c:pt>
                <c:pt idx="68">
                  <c:v>299228.47322161513</c:v>
                </c:pt>
                <c:pt idx="69">
                  <c:v>301695.52813492878</c:v>
                </c:pt>
                <c:pt idx="70">
                  <c:v>302892.03112631041</c:v>
                </c:pt>
                <c:pt idx="71">
                  <c:v>303476.03117047693</c:v>
                </c:pt>
                <c:pt idx="72">
                  <c:v>307150.34886791941</c:v>
                </c:pt>
                <c:pt idx="73">
                  <c:v>309656.40159496287</c:v>
                </c:pt>
                <c:pt idx="74">
                  <c:v>311337.71532681299</c:v>
                </c:pt>
                <c:pt idx="75">
                  <c:v>314467.18176080199</c:v>
                </c:pt>
                <c:pt idx="76">
                  <c:v>319017.30962831591</c:v>
                </c:pt>
                <c:pt idx="77">
                  <c:v>321322.83271120558</c:v>
                </c:pt>
                <c:pt idx="78">
                  <c:v>324974.12385420228</c:v>
                </c:pt>
                <c:pt idx="79">
                  <c:v>328499.3015491988</c:v>
                </c:pt>
                <c:pt idx="80">
                  <c:v>333786.83175940218</c:v>
                </c:pt>
                <c:pt idx="81">
                  <c:v>335525.33860704955</c:v>
                </c:pt>
                <c:pt idx="82">
                  <c:v>339937.24325738294</c:v>
                </c:pt>
                <c:pt idx="83">
                  <c:v>343746.3154369687</c:v>
                </c:pt>
                <c:pt idx="84">
                  <c:v>347821.48872218915</c:v>
                </c:pt>
                <c:pt idx="85">
                  <c:v>352075.94080122368</c:v>
                </c:pt>
                <c:pt idx="86">
                  <c:v>356442.00438268803</c:v>
                </c:pt>
                <c:pt idx="87">
                  <c:v>364760.21363570646</c:v>
                </c:pt>
                <c:pt idx="88">
                  <c:v>366878.86648662726</c:v>
                </c:pt>
                <c:pt idx="89">
                  <c:v>371479.39501622866</c:v>
                </c:pt>
                <c:pt idx="90">
                  <c:v>377241.77034960891</c:v>
                </c:pt>
                <c:pt idx="91">
                  <c:v>381564.94943539466</c:v>
                </c:pt>
                <c:pt idx="92">
                  <c:v>383934.79369061935</c:v>
                </c:pt>
                <c:pt idx="93">
                  <c:v>387157.07997794758</c:v>
                </c:pt>
                <c:pt idx="94">
                  <c:v>396924.42455327074</c:v>
                </c:pt>
                <c:pt idx="95">
                  <c:v>395729.34881186619</c:v>
                </c:pt>
                <c:pt idx="96">
                  <c:v>399200.10267528729</c:v>
                </c:pt>
                <c:pt idx="97">
                  <c:v>403853.39710165554</c:v>
                </c:pt>
                <c:pt idx="98">
                  <c:v>406865.43777787633</c:v>
                </c:pt>
                <c:pt idx="99">
                  <c:v>409848.20722211368</c:v>
                </c:pt>
                <c:pt idx="100">
                  <c:v>415069.04211935174</c:v>
                </c:pt>
                <c:pt idx="101">
                  <c:v>419096.06765777024</c:v>
                </c:pt>
                <c:pt idx="102">
                  <c:v>423166.19594669784</c:v>
                </c:pt>
                <c:pt idx="103">
                  <c:v>430235.48137787188</c:v>
                </c:pt>
                <c:pt idx="104">
                  <c:v>434470.50620766712</c:v>
                </c:pt>
                <c:pt idx="105">
                  <c:v>440258.77195115096</c:v>
                </c:pt>
                <c:pt idx="106">
                  <c:v>441951.64217844058</c:v>
                </c:pt>
                <c:pt idx="107">
                  <c:v>446306.66144589282</c:v>
                </c:pt>
                <c:pt idx="108">
                  <c:v>450489.61259577441</c:v>
                </c:pt>
                <c:pt idx="109">
                  <c:v>454402.24927390035</c:v>
                </c:pt>
                <c:pt idx="110">
                  <c:v>458860.73406664946</c:v>
                </c:pt>
                <c:pt idx="111">
                  <c:v>467919.78631693218</c:v>
                </c:pt>
                <c:pt idx="112">
                  <c:v>471604.09509837319</c:v>
                </c:pt>
                <c:pt idx="113">
                  <c:v>482415.9564692672</c:v>
                </c:pt>
                <c:pt idx="114">
                  <c:v>482532.60389685543</c:v>
                </c:pt>
                <c:pt idx="115">
                  <c:v>489699.93382211128</c:v>
                </c:pt>
                <c:pt idx="116">
                  <c:v>497068.32442149613</c:v>
                </c:pt>
                <c:pt idx="117">
                  <c:v>500987.34481904533</c:v>
                </c:pt>
                <c:pt idx="118">
                  <c:v>507555.44635368872</c:v>
                </c:pt>
                <c:pt idx="119">
                  <c:v>505772.56346862303</c:v>
                </c:pt>
                <c:pt idx="120">
                  <c:v>508143.15697625536</c:v>
                </c:pt>
                <c:pt idx="121">
                  <c:v>509308.85043351812</c:v>
                </c:pt>
                <c:pt idx="122">
                  <c:v>510544.41232490726</c:v>
                </c:pt>
                <c:pt idx="123">
                  <c:v>512006.842855428</c:v>
                </c:pt>
                <c:pt idx="124">
                  <c:v>511085.56943528034</c:v>
                </c:pt>
                <c:pt idx="125">
                  <c:v>513797.0818670906</c:v>
                </c:pt>
                <c:pt idx="126">
                  <c:v>514194.57194353477</c:v>
                </c:pt>
                <c:pt idx="127">
                  <c:v>515486.14719995984</c:v>
                </c:pt>
                <c:pt idx="128">
                  <c:v>515102.44122233667</c:v>
                </c:pt>
                <c:pt idx="129">
                  <c:v>516654.94610403216</c:v>
                </c:pt>
                <c:pt idx="130">
                  <c:v>517186.29922407231</c:v>
                </c:pt>
                <c:pt idx="131">
                  <c:v>514517.46897012583</c:v>
                </c:pt>
                <c:pt idx="132">
                  <c:v>521316.17282237054</c:v>
                </c:pt>
                <c:pt idx="133">
                  <c:v>522316.27921708865</c:v>
                </c:pt>
                <c:pt idx="134">
                  <c:v>525144.28834846232</c:v>
                </c:pt>
                <c:pt idx="135">
                  <c:v>525808.64644297317</c:v>
                </c:pt>
                <c:pt idx="136">
                  <c:v>528507.91429355112</c:v>
                </c:pt>
                <c:pt idx="137">
                  <c:v>529138.50239531649</c:v>
                </c:pt>
                <c:pt idx="138">
                  <c:v>533250.19472904433</c:v>
                </c:pt>
                <c:pt idx="139">
                  <c:v>534781.82015753072</c:v>
                </c:pt>
                <c:pt idx="140">
                  <c:v>536580.8358583533</c:v>
                </c:pt>
                <c:pt idx="141">
                  <c:v>538794.0297840985</c:v>
                </c:pt>
                <c:pt idx="142">
                  <c:v>542597.02375985344</c:v>
                </c:pt>
                <c:pt idx="143">
                  <c:v>546511.55118637858</c:v>
                </c:pt>
                <c:pt idx="144">
                  <c:v>550993.42316379724</c:v>
                </c:pt>
                <c:pt idx="145">
                  <c:v>552960.45679935371</c:v>
                </c:pt>
                <c:pt idx="146">
                  <c:v>555466.67205490067</c:v>
                </c:pt>
                <c:pt idx="147">
                  <c:v>558165.994827113</c:v>
                </c:pt>
                <c:pt idx="148">
                  <c:v>562398.03096096718</c:v>
                </c:pt>
                <c:pt idx="149">
                  <c:v>566047.98017902579</c:v>
                </c:pt>
                <c:pt idx="150">
                  <c:v>570719.12751254917</c:v>
                </c:pt>
                <c:pt idx="151">
                  <c:v>576265.09894165769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3-4EB8-8863-7243FADC1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5297999"/>
        <c:axId val="1538020271"/>
      </c:lineChart>
      <c:catAx>
        <c:axId val="154529799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8020271"/>
        <c:crosses val="autoZero"/>
        <c:auto val="1"/>
        <c:lblAlgn val="ctr"/>
        <c:lblOffset val="100"/>
        <c:noMultiLvlLbl val="0"/>
      </c:catAx>
      <c:valAx>
        <c:axId val="1538020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45297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DYalt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[2]Fiscaldatabase!$CP$3:$CP$154</c:f>
              <c:numCache>
                <c:formatCode>General</c:formatCode>
                <c:ptCount val="152"/>
                <c:pt idx="0">
                  <c:v>2.7597904145894274</c:v>
                </c:pt>
                <c:pt idx="1">
                  <c:v>2.7207403516991535</c:v>
                </c:pt>
                <c:pt idx="2">
                  <c:v>3.360041619551537</c:v>
                </c:pt>
                <c:pt idx="3">
                  <c:v>4.0993320097732626</c:v>
                </c:pt>
                <c:pt idx="4">
                  <c:v>4.400468048311919</c:v>
                </c:pt>
                <c:pt idx="5">
                  <c:v>5.0819953762935697</c:v>
                </c:pt>
                <c:pt idx="6">
                  <c:v>5.2181163460474727</c:v>
                </c:pt>
                <c:pt idx="7">
                  <c:v>4.9297483705696861</c:v>
                </c:pt>
                <c:pt idx="8">
                  <c:v>5.2648167397811747</c:v>
                </c:pt>
                <c:pt idx="9">
                  <c:v>5.6873241772759746</c:v>
                </c:pt>
                <c:pt idx="10">
                  <c:v>5.7665308663369359</c:v>
                </c:pt>
                <c:pt idx="11">
                  <c:v>5.3446713207515328</c:v>
                </c:pt>
                <c:pt idx="12">
                  <c:v>5.304192955921307</c:v>
                </c:pt>
                <c:pt idx="13">
                  <c:v>5.6083357336743065</c:v>
                </c:pt>
                <c:pt idx="14">
                  <c:v>5.691168755660823</c:v>
                </c:pt>
                <c:pt idx="15">
                  <c:v>5.757411541084867</c:v>
                </c:pt>
                <c:pt idx="16">
                  <c:v>5.6034186505500463</c:v>
                </c:pt>
                <c:pt idx="17">
                  <c:v>5.7495339050211332</c:v>
                </c:pt>
                <c:pt idx="18">
                  <c:v>5.6442938411187349</c:v>
                </c:pt>
                <c:pt idx="19">
                  <c:v>5.5791465846614834</c:v>
                </c:pt>
                <c:pt idx="20">
                  <c:v>5.8019785539144957</c:v>
                </c:pt>
                <c:pt idx="21">
                  <c:v>5.9658565545584761</c:v>
                </c:pt>
                <c:pt idx="22">
                  <c:v>5.6336729966176327</c:v>
                </c:pt>
                <c:pt idx="23">
                  <c:v>5.8103210110251275</c:v>
                </c:pt>
                <c:pt idx="24">
                  <c:v>5.7233751236028931</c:v>
                </c:pt>
                <c:pt idx="25">
                  <c:v>5.5703488494047892</c:v>
                </c:pt>
                <c:pt idx="26">
                  <c:v>5.6535297859606759</c:v>
                </c:pt>
                <c:pt idx="27">
                  <c:v>5.6383942457132612</c:v>
                </c:pt>
                <c:pt idx="28">
                  <c:v>5.6426659947966726</c:v>
                </c:pt>
                <c:pt idx="29">
                  <c:v>5.4725906929909289</c:v>
                </c:pt>
                <c:pt idx="30">
                  <c:v>5.6559191433397826</c:v>
                </c:pt>
                <c:pt idx="31">
                  <c:v>5.6376136682674254</c:v>
                </c:pt>
                <c:pt idx="32">
                  <c:v>5.6353649105960368</c:v>
                </c:pt>
                <c:pt idx="33">
                  <c:v>5.5448307035993478</c:v>
                </c:pt>
                <c:pt idx="34">
                  <c:v>5.608031805208241</c:v>
                </c:pt>
                <c:pt idx="35">
                  <c:v>5.3643729275624166</c:v>
                </c:pt>
                <c:pt idx="36">
                  <c:v>4.7714420945477283</c:v>
                </c:pt>
                <c:pt idx="37">
                  <c:v>4.653149124520561</c:v>
                </c:pt>
                <c:pt idx="38">
                  <c:v>5.0235194187330734</c:v>
                </c:pt>
                <c:pt idx="39">
                  <c:v>4.6792139210709864</c:v>
                </c:pt>
                <c:pt idx="40">
                  <c:v>4.7493604322180163</c:v>
                </c:pt>
                <c:pt idx="41">
                  <c:v>5.4300532919490596</c:v>
                </c:pt>
                <c:pt idx="42">
                  <c:v>6.4354577363345031</c:v>
                </c:pt>
                <c:pt idx="43">
                  <c:v>6.7715939391022131</c:v>
                </c:pt>
                <c:pt idx="44">
                  <c:v>6.5924549992638584</c:v>
                </c:pt>
                <c:pt idx="45">
                  <c:v>6.6359749830634183</c:v>
                </c:pt>
                <c:pt idx="46">
                  <c:v>6.3406504309271723</c:v>
                </c:pt>
                <c:pt idx="47">
                  <c:v>6.6077112516782845</c:v>
                </c:pt>
                <c:pt idx="48">
                  <c:v>6.7695577873852759</c:v>
                </c:pt>
                <c:pt idx="49">
                  <c:v>7.0818617732475371</c:v>
                </c:pt>
                <c:pt idx="50">
                  <c:v>6.4801429595517615</c:v>
                </c:pt>
                <c:pt idx="51">
                  <c:v>6.4770193283846256</c:v>
                </c:pt>
                <c:pt idx="52">
                  <c:v>7.7753852115711108</c:v>
                </c:pt>
                <c:pt idx="53">
                  <c:v>8.3722641111278691</c:v>
                </c:pt>
                <c:pt idx="54">
                  <c:v>7.5634436104916967</c:v>
                </c:pt>
                <c:pt idx="55">
                  <c:v>7.8651652256398554</c:v>
                </c:pt>
                <c:pt idx="56">
                  <c:v>6.9644489751624237</c:v>
                </c:pt>
                <c:pt idx="57">
                  <c:v>6.9506872090041343</c:v>
                </c:pt>
                <c:pt idx="58">
                  <c:v>7.8255190577676839</c:v>
                </c:pt>
                <c:pt idx="59">
                  <c:v>7.8371976258041602</c:v>
                </c:pt>
                <c:pt idx="60">
                  <c:v>7.9386650180798988</c:v>
                </c:pt>
                <c:pt idx="61">
                  <c:v>7.7294216325667966</c:v>
                </c:pt>
                <c:pt idx="62">
                  <c:v>6.9185818081409982</c:v>
                </c:pt>
                <c:pt idx="63">
                  <c:v>5.9202206494351799</c:v>
                </c:pt>
                <c:pt idx="64">
                  <c:v>4.9301022816423741</c:v>
                </c:pt>
                <c:pt idx="65">
                  <c:v>4.2375983973992293</c:v>
                </c:pt>
                <c:pt idx="66">
                  <c:v>3.6134753786928453</c:v>
                </c:pt>
                <c:pt idx="67">
                  <c:v>3.4781947376130202</c:v>
                </c:pt>
                <c:pt idx="68">
                  <c:v>3.6011890868528145</c:v>
                </c:pt>
                <c:pt idx="69">
                  <c:v>3.2591970735830351</c:v>
                </c:pt>
                <c:pt idx="70">
                  <c:v>3.1029817712092767</c:v>
                </c:pt>
                <c:pt idx="71">
                  <c:v>2.5173380402372136</c:v>
                </c:pt>
                <c:pt idx="72">
                  <c:v>2.802512903367997</c:v>
                </c:pt>
                <c:pt idx="73">
                  <c:v>2.7335351009570088</c:v>
                </c:pt>
                <c:pt idx="74">
                  <c:v>2.2792594243691418</c:v>
                </c:pt>
                <c:pt idx="75">
                  <c:v>2.5021753533496938</c:v>
                </c:pt>
                <c:pt idx="76">
                  <c:v>2.1931782435156526</c:v>
                </c:pt>
                <c:pt idx="77">
                  <c:v>1.835588255075951</c:v>
                </c:pt>
                <c:pt idx="78">
                  <c:v>1.3789373768631208</c:v>
                </c:pt>
                <c:pt idx="79">
                  <c:v>0.78539392670336305</c:v>
                </c:pt>
                <c:pt idx="80">
                  <c:v>0.25848466507339657</c:v>
                </c:pt>
                <c:pt idx="81">
                  <c:v>7.2005418194199408E-2</c:v>
                </c:pt>
                <c:pt idx="82">
                  <c:v>0.37180087558401675</c:v>
                </c:pt>
                <c:pt idx="83">
                  <c:v>1.2039025204743816</c:v>
                </c:pt>
                <c:pt idx="84">
                  <c:v>1.3524694887397455</c:v>
                </c:pt>
                <c:pt idx="85">
                  <c:v>1.3953361116076348</c:v>
                </c:pt>
                <c:pt idx="86">
                  <c:v>2.2393548970844992</c:v>
                </c:pt>
                <c:pt idx="87">
                  <c:v>2.6474236789628169</c:v>
                </c:pt>
                <c:pt idx="88">
                  <c:v>2.5970094282694873</c:v>
                </c:pt>
                <c:pt idx="89">
                  <c:v>2.860318562094311</c:v>
                </c:pt>
                <c:pt idx="90">
                  <c:v>2.6203968149930459</c:v>
                </c:pt>
                <c:pt idx="91">
                  <c:v>2.927593388968742</c:v>
                </c:pt>
                <c:pt idx="92">
                  <c:v>3.0452977091289668</c:v>
                </c:pt>
                <c:pt idx="93">
                  <c:v>3.0109806245116597</c:v>
                </c:pt>
                <c:pt idx="94">
                  <c:v>3.451054810199309</c:v>
                </c:pt>
                <c:pt idx="95">
                  <c:v>3.2246256364253836</c:v>
                </c:pt>
                <c:pt idx="96">
                  <c:v>3.1324606631575262</c:v>
                </c:pt>
                <c:pt idx="97">
                  <c:v>3.0745316234338147</c:v>
                </c:pt>
                <c:pt idx="98">
                  <c:v>2.8844771054950487</c:v>
                </c:pt>
                <c:pt idx="99">
                  <c:v>2.766088022227907</c:v>
                </c:pt>
                <c:pt idx="100">
                  <c:v>3.1133380765981626</c:v>
                </c:pt>
                <c:pt idx="101">
                  <c:v>2.9856053986375617</c:v>
                </c:pt>
                <c:pt idx="102">
                  <c:v>2.1476074713622078</c:v>
                </c:pt>
                <c:pt idx="103">
                  <c:v>2.0815730500049709</c:v>
                </c:pt>
                <c:pt idx="104">
                  <c:v>1.5615421842893</c:v>
                </c:pt>
                <c:pt idx="105">
                  <c:v>1.5609622675652852</c:v>
                </c:pt>
                <c:pt idx="106">
                  <c:v>1.5900148300006924</c:v>
                </c:pt>
                <c:pt idx="107">
                  <c:v>1.3174053101658334</c:v>
                </c:pt>
                <c:pt idx="108">
                  <c:v>0.92654709187481032</c:v>
                </c:pt>
                <c:pt idx="109">
                  <c:v>0.47618293459124539</c:v>
                </c:pt>
                <c:pt idx="110">
                  <c:v>0.72396680018877668</c:v>
                </c:pt>
                <c:pt idx="111">
                  <c:v>0.68170886099130279</c:v>
                </c:pt>
                <c:pt idx="112">
                  <c:v>1.4299986121248967</c:v>
                </c:pt>
                <c:pt idx="113">
                  <c:v>1.7809806952090599</c:v>
                </c:pt>
                <c:pt idx="114">
                  <c:v>2.210622782244223</c:v>
                </c:pt>
                <c:pt idx="115">
                  <c:v>3.1247619516313612</c:v>
                </c:pt>
                <c:pt idx="116">
                  <c:v>4.9907177184876046</c:v>
                </c:pt>
                <c:pt idx="117">
                  <c:v>6.3255964572463119</c:v>
                </c:pt>
                <c:pt idx="118">
                  <c:v>6.6689321280309839</c:v>
                </c:pt>
                <c:pt idx="119">
                  <c:v>6.8071930864742942</c:v>
                </c:pt>
                <c:pt idx="120">
                  <c:v>6.4719010807184603</c:v>
                </c:pt>
                <c:pt idx="121">
                  <c:v>5.896685218234933</c:v>
                </c:pt>
                <c:pt idx="122">
                  <c:v>6.6122078590065509</c:v>
                </c:pt>
                <c:pt idx="123">
                  <c:v>5.6686860038170961</c:v>
                </c:pt>
                <c:pt idx="124">
                  <c:v>4.44178889640785</c:v>
                </c:pt>
                <c:pt idx="125">
                  <c:v>4.4269617695182149</c:v>
                </c:pt>
                <c:pt idx="126">
                  <c:v>3.9515291898623373</c:v>
                </c:pt>
                <c:pt idx="127">
                  <c:v>4.2841059994585295</c:v>
                </c:pt>
                <c:pt idx="128">
                  <c:v>3.8614805585147796</c:v>
                </c:pt>
                <c:pt idx="129">
                  <c:v>4.0039340491017201</c:v>
                </c:pt>
                <c:pt idx="130">
                  <c:v>3.512551621494584</c:v>
                </c:pt>
                <c:pt idx="131">
                  <c:v>3.6399264882095195</c:v>
                </c:pt>
                <c:pt idx="132">
                  <c:v>3.638585094991214</c:v>
                </c:pt>
                <c:pt idx="133">
                  <c:v>3.1238453761602294</c:v>
                </c:pt>
                <c:pt idx="134">
                  <c:v>2.9430687460813809</c:v>
                </c:pt>
                <c:pt idx="135">
                  <c:v>2.6327981805109779</c:v>
                </c:pt>
                <c:pt idx="136">
                  <c:v>2.5303146612414991</c:v>
                </c:pt>
                <c:pt idx="137">
                  <c:v>2.4939599383555535</c:v>
                </c:pt>
                <c:pt idx="138">
                  <c:v>2.583118490900965</c:v>
                </c:pt>
                <c:pt idx="139">
                  <c:v>2.3814944176102446</c:v>
                </c:pt>
                <c:pt idx="140">
                  <c:v>2.3671627446323855</c:v>
                </c:pt>
                <c:pt idx="141">
                  <c:v>2.1832416471212155</c:v>
                </c:pt>
                <c:pt idx="142">
                  <c:v>1.8306482052539319</c:v>
                </c:pt>
                <c:pt idx="143">
                  <c:v>1.7124385946500724</c:v>
                </c:pt>
                <c:pt idx="144">
                  <c:v>1.8549478932823562</c:v>
                </c:pt>
                <c:pt idx="145">
                  <c:v>1.4883202755085285</c:v>
                </c:pt>
                <c:pt idx="146">
                  <c:v>1.4911076980314282</c:v>
                </c:pt>
                <c:pt idx="147">
                  <c:v>1.2155952467941247</c:v>
                </c:pt>
                <c:pt idx="148">
                  <c:v>0.99529821359520887</c:v>
                </c:pt>
                <c:pt idx="149">
                  <c:v>1.0532683988699614</c:v>
                </c:pt>
                <c:pt idx="150">
                  <c:v>0.77764984249277624</c:v>
                </c:pt>
                <c:pt idx="151">
                  <c:v>0.76585885333816939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D-4E25-8A17-33FF40551EAE}"/>
            </c:ext>
          </c:extLst>
        </c:ser>
        <c:ser>
          <c:idx val="1"/>
          <c:order val="1"/>
          <c:tx>
            <c:v>DYalt_old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[3]Fiscaldatabase!$CO$3:$CO$154</c:f>
              <c:numCache>
                <c:formatCode>General</c:formatCode>
                <c:ptCount val="152"/>
                <c:pt idx="0">
                  <c:v>2.6429559464136205</c:v>
                </c:pt>
                <c:pt idx="1">
                  <c:v>2.6014071096932412</c:v>
                </c:pt>
                <c:pt idx="2">
                  <c:v>3.2360801053522854</c:v>
                </c:pt>
                <c:pt idx="3">
                  <c:v>3.9702029188960175</c:v>
                </c:pt>
                <c:pt idx="4">
                  <c:v>4.2667955096230923</c:v>
                </c:pt>
                <c:pt idx="5">
                  <c:v>4.9461122455710251</c:v>
                </c:pt>
                <c:pt idx="6">
                  <c:v>5.0808333615926857</c:v>
                </c:pt>
                <c:pt idx="7">
                  <c:v>4.7941918128889212</c:v>
                </c:pt>
                <c:pt idx="8">
                  <c:v>5.1268262340431292</c:v>
                </c:pt>
                <c:pt idx="9">
                  <c:v>5.5483392745797024</c:v>
                </c:pt>
                <c:pt idx="10">
                  <c:v>5.6259498151335867</c:v>
                </c:pt>
                <c:pt idx="11">
                  <c:v>5.2052351998640214</c:v>
                </c:pt>
                <c:pt idx="12">
                  <c:v>5.1653020495986723</c:v>
                </c:pt>
                <c:pt idx="13">
                  <c:v>5.4682117716953211</c:v>
                </c:pt>
                <c:pt idx="14">
                  <c:v>5.5502601649731549</c:v>
                </c:pt>
                <c:pt idx="15">
                  <c:v>5.6172516659565925</c:v>
                </c:pt>
                <c:pt idx="16">
                  <c:v>5.4649948257792795</c:v>
                </c:pt>
                <c:pt idx="17">
                  <c:v>5.6092474772179637</c:v>
                </c:pt>
                <c:pt idx="18">
                  <c:v>5.504819104518444</c:v>
                </c:pt>
                <c:pt idx="19">
                  <c:v>5.439547146422246</c:v>
                </c:pt>
                <c:pt idx="20">
                  <c:v>5.6606116373115674</c:v>
                </c:pt>
                <c:pt idx="21">
                  <c:v>5.8242804366062506</c:v>
                </c:pt>
                <c:pt idx="22">
                  <c:v>5.4943108741036131</c:v>
                </c:pt>
                <c:pt idx="23">
                  <c:v>5.6700330198710907</c:v>
                </c:pt>
                <c:pt idx="24">
                  <c:v>5.5834448853425211</c:v>
                </c:pt>
                <c:pt idx="25">
                  <c:v>5.4328446131808139</c:v>
                </c:pt>
                <c:pt idx="26">
                  <c:v>5.5155309101449852</c:v>
                </c:pt>
                <c:pt idx="27">
                  <c:v>5.4999537728261298</c:v>
                </c:pt>
                <c:pt idx="28">
                  <c:v>5.5027713075765137</c:v>
                </c:pt>
                <c:pt idx="29">
                  <c:v>5.333357473867685</c:v>
                </c:pt>
                <c:pt idx="30">
                  <c:v>5.5159446490678281</c:v>
                </c:pt>
                <c:pt idx="31">
                  <c:v>5.4983701025624585</c:v>
                </c:pt>
                <c:pt idx="32">
                  <c:v>5.4961223259905161</c:v>
                </c:pt>
                <c:pt idx="33">
                  <c:v>5.4067700502912031</c:v>
                </c:pt>
                <c:pt idx="34">
                  <c:v>5.470016613949837</c:v>
                </c:pt>
                <c:pt idx="35">
                  <c:v>5.2278531134657298</c:v>
                </c:pt>
                <c:pt idx="36">
                  <c:v>4.638599144883063</c:v>
                </c:pt>
                <c:pt idx="37">
                  <c:v>4.5216671682044227</c:v>
                </c:pt>
                <c:pt idx="38">
                  <c:v>4.889785865399964</c:v>
                </c:pt>
                <c:pt idx="39">
                  <c:v>4.5482540300096561</c:v>
                </c:pt>
                <c:pt idx="40">
                  <c:v>4.6175895683110593</c:v>
                </c:pt>
                <c:pt idx="41">
                  <c:v>5.2939959275965931</c:v>
                </c:pt>
                <c:pt idx="42">
                  <c:v>6.2939427972955517</c:v>
                </c:pt>
                <c:pt idx="43">
                  <c:v>6.6280646402422345</c:v>
                </c:pt>
                <c:pt idx="44">
                  <c:v>6.4507021607824395</c:v>
                </c:pt>
                <c:pt idx="45">
                  <c:v>6.4917872175763423</c:v>
                </c:pt>
                <c:pt idx="46">
                  <c:v>6.1976769906317486</c:v>
                </c:pt>
                <c:pt idx="47">
                  <c:v>6.4632964250121603</c:v>
                </c:pt>
                <c:pt idx="48">
                  <c:v>6.6250157549548421</c:v>
                </c:pt>
                <c:pt idx="49">
                  <c:v>6.9345259608513832</c:v>
                </c:pt>
                <c:pt idx="50">
                  <c:v>6.334499699617643</c:v>
                </c:pt>
                <c:pt idx="51">
                  <c:v>6.3303238512245565</c:v>
                </c:pt>
                <c:pt idx="52">
                  <c:v>7.6220337904075688</c:v>
                </c:pt>
                <c:pt idx="53">
                  <c:v>8.2148866746896605</c:v>
                </c:pt>
                <c:pt idx="54">
                  <c:v>7.4109199897706413</c:v>
                </c:pt>
                <c:pt idx="55">
                  <c:v>7.7115032733828501</c:v>
                </c:pt>
                <c:pt idx="56">
                  <c:v>6.8155240403389605</c:v>
                </c:pt>
                <c:pt idx="57">
                  <c:v>6.8032414275727859</c:v>
                </c:pt>
                <c:pt idx="58">
                  <c:v>7.674497802204705</c:v>
                </c:pt>
                <c:pt idx="59">
                  <c:v>7.6861938315825382</c:v>
                </c:pt>
                <c:pt idx="60">
                  <c:v>7.7885383803507624</c:v>
                </c:pt>
                <c:pt idx="61">
                  <c:v>7.5784028380048012</c:v>
                </c:pt>
                <c:pt idx="62">
                  <c:v>6.767000356033841</c:v>
                </c:pt>
                <c:pt idx="63">
                  <c:v>5.8225055545596955</c:v>
                </c:pt>
                <c:pt idx="64">
                  <c:v>4.8460019019369485</c:v>
                </c:pt>
                <c:pt idx="65">
                  <c:v>4.1591715726564962</c:v>
                </c:pt>
                <c:pt idx="66">
                  <c:v>3.5430083525132745</c:v>
                </c:pt>
                <c:pt idx="67">
                  <c:v>3.3937515392955615</c:v>
                </c:pt>
                <c:pt idx="68">
                  <c:v>3.5198327850429796</c:v>
                </c:pt>
                <c:pt idx="69">
                  <c:v>3.1849104996711031</c:v>
                </c:pt>
                <c:pt idx="70">
                  <c:v>3.0349100114039418</c:v>
                </c:pt>
                <c:pt idx="71">
                  <c:v>2.4366526988248634</c:v>
                </c:pt>
                <c:pt idx="72">
                  <c:v>2.7235090841633194</c:v>
                </c:pt>
                <c:pt idx="73">
                  <c:v>2.6503323129090104</c:v>
                </c:pt>
                <c:pt idx="74">
                  <c:v>2.199498042321677</c:v>
                </c:pt>
                <c:pt idx="75">
                  <c:v>2.4380172504367366</c:v>
                </c:pt>
                <c:pt idx="76">
                  <c:v>2.1399817911091303</c:v>
                </c:pt>
                <c:pt idx="77">
                  <c:v>1.7616270477184128</c:v>
                </c:pt>
                <c:pt idx="78">
                  <c:v>1.3130922721444058</c:v>
                </c:pt>
                <c:pt idx="79">
                  <c:v>0.69894448109316487</c:v>
                </c:pt>
                <c:pt idx="80">
                  <c:v>0.19861428873698414</c:v>
                </c:pt>
                <c:pt idx="81">
                  <c:v>2.4895965361806639E-2</c:v>
                </c:pt>
                <c:pt idx="82">
                  <c:v>0.31602153152593332</c:v>
                </c:pt>
                <c:pt idx="83">
                  <c:v>1.1247030800649225</c:v>
                </c:pt>
                <c:pt idx="84">
                  <c:v>1.2596095351300702</c:v>
                </c:pt>
                <c:pt idx="85">
                  <c:v>1.3359029549904766</c:v>
                </c:pt>
                <c:pt idx="86">
                  <c:v>2.1856501544224018</c:v>
                </c:pt>
                <c:pt idx="87">
                  <c:v>2.5959269564575456</c:v>
                </c:pt>
                <c:pt idx="88">
                  <c:v>2.5283823732821333</c:v>
                </c:pt>
                <c:pt idx="89">
                  <c:v>2.7921829565234382</c:v>
                </c:pt>
                <c:pt idx="90">
                  <c:v>2.562753511144634</c:v>
                </c:pt>
                <c:pt idx="91">
                  <c:v>2.8735906695877578</c:v>
                </c:pt>
                <c:pt idx="92">
                  <c:v>2.9884218414794481</c:v>
                </c:pt>
                <c:pt idx="93">
                  <c:v>2.9490250566874763</c:v>
                </c:pt>
                <c:pt idx="94">
                  <c:v>3.3997480365386044</c:v>
                </c:pt>
                <c:pt idx="95">
                  <c:v>3.1797116468557269</c:v>
                </c:pt>
                <c:pt idx="96">
                  <c:v>3.0698964418550743</c:v>
                </c:pt>
                <c:pt idx="97">
                  <c:v>3.0131006333351298</c:v>
                </c:pt>
                <c:pt idx="98">
                  <c:v>2.8349453083160916</c:v>
                </c:pt>
                <c:pt idx="99">
                  <c:v>2.7367568700126896</c:v>
                </c:pt>
                <c:pt idx="100">
                  <c:v>3.074063191169544</c:v>
                </c:pt>
                <c:pt idx="101">
                  <c:v>2.9366906660287744</c:v>
                </c:pt>
                <c:pt idx="102">
                  <c:v>2.1137671425890989</c:v>
                </c:pt>
                <c:pt idx="103">
                  <c:v>2.0406815292198512</c:v>
                </c:pt>
                <c:pt idx="104">
                  <c:v>1.5343251159022644</c:v>
                </c:pt>
                <c:pt idx="105">
                  <c:v>1.5264250734310181</c:v>
                </c:pt>
                <c:pt idx="106">
                  <c:v>1.559895748133062</c:v>
                </c:pt>
                <c:pt idx="107">
                  <c:v>1.3022831573245046</c:v>
                </c:pt>
                <c:pt idx="108">
                  <c:v>0.88794350223457863</c:v>
                </c:pt>
                <c:pt idx="109">
                  <c:v>0.44424865966809052</c:v>
                </c:pt>
                <c:pt idx="110">
                  <c:v>0.69855702565341815</c:v>
                </c:pt>
                <c:pt idx="111">
                  <c:v>0.62345670908563866</c:v>
                </c:pt>
                <c:pt idx="112">
                  <c:v>1.4168122991747791</c:v>
                </c:pt>
                <c:pt idx="113">
                  <c:v>1.7586410272379727</c:v>
                </c:pt>
                <c:pt idx="114">
                  <c:v>2.190711681582509</c:v>
                </c:pt>
                <c:pt idx="115">
                  <c:v>3.1079333165554215</c:v>
                </c:pt>
                <c:pt idx="116">
                  <c:v>4.9891945609484782</c:v>
                </c:pt>
                <c:pt idx="117">
                  <c:v>6.3170527641437433</c:v>
                </c:pt>
                <c:pt idx="118">
                  <c:v>6.6425923064895045</c:v>
                </c:pt>
                <c:pt idx="119">
                  <c:v>6.7892646261337495</c:v>
                </c:pt>
                <c:pt idx="120">
                  <c:v>6.4353819419816274</c:v>
                </c:pt>
                <c:pt idx="121">
                  <c:v>5.8781390438303429</c:v>
                </c:pt>
                <c:pt idx="122">
                  <c:v>6.5723440972206033</c:v>
                </c:pt>
                <c:pt idx="123">
                  <c:v>5.6398350289711061</c:v>
                </c:pt>
                <c:pt idx="124">
                  <c:v>4.3982264973198015</c:v>
                </c:pt>
                <c:pt idx="125">
                  <c:v>4.3993479069498331</c:v>
                </c:pt>
                <c:pt idx="126">
                  <c:v>3.9178761714796084</c:v>
                </c:pt>
                <c:pt idx="127">
                  <c:v>4.2542756206693566</c:v>
                </c:pt>
                <c:pt idx="128">
                  <c:v>3.8271167477360604</c:v>
                </c:pt>
                <c:pt idx="129">
                  <c:v>3.9813856975515893</c:v>
                </c:pt>
                <c:pt idx="130">
                  <c:v>3.4880805908983472</c:v>
                </c:pt>
                <c:pt idx="131">
                  <c:v>3.6107342285421082</c:v>
                </c:pt>
                <c:pt idx="132">
                  <c:v>3.6061356508955069</c:v>
                </c:pt>
                <c:pt idx="133">
                  <c:v>3.0788248461316217</c:v>
                </c:pt>
                <c:pt idx="134">
                  <c:v>2.9185785529617205</c:v>
                </c:pt>
                <c:pt idx="135">
                  <c:v>2.5865993422336335</c:v>
                </c:pt>
                <c:pt idx="136">
                  <c:v>2.4840217962948463</c:v>
                </c:pt>
                <c:pt idx="137">
                  <c:v>2.4127945565811726</c:v>
                </c:pt>
                <c:pt idx="138">
                  <c:v>2.524979373959221</c:v>
                </c:pt>
                <c:pt idx="139">
                  <c:v>2.3232719422960986</c:v>
                </c:pt>
                <c:pt idx="140">
                  <c:v>2.2935661356607979</c:v>
                </c:pt>
                <c:pt idx="141">
                  <c:v>2.1012055686166438</c:v>
                </c:pt>
                <c:pt idx="142">
                  <c:v>1.7525429277896361</c:v>
                </c:pt>
                <c:pt idx="143">
                  <c:v>1.6972046110955232</c:v>
                </c:pt>
                <c:pt idx="144">
                  <c:v>1.8409474657744909</c:v>
                </c:pt>
                <c:pt idx="145">
                  <c:v>1.4462251661778633</c:v>
                </c:pt>
                <c:pt idx="146">
                  <c:v>1.4439747951755666</c:v>
                </c:pt>
                <c:pt idx="147">
                  <c:v>1.1652739040713087</c:v>
                </c:pt>
                <c:pt idx="148">
                  <c:v>0.97101292069018863</c:v>
                </c:pt>
                <c:pt idx="149">
                  <c:v>1.026319666891736</c:v>
                </c:pt>
                <c:pt idx="150">
                  <c:v>0.76083271984957734</c:v>
                </c:pt>
                <c:pt idx="151">
                  <c:v>0.80814831437454504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D-4E25-8A17-33FF40551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2534975"/>
        <c:axId val="1538038575"/>
      </c:lineChart>
      <c:catAx>
        <c:axId val="154253497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8038575"/>
        <c:crosses val="autoZero"/>
        <c:auto val="1"/>
        <c:lblAlgn val="ctr"/>
        <c:lblOffset val="100"/>
        <c:noMultiLvlLbl val="0"/>
      </c:catAx>
      <c:valAx>
        <c:axId val="1538038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42534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359874801746039"/>
          <c:y val="0.1414973559532206"/>
          <c:w val="0.79499899410969366"/>
          <c:h val="0.70182830337628133"/>
        </c:manualLayout>
      </c:layout>
      <c:lineChart>
        <c:grouping val="standard"/>
        <c:varyColors val="0"/>
        <c:ser>
          <c:idx val="0"/>
          <c:order val="0"/>
          <c:tx>
            <c:strRef>
              <c:f>[2]Fiscaldatabase!$CY$2</c:f>
              <c:strCache>
                <c:ptCount val="1"/>
                <c:pt idx="0">
                  <c:v>NL general government to GDP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[2]Fiscaldatabase!$A$79:$A$154</c:f>
              <c:strCache>
                <c:ptCount val="76"/>
                <c:pt idx="0">
                  <c:v>1999Q1</c:v>
                </c:pt>
                <c:pt idx="1">
                  <c:v>1999Q2</c:v>
                </c:pt>
                <c:pt idx="2">
                  <c:v>1999Q3</c:v>
                </c:pt>
                <c:pt idx="3">
                  <c:v>1999Q4</c:v>
                </c:pt>
                <c:pt idx="4">
                  <c:v>2000Q1</c:v>
                </c:pt>
                <c:pt idx="5">
                  <c:v>2000Q2</c:v>
                </c:pt>
                <c:pt idx="6">
                  <c:v>2000Q3</c:v>
                </c:pt>
                <c:pt idx="7">
                  <c:v>2000Q4</c:v>
                </c:pt>
                <c:pt idx="8">
                  <c:v>2001Q1</c:v>
                </c:pt>
                <c:pt idx="9">
                  <c:v>2001Q2</c:v>
                </c:pt>
                <c:pt idx="10">
                  <c:v>2001Q3</c:v>
                </c:pt>
                <c:pt idx="11">
                  <c:v>2001Q4</c:v>
                </c:pt>
                <c:pt idx="12">
                  <c:v>2002Q1</c:v>
                </c:pt>
                <c:pt idx="13">
                  <c:v>2002Q2</c:v>
                </c:pt>
                <c:pt idx="14">
                  <c:v>2002Q3</c:v>
                </c:pt>
                <c:pt idx="15">
                  <c:v>2002Q4</c:v>
                </c:pt>
                <c:pt idx="16">
                  <c:v>2003Q1</c:v>
                </c:pt>
                <c:pt idx="17">
                  <c:v>2003Q2</c:v>
                </c:pt>
                <c:pt idx="18">
                  <c:v>2003Q3</c:v>
                </c:pt>
                <c:pt idx="19">
                  <c:v>2003Q4</c:v>
                </c:pt>
                <c:pt idx="20">
                  <c:v>2004Q1</c:v>
                </c:pt>
                <c:pt idx="21">
                  <c:v>2004Q2</c:v>
                </c:pt>
                <c:pt idx="22">
                  <c:v>2004Q3</c:v>
                </c:pt>
                <c:pt idx="23">
                  <c:v>2004Q4</c:v>
                </c:pt>
                <c:pt idx="24">
                  <c:v>2005Q1</c:v>
                </c:pt>
                <c:pt idx="25">
                  <c:v>2005Q2</c:v>
                </c:pt>
                <c:pt idx="26">
                  <c:v>2005Q3</c:v>
                </c:pt>
                <c:pt idx="27">
                  <c:v>2005Q4</c:v>
                </c:pt>
                <c:pt idx="28">
                  <c:v>2006Q1</c:v>
                </c:pt>
                <c:pt idx="29">
                  <c:v>2006Q2</c:v>
                </c:pt>
                <c:pt idx="30">
                  <c:v>2006Q3</c:v>
                </c:pt>
                <c:pt idx="31">
                  <c:v>2006Q4</c:v>
                </c:pt>
                <c:pt idx="32">
                  <c:v>2007Q1</c:v>
                </c:pt>
                <c:pt idx="33">
                  <c:v>2007Q2</c:v>
                </c:pt>
                <c:pt idx="34">
                  <c:v>2007Q3</c:v>
                </c:pt>
                <c:pt idx="35">
                  <c:v>2007Q4</c:v>
                </c:pt>
                <c:pt idx="36">
                  <c:v>2008Q1</c:v>
                </c:pt>
                <c:pt idx="37">
                  <c:v>2008Q2</c:v>
                </c:pt>
                <c:pt idx="38">
                  <c:v>2008Q3</c:v>
                </c:pt>
                <c:pt idx="39">
                  <c:v>2008Q4</c:v>
                </c:pt>
                <c:pt idx="40">
                  <c:v>2009Q1</c:v>
                </c:pt>
                <c:pt idx="41">
                  <c:v>2009Q2</c:v>
                </c:pt>
                <c:pt idx="42">
                  <c:v>2009Q3</c:v>
                </c:pt>
                <c:pt idx="43">
                  <c:v>2009Q4</c:v>
                </c:pt>
                <c:pt idx="44">
                  <c:v>2010Q1</c:v>
                </c:pt>
                <c:pt idx="45">
                  <c:v>2010Q2</c:v>
                </c:pt>
                <c:pt idx="46">
                  <c:v>2010Q3</c:v>
                </c:pt>
                <c:pt idx="47">
                  <c:v>2010Q4</c:v>
                </c:pt>
                <c:pt idx="48">
                  <c:v>2011Q1</c:v>
                </c:pt>
                <c:pt idx="49">
                  <c:v>2011Q2</c:v>
                </c:pt>
                <c:pt idx="50">
                  <c:v>2011Q3</c:v>
                </c:pt>
                <c:pt idx="51">
                  <c:v>2011Q4</c:v>
                </c:pt>
                <c:pt idx="52">
                  <c:v>2012Q1</c:v>
                </c:pt>
                <c:pt idx="53">
                  <c:v>2012Q2</c:v>
                </c:pt>
                <c:pt idx="54">
                  <c:v>2012Q3</c:v>
                </c:pt>
                <c:pt idx="55">
                  <c:v>2012Q4</c:v>
                </c:pt>
                <c:pt idx="56">
                  <c:v>2013Q1</c:v>
                </c:pt>
                <c:pt idx="57">
                  <c:v>2013Q2</c:v>
                </c:pt>
                <c:pt idx="58">
                  <c:v>2013Q3</c:v>
                </c:pt>
                <c:pt idx="59">
                  <c:v>2013Q4</c:v>
                </c:pt>
                <c:pt idx="60">
                  <c:v>2014Q1</c:v>
                </c:pt>
                <c:pt idx="61">
                  <c:v>2014Q2</c:v>
                </c:pt>
                <c:pt idx="62">
                  <c:v>2014Q3</c:v>
                </c:pt>
                <c:pt idx="63">
                  <c:v>2014Q4</c:v>
                </c:pt>
                <c:pt idx="64">
                  <c:v>2015Q1</c:v>
                </c:pt>
                <c:pt idx="65">
                  <c:v>2015Q2</c:v>
                </c:pt>
                <c:pt idx="66">
                  <c:v>2015Q3</c:v>
                </c:pt>
                <c:pt idx="67">
                  <c:v>2015Q4</c:v>
                </c:pt>
                <c:pt idx="68">
                  <c:v>2016Q1</c:v>
                </c:pt>
                <c:pt idx="69">
                  <c:v>2016Q2</c:v>
                </c:pt>
                <c:pt idx="70">
                  <c:v>2016Q3</c:v>
                </c:pt>
                <c:pt idx="71">
                  <c:v>2016Q4</c:v>
                </c:pt>
                <c:pt idx="72">
                  <c:v>2017Q1</c:v>
                </c:pt>
                <c:pt idx="73">
                  <c:v>2017Q2</c:v>
                </c:pt>
                <c:pt idx="74">
                  <c:v>2017Q3</c:v>
                </c:pt>
                <c:pt idx="75">
                  <c:v>2017Q4</c:v>
                </c:pt>
              </c:strCache>
            </c:strRef>
          </c:cat>
          <c:val>
            <c:numRef>
              <c:f>[2]Fiscaldatabase!$CY$79:$CY$154</c:f>
              <c:numCache>
                <c:formatCode>General</c:formatCode>
                <c:ptCount val="76"/>
                <c:pt idx="0">
                  <c:v>1.9494485332681695</c:v>
                </c:pt>
                <c:pt idx="1">
                  <c:v>1.7049705001415165</c:v>
                </c:pt>
                <c:pt idx="2">
                  <c:v>1.7718709573754865</c:v>
                </c:pt>
                <c:pt idx="3">
                  <c:v>0.69125756080222467</c:v>
                </c:pt>
                <c:pt idx="4">
                  <c:v>0.84686701746525173</c:v>
                </c:pt>
                <c:pt idx="5">
                  <c:v>0.99139522457302753</c:v>
                </c:pt>
                <c:pt idx="6">
                  <c:v>1.2628274674975071</c:v>
                </c:pt>
                <c:pt idx="7">
                  <c:v>2.0496771495412132</c:v>
                </c:pt>
                <c:pt idx="8">
                  <c:v>1.6997905273665606</c:v>
                </c:pt>
                <c:pt idx="9">
                  <c:v>1.4707753010742386</c:v>
                </c:pt>
                <c:pt idx="10">
                  <c:v>1.8646361868697354</c:v>
                </c:pt>
                <c:pt idx="11">
                  <c:v>2.8560119616109239</c:v>
                </c:pt>
                <c:pt idx="12">
                  <c:v>2.5637495283621083</c:v>
                </c:pt>
                <c:pt idx="13">
                  <c:v>2.9185640265228083</c:v>
                </c:pt>
                <c:pt idx="14">
                  <c:v>2.655984220493059</c:v>
                </c:pt>
                <c:pt idx="15">
                  <c:v>2.5926546916279323</c:v>
                </c:pt>
                <c:pt idx="16">
                  <c:v>3.1108237867585151</c:v>
                </c:pt>
                <c:pt idx="17">
                  <c:v>3.0647521172561829</c:v>
                </c:pt>
                <c:pt idx="18">
                  <c:v>3.7215875075600668</c:v>
                </c:pt>
                <c:pt idx="19">
                  <c:v>2.5130733598926902</c:v>
                </c:pt>
                <c:pt idx="20">
                  <c:v>3.175279057646927</c:v>
                </c:pt>
                <c:pt idx="21">
                  <c:v>3.0990064246816602</c:v>
                </c:pt>
                <c:pt idx="22">
                  <c:v>3.006379053352108</c:v>
                </c:pt>
                <c:pt idx="23">
                  <c:v>2.2420645597823241</c:v>
                </c:pt>
                <c:pt idx="24">
                  <c:v>3.1146190295767093</c:v>
                </c:pt>
                <c:pt idx="25">
                  <c:v>3.0498412373449026</c:v>
                </c:pt>
                <c:pt idx="26">
                  <c:v>2.2113843100029791</c:v>
                </c:pt>
                <c:pt idx="27">
                  <c:v>2.0141477939293875</c:v>
                </c:pt>
                <c:pt idx="28">
                  <c:v>1.632218079405275</c:v>
                </c:pt>
                <c:pt idx="29">
                  <c:v>1.5362452115037304</c:v>
                </c:pt>
                <c:pt idx="30">
                  <c:v>1.540357262642065</c:v>
                </c:pt>
                <c:pt idx="31">
                  <c:v>1.2972373712797973</c:v>
                </c:pt>
                <c:pt idx="32">
                  <c:v>1.0283315372293127</c:v>
                </c:pt>
                <c:pt idx="33">
                  <c:v>0.39692329736878851</c:v>
                </c:pt>
                <c:pt idx="34">
                  <c:v>0.71069967795159394</c:v>
                </c:pt>
                <c:pt idx="35">
                  <c:v>0.35961998428277347</c:v>
                </c:pt>
                <c:pt idx="36">
                  <c:v>1.4782784983288204</c:v>
                </c:pt>
                <c:pt idx="37">
                  <c:v>1.7108137719138816</c:v>
                </c:pt>
                <c:pt idx="38">
                  <c:v>2.1106191073907419</c:v>
                </c:pt>
                <c:pt idx="39">
                  <c:v>3.2395210299720598</c:v>
                </c:pt>
                <c:pt idx="40">
                  <c:v>4.9579666639857471</c:v>
                </c:pt>
                <c:pt idx="41">
                  <c:v>6.3923442047688974</c:v>
                </c:pt>
                <c:pt idx="42">
                  <c:v>6.669189041766062</c:v>
                </c:pt>
                <c:pt idx="43">
                  <c:v>6.7537491903759461</c:v>
                </c:pt>
                <c:pt idx="44">
                  <c:v>6.7139444314037426</c:v>
                </c:pt>
                <c:pt idx="45">
                  <c:v>5.5574546586009728</c:v>
                </c:pt>
                <c:pt idx="46">
                  <c:v>7.1194275427526046</c:v>
                </c:pt>
                <c:pt idx="47">
                  <c:v>5.6106180531162693</c:v>
                </c:pt>
                <c:pt idx="48">
                  <c:v>4.1620665749140899</c:v>
                </c:pt>
                <c:pt idx="49">
                  <c:v>4.1794149667370943</c:v>
                </c:pt>
                <c:pt idx="50">
                  <c:v>4.1464999584263165</c:v>
                </c:pt>
                <c:pt idx="51">
                  <c:v>4.402936567303704</c:v>
                </c:pt>
                <c:pt idx="52">
                  <c:v>3.747443648408221</c:v>
                </c:pt>
                <c:pt idx="53">
                  <c:v>3.9054263245298828</c:v>
                </c:pt>
                <c:pt idx="54">
                  <c:v>3.4251723737075821</c:v>
                </c:pt>
                <c:pt idx="55">
                  <c:v>3.7433805222167944</c:v>
                </c:pt>
                <c:pt idx="56">
                  <c:v>3.6585911648361176</c:v>
                </c:pt>
                <c:pt idx="57">
                  <c:v>2.9860063297096304</c:v>
                </c:pt>
                <c:pt idx="58">
                  <c:v>3.0277110061431678</c:v>
                </c:pt>
                <c:pt idx="59">
                  <c:v>2.3996395350508739</c:v>
                </c:pt>
                <c:pt idx="60">
                  <c:v>2.6457965070037877</c:v>
                </c:pt>
                <c:pt idx="61">
                  <c:v>2.4041543785546176</c:v>
                </c:pt>
                <c:pt idx="62">
                  <c:v>2.586302012865763</c:v>
                </c:pt>
                <c:pt idx="63">
                  <c:v>2.2200048254699856</c:v>
                </c:pt>
                <c:pt idx="64">
                  <c:v>2.3571528827733097</c:v>
                </c:pt>
                <c:pt idx="65">
                  <c:v>2.2270763015030699</c:v>
                </c:pt>
                <c:pt idx="66">
                  <c:v>1.5675780382393749</c:v>
                </c:pt>
                <c:pt idx="67">
                  <c:v>1.7539557738305611</c:v>
                </c:pt>
                <c:pt idx="68">
                  <c:v>1.6833090460695748</c:v>
                </c:pt>
                <c:pt idx="69">
                  <c:v>1.5461641509527657</c:v>
                </c:pt>
                <c:pt idx="70">
                  <c:v>1.5718877793700701</c:v>
                </c:pt>
                <c:pt idx="71">
                  <c:v>1.0653139505268721</c:v>
                </c:pt>
                <c:pt idx="72">
                  <c:v>0.95286530787428303</c:v>
                </c:pt>
                <c:pt idx="73">
                  <c:v>1.3818049924789424</c:v>
                </c:pt>
                <c:pt idx="74">
                  <c:v>0.77581506545393719</c:v>
                </c:pt>
                <c:pt idx="75">
                  <c:v>0.57587123986809652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B-4257-9D40-601414B67F0D}"/>
            </c:ext>
          </c:extLst>
        </c:ser>
        <c:ser>
          <c:idx val="1"/>
          <c:order val="1"/>
          <c:tx>
            <c:strRef>
              <c:f>[2]Fiscaldatabase!$CP$2</c:f>
              <c:strCache>
                <c:ptCount val="1"/>
                <c:pt idx="0">
                  <c:v>DEF_ALT/(YED*YER)*100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[2]Fiscaldatabase!$A$79:$A$154</c:f>
              <c:strCache>
                <c:ptCount val="76"/>
                <c:pt idx="0">
                  <c:v>1999Q1</c:v>
                </c:pt>
                <c:pt idx="1">
                  <c:v>1999Q2</c:v>
                </c:pt>
                <c:pt idx="2">
                  <c:v>1999Q3</c:v>
                </c:pt>
                <c:pt idx="3">
                  <c:v>1999Q4</c:v>
                </c:pt>
                <c:pt idx="4">
                  <c:v>2000Q1</c:v>
                </c:pt>
                <c:pt idx="5">
                  <c:v>2000Q2</c:v>
                </c:pt>
                <c:pt idx="6">
                  <c:v>2000Q3</c:v>
                </c:pt>
                <c:pt idx="7">
                  <c:v>2000Q4</c:v>
                </c:pt>
                <c:pt idx="8">
                  <c:v>2001Q1</c:v>
                </c:pt>
                <c:pt idx="9">
                  <c:v>2001Q2</c:v>
                </c:pt>
                <c:pt idx="10">
                  <c:v>2001Q3</c:v>
                </c:pt>
                <c:pt idx="11">
                  <c:v>2001Q4</c:v>
                </c:pt>
                <c:pt idx="12">
                  <c:v>2002Q1</c:v>
                </c:pt>
                <c:pt idx="13">
                  <c:v>2002Q2</c:v>
                </c:pt>
                <c:pt idx="14">
                  <c:v>2002Q3</c:v>
                </c:pt>
                <c:pt idx="15">
                  <c:v>2002Q4</c:v>
                </c:pt>
                <c:pt idx="16">
                  <c:v>2003Q1</c:v>
                </c:pt>
                <c:pt idx="17">
                  <c:v>2003Q2</c:v>
                </c:pt>
                <c:pt idx="18">
                  <c:v>2003Q3</c:v>
                </c:pt>
                <c:pt idx="19">
                  <c:v>2003Q4</c:v>
                </c:pt>
                <c:pt idx="20">
                  <c:v>2004Q1</c:v>
                </c:pt>
                <c:pt idx="21">
                  <c:v>2004Q2</c:v>
                </c:pt>
                <c:pt idx="22">
                  <c:v>2004Q3</c:v>
                </c:pt>
                <c:pt idx="23">
                  <c:v>2004Q4</c:v>
                </c:pt>
                <c:pt idx="24">
                  <c:v>2005Q1</c:v>
                </c:pt>
                <c:pt idx="25">
                  <c:v>2005Q2</c:v>
                </c:pt>
                <c:pt idx="26">
                  <c:v>2005Q3</c:v>
                </c:pt>
                <c:pt idx="27">
                  <c:v>2005Q4</c:v>
                </c:pt>
                <c:pt idx="28">
                  <c:v>2006Q1</c:v>
                </c:pt>
                <c:pt idx="29">
                  <c:v>2006Q2</c:v>
                </c:pt>
                <c:pt idx="30">
                  <c:v>2006Q3</c:v>
                </c:pt>
                <c:pt idx="31">
                  <c:v>2006Q4</c:v>
                </c:pt>
                <c:pt idx="32">
                  <c:v>2007Q1</c:v>
                </c:pt>
                <c:pt idx="33">
                  <c:v>2007Q2</c:v>
                </c:pt>
                <c:pt idx="34">
                  <c:v>2007Q3</c:v>
                </c:pt>
                <c:pt idx="35">
                  <c:v>2007Q4</c:v>
                </c:pt>
                <c:pt idx="36">
                  <c:v>2008Q1</c:v>
                </c:pt>
                <c:pt idx="37">
                  <c:v>2008Q2</c:v>
                </c:pt>
                <c:pt idx="38">
                  <c:v>2008Q3</c:v>
                </c:pt>
                <c:pt idx="39">
                  <c:v>2008Q4</c:v>
                </c:pt>
                <c:pt idx="40">
                  <c:v>2009Q1</c:v>
                </c:pt>
                <c:pt idx="41">
                  <c:v>2009Q2</c:v>
                </c:pt>
                <c:pt idx="42">
                  <c:v>2009Q3</c:v>
                </c:pt>
                <c:pt idx="43">
                  <c:v>2009Q4</c:v>
                </c:pt>
                <c:pt idx="44">
                  <c:v>2010Q1</c:v>
                </c:pt>
                <c:pt idx="45">
                  <c:v>2010Q2</c:v>
                </c:pt>
                <c:pt idx="46">
                  <c:v>2010Q3</c:v>
                </c:pt>
                <c:pt idx="47">
                  <c:v>2010Q4</c:v>
                </c:pt>
                <c:pt idx="48">
                  <c:v>2011Q1</c:v>
                </c:pt>
                <c:pt idx="49">
                  <c:v>2011Q2</c:v>
                </c:pt>
                <c:pt idx="50">
                  <c:v>2011Q3</c:v>
                </c:pt>
                <c:pt idx="51">
                  <c:v>2011Q4</c:v>
                </c:pt>
                <c:pt idx="52">
                  <c:v>2012Q1</c:v>
                </c:pt>
                <c:pt idx="53">
                  <c:v>2012Q2</c:v>
                </c:pt>
                <c:pt idx="54">
                  <c:v>2012Q3</c:v>
                </c:pt>
                <c:pt idx="55">
                  <c:v>2012Q4</c:v>
                </c:pt>
                <c:pt idx="56">
                  <c:v>2013Q1</c:v>
                </c:pt>
                <c:pt idx="57">
                  <c:v>2013Q2</c:v>
                </c:pt>
                <c:pt idx="58">
                  <c:v>2013Q3</c:v>
                </c:pt>
                <c:pt idx="59">
                  <c:v>2013Q4</c:v>
                </c:pt>
                <c:pt idx="60">
                  <c:v>2014Q1</c:v>
                </c:pt>
                <c:pt idx="61">
                  <c:v>2014Q2</c:v>
                </c:pt>
                <c:pt idx="62">
                  <c:v>2014Q3</c:v>
                </c:pt>
                <c:pt idx="63">
                  <c:v>2014Q4</c:v>
                </c:pt>
                <c:pt idx="64">
                  <c:v>2015Q1</c:v>
                </c:pt>
                <c:pt idx="65">
                  <c:v>2015Q2</c:v>
                </c:pt>
                <c:pt idx="66">
                  <c:v>2015Q3</c:v>
                </c:pt>
                <c:pt idx="67">
                  <c:v>2015Q4</c:v>
                </c:pt>
                <c:pt idx="68">
                  <c:v>2016Q1</c:v>
                </c:pt>
                <c:pt idx="69">
                  <c:v>2016Q2</c:v>
                </c:pt>
                <c:pt idx="70">
                  <c:v>2016Q3</c:v>
                </c:pt>
                <c:pt idx="71">
                  <c:v>2016Q4</c:v>
                </c:pt>
                <c:pt idx="72">
                  <c:v>2017Q1</c:v>
                </c:pt>
                <c:pt idx="73">
                  <c:v>2017Q2</c:v>
                </c:pt>
                <c:pt idx="74">
                  <c:v>2017Q3</c:v>
                </c:pt>
                <c:pt idx="75">
                  <c:v>2017Q4</c:v>
                </c:pt>
              </c:strCache>
            </c:strRef>
          </c:cat>
          <c:val>
            <c:numRef>
              <c:f>[2]Fiscaldatabase!$CP$79:$CP$154</c:f>
              <c:numCache>
                <c:formatCode>General</c:formatCode>
                <c:ptCount val="76"/>
                <c:pt idx="0">
                  <c:v>2.1931782435156526</c:v>
                </c:pt>
                <c:pt idx="1">
                  <c:v>1.835588255075951</c:v>
                </c:pt>
                <c:pt idx="2">
                  <c:v>1.3789373768631208</c:v>
                </c:pt>
                <c:pt idx="3">
                  <c:v>0.78539392670336305</c:v>
                </c:pt>
                <c:pt idx="4">
                  <c:v>0.25848466507339657</c:v>
                </c:pt>
                <c:pt idx="5">
                  <c:v>7.2005418194199408E-2</c:v>
                </c:pt>
                <c:pt idx="6">
                  <c:v>0.37180087558401675</c:v>
                </c:pt>
                <c:pt idx="7">
                  <c:v>1.2039025204743816</c:v>
                </c:pt>
                <c:pt idx="8">
                  <c:v>1.3524694887397455</c:v>
                </c:pt>
                <c:pt idx="9">
                  <c:v>1.3953361116076348</c:v>
                </c:pt>
                <c:pt idx="10">
                  <c:v>2.2393548970844992</c:v>
                </c:pt>
                <c:pt idx="11">
                  <c:v>2.6474236789628169</c:v>
                </c:pt>
                <c:pt idx="12">
                  <c:v>2.5970094282694873</c:v>
                </c:pt>
                <c:pt idx="13">
                  <c:v>2.860318562094311</c:v>
                </c:pt>
                <c:pt idx="14">
                  <c:v>2.6203968149930459</c:v>
                </c:pt>
                <c:pt idx="15">
                  <c:v>2.927593388968742</c:v>
                </c:pt>
                <c:pt idx="16">
                  <c:v>3.0452977091289668</c:v>
                </c:pt>
                <c:pt idx="17">
                  <c:v>3.0109806245116597</c:v>
                </c:pt>
                <c:pt idx="18">
                  <c:v>3.451054810199309</c:v>
                </c:pt>
                <c:pt idx="19">
                  <c:v>3.2246256364253836</c:v>
                </c:pt>
                <c:pt idx="20">
                  <c:v>3.1324606631575262</c:v>
                </c:pt>
                <c:pt idx="21">
                  <c:v>3.0745316234338147</c:v>
                </c:pt>
                <c:pt idx="22">
                  <c:v>2.8844771054950487</c:v>
                </c:pt>
                <c:pt idx="23">
                  <c:v>2.766088022227907</c:v>
                </c:pt>
                <c:pt idx="24">
                  <c:v>3.1133380765981626</c:v>
                </c:pt>
                <c:pt idx="25">
                  <c:v>2.9856053986375617</c:v>
                </c:pt>
                <c:pt idx="26">
                  <c:v>2.1476074713622078</c:v>
                </c:pt>
                <c:pt idx="27">
                  <c:v>2.0815730500049709</c:v>
                </c:pt>
                <c:pt idx="28">
                  <c:v>1.5615421842893</c:v>
                </c:pt>
                <c:pt idx="29">
                  <c:v>1.5609622675652852</c:v>
                </c:pt>
                <c:pt idx="30">
                  <c:v>1.5900148300006924</c:v>
                </c:pt>
                <c:pt idx="31">
                  <c:v>1.3174053101658334</c:v>
                </c:pt>
                <c:pt idx="32">
                  <c:v>0.92654709187481032</c:v>
                </c:pt>
                <c:pt idx="33">
                  <c:v>0.47618293459124539</c:v>
                </c:pt>
                <c:pt idx="34">
                  <c:v>0.72396680018877668</c:v>
                </c:pt>
                <c:pt idx="35">
                  <c:v>0.68170886099130279</c:v>
                </c:pt>
                <c:pt idx="36">
                  <c:v>1.4299986121248967</c:v>
                </c:pt>
                <c:pt idx="37">
                  <c:v>1.7809806952090599</c:v>
                </c:pt>
                <c:pt idx="38">
                  <c:v>2.210622782244223</c:v>
                </c:pt>
                <c:pt idx="39">
                  <c:v>3.1247619516313612</c:v>
                </c:pt>
                <c:pt idx="40">
                  <c:v>4.9907177184876046</c:v>
                </c:pt>
                <c:pt idx="41">
                  <c:v>6.3255964572463119</c:v>
                </c:pt>
                <c:pt idx="42">
                  <c:v>6.6689321280309839</c:v>
                </c:pt>
                <c:pt idx="43">
                  <c:v>6.8071930864742942</c:v>
                </c:pt>
                <c:pt idx="44">
                  <c:v>6.4719010807184603</c:v>
                </c:pt>
                <c:pt idx="45">
                  <c:v>5.896685218234933</c:v>
                </c:pt>
                <c:pt idx="46">
                  <c:v>6.6122078590065509</c:v>
                </c:pt>
                <c:pt idx="47">
                  <c:v>5.6686860038170961</c:v>
                </c:pt>
                <c:pt idx="48">
                  <c:v>4.44178889640785</c:v>
                </c:pt>
                <c:pt idx="49">
                  <c:v>4.4269617695182149</c:v>
                </c:pt>
                <c:pt idx="50">
                  <c:v>3.9515291898623373</c:v>
                </c:pt>
                <c:pt idx="51">
                  <c:v>4.2841059994585295</c:v>
                </c:pt>
                <c:pt idx="52">
                  <c:v>3.8614805585147796</c:v>
                </c:pt>
                <c:pt idx="53">
                  <c:v>4.0039340491017201</c:v>
                </c:pt>
                <c:pt idx="54">
                  <c:v>3.512551621494584</c:v>
                </c:pt>
                <c:pt idx="55">
                  <c:v>3.6399264882095195</c:v>
                </c:pt>
                <c:pt idx="56">
                  <c:v>3.638585094991214</c:v>
                </c:pt>
                <c:pt idx="57">
                  <c:v>3.1238453761602294</c:v>
                </c:pt>
                <c:pt idx="58">
                  <c:v>2.9430687460813809</c:v>
                </c:pt>
                <c:pt idx="59">
                  <c:v>2.6327981805109779</c:v>
                </c:pt>
                <c:pt idx="60">
                  <c:v>2.5303146612414991</c:v>
                </c:pt>
                <c:pt idx="61">
                  <c:v>2.4939599383555535</c:v>
                </c:pt>
                <c:pt idx="62">
                  <c:v>2.583118490900965</c:v>
                </c:pt>
                <c:pt idx="63">
                  <c:v>2.3814944176102446</c:v>
                </c:pt>
                <c:pt idx="64">
                  <c:v>2.3671627446323855</c:v>
                </c:pt>
                <c:pt idx="65">
                  <c:v>2.1832416471212155</c:v>
                </c:pt>
                <c:pt idx="66">
                  <c:v>1.8306482052539319</c:v>
                </c:pt>
                <c:pt idx="67">
                  <c:v>1.7124385946500724</c:v>
                </c:pt>
                <c:pt idx="68">
                  <c:v>1.8549478932823562</c:v>
                </c:pt>
                <c:pt idx="69">
                  <c:v>1.4883202755085285</c:v>
                </c:pt>
                <c:pt idx="70">
                  <c:v>1.4911076980314282</c:v>
                </c:pt>
                <c:pt idx="71">
                  <c:v>1.2155952467941247</c:v>
                </c:pt>
                <c:pt idx="72">
                  <c:v>0.99529821359520887</c:v>
                </c:pt>
                <c:pt idx="73">
                  <c:v>1.0532683988699614</c:v>
                </c:pt>
                <c:pt idx="74">
                  <c:v>0.77764984249277624</c:v>
                </c:pt>
                <c:pt idx="75">
                  <c:v>0.76585885333816939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B-4257-9D40-601414B67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7028816"/>
        <c:axId val="1889332992"/>
      </c:lineChart>
      <c:catAx>
        <c:axId val="20070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89332992"/>
        <c:crosses val="autoZero"/>
        <c:auto val="1"/>
        <c:lblAlgn val="ctr"/>
        <c:lblOffset val="100"/>
        <c:noMultiLvlLbl val="0"/>
      </c:catAx>
      <c:valAx>
        <c:axId val="188933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0702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607843137254899"/>
          <c:y val="0.17303667060379915"/>
          <c:w val="0.31084540185523429"/>
          <c:h val="0.19786264684828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8689958531303E-2"/>
          <c:y val="3.031542831622697E-2"/>
          <c:w val="0.94054138755043681"/>
          <c:h val="0.92974052779599503"/>
        </c:manualLayout>
      </c:layout>
      <c:lineChart>
        <c:grouping val="standard"/>
        <c:varyColors val="0"/>
        <c:ser>
          <c:idx val="0"/>
          <c:order val="0"/>
          <c:tx>
            <c:strRef>
              <c:f>Sheet1!$E$2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Sheet1!$A$3:$A$201</c:f>
              <c:strCache>
                <c:ptCount val="199"/>
                <c:pt idx="0">
                  <c:v>1970-Q2</c:v>
                </c:pt>
                <c:pt idx="1">
                  <c:v>1970-Q3</c:v>
                </c:pt>
                <c:pt idx="2">
                  <c:v>1970-Q4</c:v>
                </c:pt>
                <c:pt idx="3">
                  <c:v>1971-Q1</c:v>
                </c:pt>
                <c:pt idx="4">
                  <c:v>1971-Q2</c:v>
                </c:pt>
                <c:pt idx="5">
                  <c:v>1971-Q3</c:v>
                </c:pt>
                <c:pt idx="6">
                  <c:v>1971-Q4</c:v>
                </c:pt>
                <c:pt idx="7">
                  <c:v>1972-Q1</c:v>
                </c:pt>
                <c:pt idx="8">
                  <c:v>1972-Q2</c:v>
                </c:pt>
                <c:pt idx="9">
                  <c:v>1972-Q3</c:v>
                </c:pt>
                <c:pt idx="10">
                  <c:v>1972-Q4</c:v>
                </c:pt>
                <c:pt idx="11">
                  <c:v>1973-Q1</c:v>
                </c:pt>
                <c:pt idx="12">
                  <c:v>1973-Q2</c:v>
                </c:pt>
                <c:pt idx="13">
                  <c:v>1973-Q3</c:v>
                </c:pt>
                <c:pt idx="14">
                  <c:v>1973-Q4</c:v>
                </c:pt>
                <c:pt idx="15">
                  <c:v>1974-Q1</c:v>
                </c:pt>
                <c:pt idx="16">
                  <c:v>1974-Q2</c:v>
                </c:pt>
                <c:pt idx="17">
                  <c:v>1974-Q3</c:v>
                </c:pt>
                <c:pt idx="18">
                  <c:v>1974-Q4</c:v>
                </c:pt>
                <c:pt idx="19">
                  <c:v>1975-Q1</c:v>
                </c:pt>
                <c:pt idx="20">
                  <c:v>1975-Q2</c:v>
                </c:pt>
                <c:pt idx="21">
                  <c:v>1975-Q3</c:v>
                </c:pt>
                <c:pt idx="22">
                  <c:v>1975-Q4</c:v>
                </c:pt>
                <c:pt idx="23">
                  <c:v>1976-Q1</c:v>
                </c:pt>
                <c:pt idx="24">
                  <c:v>1976-Q2</c:v>
                </c:pt>
                <c:pt idx="25">
                  <c:v>1976-Q3</c:v>
                </c:pt>
                <c:pt idx="26">
                  <c:v>1976-Q4</c:v>
                </c:pt>
                <c:pt idx="27">
                  <c:v>1977-Q1</c:v>
                </c:pt>
                <c:pt idx="28">
                  <c:v>1977-Q2</c:v>
                </c:pt>
                <c:pt idx="29">
                  <c:v>1977-Q3</c:v>
                </c:pt>
                <c:pt idx="30">
                  <c:v>1977-Q4</c:v>
                </c:pt>
                <c:pt idx="31">
                  <c:v>1978-Q1</c:v>
                </c:pt>
                <c:pt idx="32">
                  <c:v>1978-Q2</c:v>
                </c:pt>
                <c:pt idx="33">
                  <c:v>1978-Q3</c:v>
                </c:pt>
                <c:pt idx="34">
                  <c:v>1978-Q4</c:v>
                </c:pt>
                <c:pt idx="35">
                  <c:v>1979-Q1</c:v>
                </c:pt>
                <c:pt idx="36">
                  <c:v>1979-Q2</c:v>
                </c:pt>
                <c:pt idx="37">
                  <c:v>1979-Q3</c:v>
                </c:pt>
                <c:pt idx="38">
                  <c:v>1979-Q4</c:v>
                </c:pt>
                <c:pt idx="39">
                  <c:v>1980-Q1</c:v>
                </c:pt>
                <c:pt idx="40">
                  <c:v>1980-Q2</c:v>
                </c:pt>
                <c:pt idx="41">
                  <c:v>1980-Q3</c:v>
                </c:pt>
                <c:pt idx="42">
                  <c:v>1980-Q4</c:v>
                </c:pt>
                <c:pt idx="43">
                  <c:v>1981-Q1</c:v>
                </c:pt>
                <c:pt idx="44">
                  <c:v>1981-Q2</c:v>
                </c:pt>
                <c:pt idx="45">
                  <c:v>1981-Q3</c:v>
                </c:pt>
                <c:pt idx="46">
                  <c:v>1981-Q4</c:v>
                </c:pt>
                <c:pt idx="47">
                  <c:v>1982-Q1</c:v>
                </c:pt>
                <c:pt idx="48">
                  <c:v>1982-Q2</c:v>
                </c:pt>
                <c:pt idx="49">
                  <c:v>1982-Q3</c:v>
                </c:pt>
                <c:pt idx="50">
                  <c:v>1982-Q4</c:v>
                </c:pt>
                <c:pt idx="51">
                  <c:v>1983-Q1</c:v>
                </c:pt>
                <c:pt idx="52">
                  <c:v>1983-Q2</c:v>
                </c:pt>
                <c:pt idx="53">
                  <c:v>1983-Q3</c:v>
                </c:pt>
                <c:pt idx="54">
                  <c:v>1983-Q4</c:v>
                </c:pt>
                <c:pt idx="55">
                  <c:v>1984-Q1</c:v>
                </c:pt>
                <c:pt idx="56">
                  <c:v>1984-Q2</c:v>
                </c:pt>
                <c:pt idx="57">
                  <c:v>1984-Q3</c:v>
                </c:pt>
                <c:pt idx="58">
                  <c:v>1984-Q4</c:v>
                </c:pt>
                <c:pt idx="59">
                  <c:v>1985-Q1</c:v>
                </c:pt>
                <c:pt idx="60">
                  <c:v>1985-Q2</c:v>
                </c:pt>
                <c:pt idx="61">
                  <c:v>1985-Q3</c:v>
                </c:pt>
                <c:pt idx="62">
                  <c:v>1985-Q4</c:v>
                </c:pt>
                <c:pt idx="63">
                  <c:v>1986-Q1</c:v>
                </c:pt>
                <c:pt idx="64">
                  <c:v>1986-Q2</c:v>
                </c:pt>
                <c:pt idx="65">
                  <c:v>1986-Q3</c:v>
                </c:pt>
                <c:pt idx="66">
                  <c:v>1986-Q4</c:v>
                </c:pt>
                <c:pt idx="67">
                  <c:v>1987-Q1</c:v>
                </c:pt>
                <c:pt idx="68">
                  <c:v>1987-Q2</c:v>
                </c:pt>
                <c:pt idx="69">
                  <c:v>1987-Q3</c:v>
                </c:pt>
                <c:pt idx="70">
                  <c:v>1987-Q4</c:v>
                </c:pt>
                <c:pt idx="71">
                  <c:v>1988-Q1</c:v>
                </c:pt>
                <c:pt idx="72">
                  <c:v>1988-Q2</c:v>
                </c:pt>
                <c:pt idx="73">
                  <c:v>1988-Q3</c:v>
                </c:pt>
                <c:pt idx="74">
                  <c:v>1988-Q4</c:v>
                </c:pt>
                <c:pt idx="75">
                  <c:v>1989-Q1</c:v>
                </c:pt>
                <c:pt idx="76">
                  <c:v>1989-Q2</c:v>
                </c:pt>
                <c:pt idx="77">
                  <c:v>1989-Q3</c:v>
                </c:pt>
                <c:pt idx="78">
                  <c:v>1989-Q4</c:v>
                </c:pt>
                <c:pt idx="79">
                  <c:v>1990-Q1</c:v>
                </c:pt>
                <c:pt idx="80">
                  <c:v>1990-Q2</c:v>
                </c:pt>
                <c:pt idx="81">
                  <c:v>1990-Q3</c:v>
                </c:pt>
                <c:pt idx="82">
                  <c:v>1990-Q4</c:v>
                </c:pt>
                <c:pt idx="83">
                  <c:v>1991-Q1</c:v>
                </c:pt>
                <c:pt idx="84">
                  <c:v>1991-Q2</c:v>
                </c:pt>
                <c:pt idx="85">
                  <c:v>1991-Q3</c:v>
                </c:pt>
                <c:pt idx="86">
                  <c:v>1991-Q4</c:v>
                </c:pt>
                <c:pt idx="87">
                  <c:v>1992-Q1</c:v>
                </c:pt>
                <c:pt idx="88">
                  <c:v>1992-Q2</c:v>
                </c:pt>
                <c:pt idx="89">
                  <c:v>1992-Q3</c:v>
                </c:pt>
                <c:pt idx="90">
                  <c:v>1992-Q4</c:v>
                </c:pt>
                <c:pt idx="91">
                  <c:v>1993-Q1</c:v>
                </c:pt>
                <c:pt idx="92">
                  <c:v>1993-Q2</c:v>
                </c:pt>
                <c:pt idx="93">
                  <c:v>1993-Q3</c:v>
                </c:pt>
                <c:pt idx="94">
                  <c:v>1993-Q4</c:v>
                </c:pt>
                <c:pt idx="95">
                  <c:v>1994-Q1</c:v>
                </c:pt>
                <c:pt idx="96">
                  <c:v>1994-Q2</c:v>
                </c:pt>
                <c:pt idx="97">
                  <c:v>1994-Q3</c:v>
                </c:pt>
                <c:pt idx="98">
                  <c:v>1994-Q4</c:v>
                </c:pt>
                <c:pt idx="99">
                  <c:v>1995-Q1</c:v>
                </c:pt>
                <c:pt idx="100">
                  <c:v>1995-Q2</c:v>
                </c:pt>
                <c:pt idx="101">
                  <c:v>1995-Q3</c:v>
                </c:pt>
                <c:pt idx="102">
                  <c:v>1995-Q4</c:v>
                </c:pt>
                <c:pt idx="103">
                  <c:v>1996-Q1</c:v>
                </c:pt>
                <c:pt idx="104">
                  <c:v>1996-Q2</c:v>
                </c:pt>
                <c:pt idx="105">
                  <c:v>1996-Q3</c:v>
                </c:pt>
                <c:pt idx="106">
                  <c:v>1996-Q4</c:v>
                </c:pt>
                <c:pt idx="107">
                  <c:v>1997-Q1</c:v>
                </c:pt>
                <c:pt idx="108">
                  <c:v>1997-Q2</c:v>
                </c:pt>
                <c:pt idx="109">
                  <c:v>1997-Q3</c:v>
                </c:pt>
                <c:pt idx="110">
                  <c:v>1997-Q4</c:v>
                </c:pt>
                <c:pt idx="111">
                  <c:v>1998-Q1</c:v>
                </c:pt>
                <c:pt idx="112">
                  <c:v>1998-Q2</c:v>
                </c:pt>
                <c:pt idx="113">
                  <c:v>1998-Q3</c:v>
                </c:pt>
                <c:pt idx="114">
                  <c:v>1998-Q4</c:v>
                </c:pt>
                <c:pt idx="115">
                  <c:v>1999-Q1</c:v>
                </c:pt>
                <c:pt idx="116">
                  <c:v>1999-Q2</c:v>
                </c:pt>
                <c:pt idx="117">
                  <c:v>1999-Q3</c:v>
                </c:pt>
                <c:pt idx="118">
                  <c:v>1999-Q4</c:v>
                </c:pt>
                <c:pt idx="119">
                  <c:v>2000-Q1</c:v>
                </c:pt>
                <c:pt idx="120">
                  <c:v>2000-Q2</c:v>
                </c:pt>
                <c:pt idx="121">
                  <c:v>2000-Q3</c:v>
                </c:pt>
                <c:pt idx="122">
                  <c:v>2000-Q4</c:v>
                </c:pt>
                <c:pt idx="123">
                  <c:v>2001-Q1</c:v>
                </c:pt>
                <c:pt idx="124">
                  <c:v>2001-Q2</c:v>
                </c:pt>
                <c:pt idx="125">
                  <c:v>2001-Q3</c:v>
                </c:pt>
                <c:pt idx="126">
                  <c:v>2001-Q4</c:v>
                </c:pt>
                <c:pt idx="127">
                  <c:v>2002-Q1</c:v>
                </c:pt>
                <c:pt idx="128">
                  <c:v>2002-Q2</c:v>
                </c:pt>
                <c:pt idx="129">
                  <c:v>2002-Q3</c:v>
                </c:pt>
                <c:pt idx="130">
                  <c:v>2002-Q4</c:v>
                </c:pt>
                <c:pt idx="131">
                  <c:v>2003-Q1</c:v>
                </c:pt>
                <c:pt idx="132">
                  <c:v>2003-Q2</c:v>
                </c:pt>
                <c:pt idx="133">
                  <c:v>2003-Q3</c:v>
                </c:pt>
                <c:pt idx="134">
                  <c:v>2003-Q4</c:v>
                </c:pt>
                <c:pt idx="135">
                  <c:v>2004-Q1</c:v>
                </c:pt>
                <c:pt idx="136">
                  <c:v>2004-Q2</c:v>
                </c:pt>
                <c:pt idx="137">
                  <c:v>2004-Q3</c:v>
                </c:pt>
                <c:pt idx="138">
                  <c:v>2004-Q4</c:v>
                </c:pt>
                <c:pt idx="139">
                  <c:v>2005-Q1</c:v>
                </c:pt>
                <c:pt idx="140">
                  <c:v>2005-Q2</c:v>
                </c:pt>
                <c:pt idx="141">
                  <c:v>2005-Q3</c:v>
                </c:pt>
                <c:pt idx="142">
                  <c:v>2005-Q4</c:v>
                </c:pt>
                <c:pt idx="143">
                  <c:v>2006-Q1</c:v>
                </c:pt>
                <c:pt idx="144">
                  <c:v>2006-Q2</c:v>
                </c:pt>
                <c:pt idx="145">
                  <c:v>2006-Q3</c:v>
                </c:pt>
                <c:pt idx="146">
                  <c:v>2006-Q4</c:v>
                </c:pt>
                <c:pt idx="147">
                  <c:v>2007-Q1</c:v>
                </c:pt>
                <c:pt idx="148">
                  <c:v>2007-Q2</c:v>
                </c:pt>
                <c:pt idx="149">
                  <c:v>2007-Q3</c:v>
                </c:pt>
                <c:pt idx="150">
                  <c:v>2007-Q4</c:v>
                </c:pt>
                <c:pt idx="151">
                  <c:v>2008-Q1</c:v>
                </c:pt>
                <c:pt idx="152">
                  <c:v>2008-Q2</c:v>
                </c:pt>
                <c:pt idx="153">
                  <c:v>2008-Q3</c:v>
                </c:pt>
                <c:pt idx="154">
                  <c:v>2008-Q4</c:v>
                </c:pt>
                <c:pt idx="155">
                  <c:v>2009-Q1</c:v>
                </c:pt>
                <c:pt idx="156">
                  <c:v>2009-Q2</c:v>
                </c:pt>
                <c:pt idx="157">
                  <c:v>2009-Q3</c:v>
                </c:pt>
                <c:pt idx="158">
                  <c:v>2009-Q4</c:v>
                </c:pt>
                <c:pt idx="159">
                  <c:v>2010-Q1</c:v>
                </c:pt>
                <c:pt idx="160">
                  <c:v>2010-Q2</c:v>
                </c:pt>
                <c:pt idx="161">
                  <c:v>2010-Q3</c:v>
                </c:pt>
                <c:pt idx="162">
                  <c:v>2010-Q4</c:v>
                </c:pt>
                <c:pt idx="163">
                  <c:v>2011-Q1</c:v>
                </c:pt>
                <c:pt idx="164">
                  <c:v>2011-Q2</c:v>
                </c:pt>
                <c:pt idx="165">
                  <c:v>2011-Q3</c:v>
                </c:pt>
                <c:pt idx="166">
                  <c:v>2011-Q4</c:v>
                </c:pt>
                <c:pt idx="167">
                  <c:v>2012-Q1</c:v>
                </c:pt>
                <c:pt idx="168">
                  <c:v>2012-Q2</c:v>
                </c:pt>
                <c:pt idx="169">
                  <c:v>2012-Q3</c:v>
                </c:pt>
                <c:pt idx="170">
                  <c:v>2012-Q4</c:v>
                </c:pt>
                <c:pt idx="171">
                  <c:v>2013-Q1</c:v>
                </c:pt>
                <c:pt idx="172">
                  <c:v>2013-Q2</c:v>
                </c:pt>
                <c:pt idx="173">
                  <c:v>2013-Q3</c:v>
                </c:pt>
                <c:pt idx="174">
                  <c:v>2013-Q4</c:v>
                </c:pt>
                <c:pt idx="175">
                  <c:v>2014-Q1</c:v>
                </c:pt>
                <c:pt idx="176">
                  <c:v>2014-Q2</c:v>
                </c:pt>
                <c:pt idx="177">
                  <c:v>2014-Q3</c:v>
                </c:pt>
                <c:pt idx="178">
                  <c:v>2014-Q4</c:v>
                </c:pt>
                <c:pt idx="179">
                  <c:v>2015-Q1</c:v>
                </c:pt>
                <c:pt idx="180">
                  <c:v>2015-Q2</c:v>
                </c:pt>
                <c:pt idx="181">
                  <c:v>2015-Q3</c:v>
                </c:pt>
                <c:pt idx="182">
                  <c:v>2015-Q4</c:v>
                </c:pt>
                <c:pt idx="183">
                  <c:v>2016-Q1</c:v>
                </c:pt>
                <c:pt idx="184">
                  <c:v>2016-Q2</c:v>
                </c:pt>
                <c:pt idx="185">
                  <c:v>2016-Q3</c:v>
                </c:pt>
                <c:pt idx="186">
                  <c:v>2016-Q4</c:v>
                </c:pt>
                <c:pt idx="187">
                  <c:v>2017-Q1</c:v>
                </c:pt>
                <c:pt idx="188">
                  <c:v>2017-Q2</c:v>
                </c:pt>
                <c:pt idx="189">
                  <c:v>2017-Q3</c:v>
                </c:pt>
                <c:pt idx="190">
                  <c:v>2017-Q4</c:v>
                </c:pt>
                <c:pt idx="191">
                  <c:v>2018-Q1</c:v>
                </c:pt>
                <c:pt idx="192">
                  <c:v>2018-Q2</c:v>
                </c:pt>
                <c:pt idx="193">
                  <c:v>2018-Q3</c:v>
                </c:pt>
                <c:pt idx="194">
                  <c:v>2018-Q4</c:v>
                </c:pt>
                <c:pt idx="195">
                  <c:v>2019-Q1</c:v>
                </c:pt>
                <c:pt idx="196">
                  <c:v>2019-Q2</c:v>
                </c:pt>
                <c:pt idx="197">
                  <c:v>2019-Q3</c:v>
                </c:pt>
                <c:pt idx="198">
                  <c:v>2019-Q4</c:v>
                </c:pt>
              </c:strCache>
            </c:strRef>
          </c:cat>
          <c:val>
            <c:numRef>
              <c:f>Sheet1!$E$3:$E$201</c:f>
              <c:numCache>
                <c:formatCode>0.0</c:formatCode>
                <c:ptCount val="199"/>
                <c:pt idx="0">
                  <c:v>5.9385572869975478</c:v>
                </c:pt>
                <c:pt idx="1">
                  <c:v>1.5214364975492112</c:v>
                </c:pt>
                <c:pt idx="2">
                  <c:v>-0.40799694950370835</c:v>
                </c:pt>
                <c:pt idx="3">
                  <c:v>-0.53630215827308314</c:v>
                </c:pt>
                <c:pt idx="4">
                  <c:v>2.6428826568084318</c:v>
                </c:pt>
                <c:pt idx="5">
                  <c:v>0.47246850192670387</c:v>
                </c:pt>
                <c:pt idx="6">
                  <c:v>1.2467636661860793</c:v>
                </c:pt>
                <c:pt idx="7">
                  <c:v>1.1874248105017582</c:v>
                </c:pt>
                <c:pt idx="8">
                  <c:v>1.4043110068416853</c:v>
                </c:pt>
                <c:pt idx="9">
                  <c:v>1.3670014533491814</c:v>
                </c:pt>
                <c:pt idx="10">
                  <c:v>2.3777715026956248</c:v>
                </c:pt>
                <c:pt idx="11">
                  <c:v>2.1043571433660535</c:v>
                </c:pt>
                <c:pt idx="12">
                  <c:v>9.8119897344117746E-2</c:v>
                </c:pt>
                <c:pt idx="13">
                  <c:v>0.54619352848592762</c:v>
                </c:pt>
                <c:pt idx="14">
                  <c:v>0.30474759359027104</c:v>
                </c:pt>
                <c:pt idx="15">
                  <c:v>-0.34253098831366069</c:v>
                </c:pt>
                <c:pt idx="16">
                  <c:v>-2.6575299675876685</c:v>
                </c:pt>
                <c:pt idx="17">
                  <c:v>9.3725101927555343E-2</c:v>
                </c:pt>
                <c:pt idx="18">
                  <c:v>-2.9420274678768732</c:v>
                </c:pt>
                <c:pt idx="19">
                  <c:v>-1.4184993154726211</c:v>
                </c:pt>
                <c:pt idx="20">
                  <c:v>-1.3784178094530142</c:v>
                </c:pt>
                <c:pt idx="21">
                  <c:v>0.37981575394816502</c:v>
                </c:pt>
                <c:pt idx="22">
                  <c:v>1.618341421740932</c:v>
                </c:pt>
                <c:pt idx="23">
                  <c:v>5.4672173264602719E-3</c:v>
                </c:pt>
                <c:pt idx="24">
                  <c:v>0.3088081927440367</c:v>
                </c:pt>
                <c:pt idx="25">
                  <c:v>-0.24759717049557262</c:v>
                </c:pt>
                <c:pt idx="26">
                  <c:v>2.4131170330481622</c:v>
                </c:pt>
                <c:pt idx="27">
                  <c:v>1.1978550826644785</c:v>
                </c:pt>
                <c:pt idx="28">
                  <c:v>-1.3973409814260762</c:v>
                </c:pt>
                <c:pt idx="29">
                  <c:v>0.52785567505539976</c:v>
                </c:pt>
                <c:pt idx="30">
                  <c:v>1.2355978936942513</c:v>
                </c:pt>
                <c:pt idx="31">
                  <c:v>0.31629856329689066</c:v>
                </c:pt>
                <c:pt idx="32">
                  <c:v>1.0773124998579409</c:v>
                </c:pt>
                <c:pt idx="33">
                  <c:v>0.13969341301030003</c:v>
                </c:pt>
                <c:pt idx="34">
                  <c:v>0.89772762712987397</c:v>
                </c:pt>
                <c:pt idx="35">
                  <c:v>-1.4668991851857771</c:v>
                </c:pt>
                <c:pt idx="36">
                  <c:v>3.936486233052805</c:v>
                </c:pt>
                <c:pt idx="37">
                  <c:v>0.63691840693005375</c:v>
                </c:pt>
                <c:pt idx="38">
                  <c:v>1.5704863177659734</c:v>
                </c:pt>
                <c:pt idx="39">
                  <c:v>1.0633963472355346</c:v>
                </c:pt>
                <c:pt idx="40">
                  <c:v>-1.6791908838482694</c:v>
                </c:pt>
                <c:pt idx="41">
                  <c:v>-0.38728096525156852</c:v>
                </c:pt>
                <c:pt idx="42">
                  <c:v>-0.88100026376006779</c:v>
                </c:pt>
                <c:pt idx="43">
                  <c:v>-0.98952067007138655</c:v>
                </c:pt>
                <c:pt idx="44">
                  <c:v>-0.13529283326517705</c:v>
                </c:pt>
                <c:pt idx="45">
                  <c:v>-0.70323902116877779</c:v>
                </c:pt>
                <c:pt idx="46">
                  <c:v>-2.2510480916435149</c:v>
                </c:pt>
                <c:pt idx="47">
                  <c:v>5.2649272567095728E-2</c:v>
                </c:pt>
                <c:pt idx="48">
                  <c:v>-8.2800475772726312E-2</c:v>
                </c:pt>
                <c:pt idx="49">
                  <c:v>-0.97368704955460572</c:v>
                </c:pt>
                <c:pt idx="50">
                  <c:v>-0.75295216465832704</c:v>
                </c:pt>
                <c:pt idx="51">
                  <c:v>0.81017698111434111</c:v>
                </c:pt>
                <c:pt idx="52">
                  <c:v>7.0240809551314065E-2</c:v>
                </c:pt>
                <c:pt idx="53">
                  <c:v>0.28981101522345121</c:v>
                </c:pt>
                <c:pt idx="54">
                  <c:v>-0.8276330318763403</c:v>
                </c:pt>
                <c:pt idx="55">
                  <c:v>0.66680335269218016</c:v>
                </c:pt>
                <c:pt idx="56">
                  <c:v>-2.3585372433684415</c:v>
                </c:pt>
                <c:pt idx="57">
                  <c:v>1.3501765157982293</c:v>
                </c:pt>
                <c:pt idx="58">
                  <c:v>0.84192212660885168</c:v>
                </c:pt>
                <c:pt idx="59">
                  <c:v>-1.1483747848531678</c:v>
                </c:pt>
                <c:pt idx="60">
                  <c:v>1.6122161162062776</c:v>
                </c:pt>
                <c:pt idx="61">
                  <c:v>2.0758540529245861</c:v>
                </c:pt>
                <c:pt idx="62">
                  <c:v>1.190351108179688</c:v>
                </c:pt>
                <c:pt idx="63">
                  <c:v>-0.97087319809401329</c:v>
                </c:pt>
                <c:pt idx="64">
                  <c:v>2.6475186927899852</c:v>
                </c:pt>
                <c:pt idx="65">
                  <c:v>1.4324871194290489</c:v>
                </c:pt>
                <c:pt idx="66">
                  <c:v>0.88694681095198291</c:v>
                </c:pt>
                <c:pt idx="67">
                  <c:v>-1.6453921883434086</c:v>
                </c:pt>
                <c:pt idx="68">
                  <c:v>3.3278728841207306</c:v>
                </c:pt>
                <c:pt idx="69">
                  <c:v>2.318608646705278</c:v>
                </c:pt>
                <c:pt idx="70">
                  <c:v>1.5087396070941894</c:v>
                </c:pt>
                <c:pt idx="71">
                  <c:v>1.613154611172285</c:v>
                </c:pt>
                <c:pt idx="72">
                  <c:v>1.8893908939078496</c:v>
                </c:pt>
                <c:pt idx="73">
                  <c:v>1.6837788459948877</c:v>
                </c:pt>
                <c:pt idx="74">
                  <c:v>1.81537556533653</c:v>
                </c:pt>
                <c:pt idx="75">
                  <c:v>2.5815369947253419</c:v>
                </c:pt>
                <c:pt idx="76">
                  <c:v>0.99160210366662227</c:v>
                </c:pt>
                <c:pt idx="77">
                  <c:v>0.70234221273064446</c:v>
                </c:pt>
                <c:pt idx="78">
                  <c:v>2.3520385178657177</c:v>
                </c:pt>
                <c:pt idx="79">
                  <c:v>2.9635939010785872</c:v>
                </c:pt>
                <c:pt idx="80">
                  <c:v>-0.57068625671269357</c:v>
                </c:pt>
                <c:pt idx="81">
                  <c:v>0.34540925538939504</c:v>
                </c:pt>
                <c:pt idx="82">
                  <c:v>0.75355137697787899</c:v>
                </c:pt>
                <c:pt idx="83">
                  <c:v>1.5753168399523787E-3</c:v>
                </c:pt>
                <c:pt idx="84">
                  <c:v>0.22224562651600444</c:v>
                </c:pt>
                <c:pt idx="85">
                  <c:v>-0.15980260036364546</c:v>
                </c:pt>
                <c:pt idx="86">
                  <c:v>1.3450053624376457</c:v>
                </c:pt>
                <c:pt idx="87">
                  <c:v>1.7981764547111645</c:v>
                </c:pt>
                <c:pt idx="88">
                  <c:v>-1.4686004364372063</c:v>
                </c:pt>
                <c:pt idx="89">
                  <c:v>-1.9242049846296405</c:v>
                </c:pt>
                <c:pt idx="90">
                  <c:v>-0.84674174500721788</c:v>
                </c:pt>
                <c:pt idx="91">
                  <c:v>-2.8217070215440176</c:v>
                </c:pt>
                <c:pt idx="92">
                  <c:v>-1.5710823617427039</c:v>
                </c:pt>
                <c:pt idx="93">
                  <c:v>0.13750407826982336</c:v>
                </c:pt>
                <c:pt idx="94">
                  <c:v>-0.96758014753530741</c:v>
                </c:pt>
                <c:pt idx="95">
                  <c:v>1.0212959231693519</c:v>
                </c:pt>
                <c:pt idx="96">
                  <c:v>1.6214581925253047</c:v>
                </c:pt>
                <c:pt idx="97">
                  <c:v>1.0724361994792098</c:v>
                </c:pt>
                <c:pt idx="98">
                  <c:v>2.4705127375506786</c:v>
                </c:pt>
                <c:pt idx="99">
                  <c:v>-1.3771196410474196</c:v>
                </c:pt>
                <c:pt idx="100">
                  <c:v>0.79148718333963419</c:v>
                </c:pt>
                <c:pt idx="101">
                  <c:v>-4.4566164527781726E-2</c:v>
                </c:pt>
                <c:pt idx="102">
                  <c:v>-2.1101537067014231E-2</c:v>
                </c:pt>
                <c:pt idx="103">
                  <c:v>-3.3179434888056747</c:v>
                </c:pt>
                <c:pt idx="104">
                  <c:v>5.5159610769448753</c:v>
                </c:pt>
                <c:pt idx="105">
                  <c:v>1.2183213187756836</c:v>
                </c:pt>
                <c:pt idx="106">
                  <c:v>7.2756262834450247E-2</c:v>
                </c:pt>
                <c:pt idx="107">
                  <c:v>-1.2181178742392551</c:v>
                </c:pt>
                <c:pt idx="108">
                  <c:v>1.473197197645959</c:v>
                </c:pt>
                <c:pt idx="109">
                  <c:v>0.32701814747058133</c:v>
                </c:pt>
                <c:pt idx="110">
                  <c:v>2.0008911765361681</c:v>
                </c:pt>
                <c:pt idx="111">
                  <c:v>2.0434946710480961</c:v>
                </c:pt>
                <c:pt idx="112">
                  <c:v>0.43518032445830634</c:v>
                </c:pt>
                <c:pt idx="113">
                  <c:v>1.6742230915272271</c:v>
                </c:pt>
                <c:pt idx="114">
                  <c:v>0.78987648284642997</c:v>
                </c:pt>
                <c:pt idx="115">
                  <c:v>2.0785295129941872</c:v>
                </c:pt>
                <c:pt idx="116">
                  <c:v>1.2316145333259643</c:v>
                </c:pt>
                <c:pt idx="117">
                  <c:v>1.5949523754496209</c:v>
                </c:pt>
                <c:pt idx="118">
                  <c:v>0.81740606874773913</c:v>
                </c:pt>
                <c:pt idx="119">
                  <c:v>1.9029799623457411</c:v>
                </c:pt>
                <c:pt idx="120">
                  <c:v>0.94584758220082055</c:v>
                </c:pt>
                <c:pt idx="121">
                  <c:v>1.3067868064597477</c:v>
                </c:pt>
                <c:pt idx="122">
                  <c:v>-0.18583536379145338</c:v>
                </c:pt>
                <c:pt idx="123">
                  <c:v>0.81070695348570698</c:v>
                </c:pt>
                <c:pt idx="124">
                  <c:v>-0.24838000832884122</c:v>
                </c:pt>
                <c:pt idx="125">
                  <c:v>-0.68842272992901687</c:v>
                </c:pt>
                <c:pt idx="126">
                  <c:v>-0.36724079236821749</c:v>
                </c:pt>
                <c:pt idx="127">
                  <c:v>-0.42050706358298662</c:v>
                </c:pt>
                <c:pt idx="128">
                  <c:v>-1.0203206432012002</c:v>
                </c:pt>
                <c:pt idx="129">
                  <c:v>0.36936816474411049</c:v>
                </c:pt>
                <c:pt idx="130">
                  <c:v>0.80370368988014196</c:v>
                </c:pt>
                <c:pt idx="131">
                  <c:v>-0.11536297687991803</c:v>
                </c:pt>
                <c:pt idx="132">
                  <c:v>0.16709808037351781</c:v>
                </c:pt>
                <c:pt idx="133">
                  <c:v>0.7119646093487475</c:v>
                </c:pt>
                <c:pt idx="134">
                  <c:v>0.65881486047378868</c:v>
                </c:pt>
                <c:pt idx="135">
                  <c:v>0.21610033583128185</c:v>
                </c:pt>
                <c:pt idx="136">
                  <c:v>0.76530555305733827</c:v>
                </c:pt>
                <c:pt idx="137">
                  <c:v>0.17755043159703998</c:v>
                </c:pt>
                <c:pt idx="138">
                  <c:v>0.36211830076080531</c:v>
                </c:pt>
                <c:pt idx="139">
                  <c:v>0.12446228957723182</c:v>
                </c:pt>
                <c:pt idx="140">
                  <c:v>1.6119673384971556</c:v>
                </c:pt>
                <c:pt idx="141">
                  <c:v>1.1564268840926317</c:v>
                </c:pt>
                <c:pt idx="142">
                  <c:v>1.0321361749856539</c:v>
                </c:pt>
                <c:pt idx="143">
                  <c:v>1.0749649242677295</c:v>
                </c:pt>
                <c:pt idx="144">
                  <c:v>2.6888210820022351</c:v>
                </c:pt>
                <c:pt idx="145">
                  <c:v>0.66024812545282252</c:v>
                </c:pt>
                <c:pt idx="146">
                  <c:v>2.265117766711966</c:v>
                </c:pt>
                <c:pt idx="147">
                  <c:v>0.9675035319054448</c:v>
                </c:pt>
                <c:pt idx="148">
                  <c:v>0.63643369875170386</c:v>
                </c:pt>
                <c:pt idx="149">
                  <c:v>0.86398304027208717</c:v>
                </c:pt>
                <c:pt idx="150">
                  <c:v>2.040401801351055</c:v>
                </c:pt>
                <c:pt idx="151">
                  <c:v>-0.63231687270677295</c:v>
                </c:pt>
                <c:pt idx="152">
                  <c:v>-0.98483215423970094</c:v>
                </c:pt>
                <c:pt idx="153">
                  <c:v>-1.650461484825827</c:v>
                </c:pt>
                <c:pt idx="154">
                  <c:v>-3.1008614874457052</c:v>
                </c:pt>
                <c:pt idx="155">
                  <c:v>-5.7388854501159496</c:v>
                </c:pt>
                <c:pt idx="156">
                  <c:v>-2.3449131515795529</c:v>
                </c:pt>
                <c:pt idx="157">
                  <c:v>-1.0541619358934939</c:v>
                </c:pt>
                <c:pt idx="158">
                  <c:v>-0.35488672320841408</c:v>
                </c:pt>
                <c:pt idx="159">
                  <c:v>-0.40401309488327097</c:v>
                </c:pt>
                <c:pt idx="160">
                  <c:v>2.0975090607853408</c:v>
                </c:pt>
                <c:pt idx="161">
                  <c:v>-0.21845819862106319</c:v>
                </c:pt>
                <c:pt idx="162">
                  <c:v>-4.9117196800951834E-2</c:v>
                </c:pt>
                <c:pt idx="163">
                  <c:v>1.7041235967978796</c:v>
                </c:pt>
                <c:pt idx="164">
                  <c:v>-0.47623611507908725</c:v>
                </c:pt>
                <c:pt idx="165">
                  <c:v>0.2385791933535053</c:v>
                </c:pt>
                <c:pt idx="166">
                  <c:v>-0.49932921420564602</c:v>
                </c:pt>
                <c:pt idx="167">
                  <c:v>-1.5527795304752345</c:v>
                </c:pt>
                <c:pt idx="168">
                  <c:v>-0.9445585130274603</c:v>
                </c:pt>
                <c:pt idx="169">
                  <c:v>-0.86680515897187282</c:v>
                </c:pt>
                <c:pt idx="170">
                  <c:v>-1.267345664672459</c:v>
                </c:pt>
                <c:pt idx="171">
                  <c:v>-1.9127140115635544</c:v>
                </c:pt>
                <c:pt idx="172">
                  <c:v>1.2865575835891763</c:v>
                </c:pt>
                <c:pt idx="173">
                  <c:v>0.36410691329236133</c:v>
                </c:pt>
                <c:pt idx="174">
                  <c:v>1.1443757578045499</c:v>
                </c:pt>
                <c:pt idx="175">
                  <c:v>-0.11895191798168003</c:v>
                </c:pt>
                <c:pt idx="176">
                  <c:v>-0.3732622334743918</c:v>
                </c:pt>
                <c:pt idx="177">
                  <c:v>0.30247453083953602</c:v>
                </c:pt>
                <c:pt idx="178">
                  <c:v>0.34181681932643482</c:v>
                </c:pt>
                <c:pt idx="179">
                  <c:v>-0.33195703554409484</c:v>
                </c:pt>
                <c:pt idx="180">
                  <c:v>7.5909836063136948</c:v>
                </c:pt>
                <c:pt idx="181">
                  <c:v>-5.106704916784599</c:v>
                </c:pt>
                <c:pt idx="182">
                  <c:v>1.9524900361891806</c:v>
                </c:pt>
                <c:pt idx="183">
                  <c:v>0.85780164347086796</c:v>
                </c:pt>
                <c:pt idx="184">
                  <c:v>0.22459425325755955</c:v>
                </c:pt>
                <c:pt idx="185">
                  <c:v>1.0427840918094455</c:v>
                </c:pt>
                <c:pt idx="186">
                  <c:v>0.54291303882758601</c:v>
                </c:pt>
                <c:pt idx="187">
                  <c:v>1.0589430212351258</c:v>
                </c:pt>
                <c:pt idx="188">
                  <c:v>0.79737107172850319</c:v>
                </c:pt>
                <c:pt idx="189">
                  <c:v>2.8241275330463944</c:v>
                </c:pt>
                <c:pt idx="190">
                  <c:v>0.69119854725245844</c:v>
                </c:pt>
                <c:pt idx="191">
                  <c:v>8.75999140021122E-2</c:v>
                </c:pt>
                <c:pt idx="192">
                  <c:v>1.7374185628291405</c:v>
                </c:pt>
                <c:pt idx="193">
                  <c:v>0.22958579990108863</c:v>
                </c:pt>
                <c:pt idx="194">
                  <c:v>1.2270492129463628</c:v>
                </c:pt>
                <c:pt idx="195">
                  <c:v>1.3142081533991323</c:v>
                </c:pt>
                <c:pt idx="196">
                  <c:v>0.36628839586909656</c:v>
                </c:pt>
                <c:pt idx="197">
                  <c:v>0.74211950360858481</c:v>
                </c:pt>
                <c:pt idx="198">
                  <c:v>-2.0412770120598056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0-4E0C-BD67-E00A83B9B558}"/>
            </c:ext>
          </c:extLst>
        </c:ser>
        <c:ser>
          <c:idx val="1"/>
          <c:order val="1"/>
          <c:tx>
            <c:v>ITR including Ireland</c:v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Sheet1!$A$3:$A$201</c:f>
              <c:strCache>
                <c:ptCount val="199"/>
                <c:pt idx="0">
                  <c:v>1970-Q2</c:v>
                </c:pt>
                <c:pt idx="1">
                  <c:v>1970-Q3</c:v>
                </c:pt>
                <c:pt idx="2">
                  <c:v>1970-Q4</c:v>
                </c:pt>
                <c:pt idx="3">
                  <c:v>1971-Q1</c:v>
                </c:pt>
                <c:pt idx="4">
                  <c:v>1971-Q2</c:v>
                </c:pt>
                <c:pt idx="5">
                  <c:v>1971-Q3</c:v>
                </c:pt>
                <c:pt idx="6">
                  <c:v>1971-Q4</c:v>
                </c:pt>
                <c:pt idx="7">
                  <c:v>1972-Q1</c:v>
                </c:pt>
                <c:pt idx="8">
                  <c:v>1972-Q2</c:v>
                </c:pt>
                <c:pt idx="9">
                  <c:v>1972-Q3</c:v>
                </c:pt>
                <c:pt idx="10">
                  <c:v>1972-Q4</c:v>
                </c:pt>
                <c:pt idx="11">
                  <c:v>1973-Q1</c:v>
                </c:pt>
                <c:pt idx="12">
                  <c:v>1973-Q2</c:v>
                </c:pt>
                <c:pt idx="13">
                  <c:v>1973-Q3</c:v>
                </c:pt>
                <c:pt idx="14">
                  <c:v>1973-Q4</c:v>
                </c:pt>
                <c:pt idx="15">
                  <c:v>1974-Q1</c:v>
                </c:pt>
                <c:pt idx="16">
                  <c:v>1974-Q2</c:v>
                </c:pt>
                <c:pt idx="17">
                  <c:v>1974-Q3</c:v>
                </c:pt>
                <c:pt idx="18">
                  <c:v>1974-Q4</c:v>
                </c:pt>
                <c:pt idx="19">
                  <c:v>1975-Q1</c:v>
                </c:pt>
                <c:pt idx="20">
                  <c:v>1975-Q2</c:v>
                </c:pt>
                <c:pt idx="21">
                  <c:v>1975-Q3</c:v>
                </c:pt>
                <c:pt idx="22">
                  <c:v>1975-Q4</c:v>
                </c:pt>
                <c:pt idx="23">
                  <c:v>1976-Q1</c:v>
                </c:pt>
                <c:pt idx="24">
                  <c:v>1976-Q2</c:v>
                </c:pt>
                <c:pt idx="25">
                  <c:v>1976-Q3</c:v>
                </c:pt>
                <c:pt idx="26">
                  <c:v>1976-Q4</c:v>
                </c:pt>
                <c:pt idx="27">
                  <c:v>1977-Q1</c:v>
                </c:pt>
                <c:pt idx="28">
                  <c:v>1977-Q2</c:v>
                </c:pt>
                <c:pt idx="29">
                  <c:v>1977-Q3</c:v>
                </c:pt>
                <c:pt idx="30">
                  <c:v>1977-Q4</c:v>
                </c:pt>
                <c:pt idx="31">
                  <c:v>1978-Q1</c:v>
                </c:pt>
                <c:pt idx="32">
                  <c:v>1978-Q2</c:v>
                </c:pt>
                <c:pt idx="33">
                  <c:v>1978-Q3</c:v>
                </c:pt>
                <c:pt idx="34">
                  <c:v>1978-Q4</c:v>
                </c:pt>
                <c:pt idx="35">
                  <c:v>1979-Q1</c:v>
                </c:pt>
                <c:pt idx="36">
                  <c:v>1979-Q2</c:v>
                </c:pt>
                <c:pt idx="37">
                  <c:v>1979-Q3</c:v>
                </c:pt>
                <c:pt idx="38">
                  <c:v>1979-Q4</c:v>
                </c:pt>
                <c:pt idx="39">
                  <c:v>1980-Q1</c:v>
                </c:pt>
                <c:pt idx="40">
                  <c:v>1980-Q2</c:v>
                </c:pt>
                <c:pt idx="41">
                  <c:v>1980-Q3</c:v>
                </c:pt>
                <c:pt idx="42">
                  <c:v>1980-Q4</c:v>
                </c:pt>
                <c:pt idx="43">
                  <c:v>1981-Q1</c:v>
                </c:pt>
                <c:pt idx="44">
                  <c:v>1981-Q2</c:v>
                </c:pt>
                <c:pt idx="45">
                  <c:v>1981-Q3</c:v>
                </c:pt>
                <c:pt idx="46">
                  <c:v>1981-Q4</c:v>
                </c:pt>
                <c:pt idx="47">
                  <c:v>1982-Q1</c:v>
                </c:pt>
                <c:pt idx="48">
                  <c:v>1982-Q2</c:v>
                </c:pt>
                <c:pt idx="49">
                  <c:v>1982-Q3</c:v>
                </c:pt>
                <c:pt idx="50">
                  <c:v>1982-Q4</c:v>
                </c:pt>
                <c:pt idx="51">
                  <c:v>1983-Q1</c:v>
                </c:pt>
                <c:pt idx="52">
                  <c:v>1983-Q2</c:v>
                </c:pt>
                <c:pt idx="53">
                  <c:v>1983-Q3</c:v>
                </c:pt>
                <c:pt idx="54">
                  <c:v>1983-Q4</c:v>
                </c:pt>
                <c:pt idx="55">
                  <c:v>1984-Q1</c:v>
                </c:pt>
                <c:pt idx="56">
                  <c:v>1984-Q2</c:v>
                </c:pt>
                <c:pt idx="57">
                  <c:v>1984-Q3</c:v>
                </c:pt>
                <c:pt idx="58">
                  <c:v>1984-Q4</c:v>
                </c:pt>
                <c:pt idx="59">
                  <c:v>1985-Q1</c:v>
                </c:pt>
                <c:pt idx="60">
                  <c:v>1985-Q2</c:v>
                </c:pt>
                <c:pt idx="61">
                  <c:v>1985-Q3</c:v>
                </c:pt>
                <c:pt idx="62">
                  <c:v>1985-Q4</c:v>
                </c:pt>
                <c:pt idx="63">
                  <c:v>1986-Q1</c:v>
                </c:pt>
                <c:pt idx="64">
                  <c:v>1986-Q2</c:v>
                </c:pt>
                <c:pt idx="65">
                  <c:v>1986-Q3</c:v>
                </c:pt>
                <c:pt idx="66">
                  <c:v>1986-Q4</c:v>
                </c:pt>
                <c:pt idx="67">
                  <c:v>1987-Q1</c:v>
                </c:pt>
                <c:pt idx="68">
                  <c:v>1987-Q2</c:v>
                </c:pt>
                <c:pt idx="69">
                  <c:v>1987-Q3</c:v>
                </c:pt>
                <c:pt idx="70">
                  <c:v>1987-Q4</c:v>
                </c:pt>
                <c:pt idx="71">
                  <c:v>1988-Q1</c:v>
                </c:pt>
                <c:pt idx="72">
                  <c:v>1988-Q2</c:v>
                </c:pt>
                <c:pt idx="73">
                  <c:v>1988-Q3</c:v>
                </c:pt>
                <c:pt idx="74">
                  <c:v>1988-Q4</c:v>
                </c:pt>
                <c:pt idx="75">
                  <c:v>1989-Q1</c:v>
                </c:pt>
                <c:pt idx="76">
                  <c:v>1989-Q2</c:v>
                </c:pt>
                <c:pt idx="77">
                  <c:v>1989-Q3</c:v>
                </c:pt>
                <c:pt idx="78">
                  <c:v>1989-Q4</c:v>
                </c:pt>
                <c:pt idx="79">
                  <c:v>1990-Q1</c:v>
                </c:pt>
                <c:pt idx="80">
                  <c:v>1990-Q2</c:v>
                </c:pt>
                <c:pt idx="81">
                  <c:v>1990-Q3</c:v>
                </c:pt>
                <c:pt idx="82">
                  <c:v>1990-Q4</c:v>
                </c:pt>
                <c:pt idx="83">
                  <c:v>1991-Q1</c:v>
                </c:pt>
                <c:pt idx="84">
                  <c:v>1991-Q2</c:v>
                </c:pt>
                <c:pt idx="85">
                  <c:v>1991-Q3</c:v>
                </c:pt>
                <c:pt idx="86">
                  <c:v>1991-Q4</c:v>
                </c:pt>
                <c:pt idx="87">
                  <c:v>1992-Q1</c:v>
                </c:pt>
                <c:pt idx="88">
                  <c:v>1992-Q2</c:v>
                </c:pt>
                <c:pt idx="89">
                  <c:v>1992-Q3</c:v>
                </c:pt>
                <c:pt idx="90">
                  <c:v>1992-Q4</c:v>
                </c:pt>
                <c:pt idx="91">
                  <c:v>1993-Q1</c:v>
                </c:pt>
                <c:pt idx="92">
                  <c:v>1993-Q2</c:v>
                </c:pt>
                <c:pt idx="93">
                  <c:v>1993-Q3</c:v>
                </c:pt>
                <c:pt idx="94">
                  <c:v>1993-Q4</c:v>
                </c:pt>
                <c:pt idx="95">
                  <c:v>1994-Q1</c:v>
                </c:pt>
                <c:pt idx="96">
                  <c:v>1994-Q2</c:v>
                </c:pt>
                <c:pt idx="97">
                  <c:v>1994-Q3</c:v>
                </c:pt>
                <c:pt idx="98">
                  <c:v>1994-Q4</c:v>
                </c:pt>
                <c:pt idx="99">
                  <c:v>1995-Q1</c:v>
                </c:pt>
                <c:pt idx="100">
                  <c:v>1995-Q2</c:v>
                </c:pt>
                <c:pt idx="101">
                  <c:v>1995-Q3</c:v>
                </c:pt>
                <c:pt idx="102">
                  <c:v>1995-Q4</c:v>
                </c:pt>
                <c:pt idx="103">
                  <c:v>1996-Q1</c:v>
                </c:pt>
                <c:pt idx="104">
                  <c:v>1996-Q2</c:v>
                </c:pt>
                <c:pt idx="105">
                  <c:v>1996-Q3</c:v>
                </c:pt>
                <c:pt idx="106">
                  <c:v>1996-Q4</c:v>
                </c:pt>
                <c:pt idx="107">
                  <c:v>1997-Q1</c:v>
                </c:pt>
                <c:pt idx="108">
                  <c:v>1997-Q2</c:v>
                </c:pt>
                <c:pt idx="109">
                  <c:v>1997-Q3</c:v>
                </c:pt>
                <c:pt idx="110">
                  <c:v>1997-Q4</c:v>
                </c:pt>
                <c:pt idx="111">
                  <c:v>1998-Q1</c:v>
                </c:pt>
                <c:pt idx="112">
                  <c:v>1998-Q2</c:v>
                </c:pt>
                <c:pt idx="113">
                  <c:v>1998-Q3</c:v>
                </c:pt>
                <c:pt idx="114">
                  <c:v>1998-Q4</c:v>
                </c:pt>
                <c:pt idx="115">
                  <c:v>1999-Q1</c:v>
                </c:pt>
                <c:pt idx="116">
                  <c:v>1999-Q2</c:v>
                </c:pt>
                <c:pt idx="117">
                  <c:v>1999-Q3</c:v>
                </c:pt>
                <c:pt idx="118">
                  <c:v>1999-Q4</c:v>
                </c:pt>
                <c:pt idx="119">
                  <c:v>2000-Q1</c:v>
                </c:pt>
                <c:pt idx="120">
                  <c:v>2000-Q2</c:v>
                </c:pt>
                <c:pt idx="121">
                  <c:v>2000-Q3</c:v>
                </c:pt>
                <c:pt idx="122">
                  <c:v>2000-Q4</c:v>
                </c:pt>
                <c:pt idx="123">
                  <c:v>2001-Q1</c:v>
                </c:pt>
                <c:pt idx="124">
                  <c:v>2001-Q2</c:v>
                </c:pt>
                <c:pt idx="125">
                  <c:v>2001-Q3</c:v>
                </c:pt>
                <c:pt idx="126">
                  <c:v>2001-Q4</c:v>
                </c:pt>
                <c:pt idx="127">
                  <c:v>2002-Q1</c:v>
                </c:pt>
                <c:pt idx="128">
                  <c:v>2002-Q2</c:v>
                </c:pt>
                <c:pt idx="129">
                  <c:v>2002-Q3</c:v>
                </c:pt>
                <c:pt idx="130">
                  <c:v>2002-Q4</c:v>
                </c:pt>
                <c:pt idx="131">
                  <c:v>2003-Q1</c:v>
                </c:pt>
                <c:pt idx="132">
                  <c:v>2003-Q2</c:v>
                </c:pt>
                <c:pt idx="133">
                  <c:v>2003-Q3</c:v>
                </c:pt>
                <c:pt idx="134">
                  <c:v>2003-Q4</c:v>
                </c:pt>
                <c:pt idx="135">
                  <c:v>2004-Q1</c:v>
                </c:pt>
                <c:pt idx="136">
                  <c:v>2004-Q2</c:v>
                </c:pt>
                <c:pt idx="137">
                  <c:v>2004-Q3</c:v>
                </c:pt>
                <c:pt idx="138">
                  <c:v>2004-Q4</c:v>
                </c:pt>
                <c:pt idx="139">
                  <c:v>2005-Q1</c:v>
                </c:pt>
                <c:pt idx="140">
                  <c:v>2005-Q2</c:v>
                </c:pt>
                <c:pt idx="141">
                  <c:v>2005-Q3</c:v>
                </c:pt>
                <c:pt idx="142">
                  <c:v>2005-Q4</c:v>
                </c:pt>
                <c:pt idx="143">
                  <c:v>2006-Q1</c:v>
                </c:pt>
                <c:pt idx="144">
                  <c:v>2006-Q2</c:v>
                </c:pt>
                <c:pt idx="145">
                  <c:v>2006-Q3</c:v>
                </c:pt>
                <c:pt idx="146">
                  <c:v>2006-Q4</c:v>
                </c:pt>
                <c:pt idx="147">
                  <c:v>2007-Q1</c:v>
                </c:pt>
                <c:pt idx="148">
                  <c:v>2007-Q2</c:v>
                </c:pt>
                <c:pt idx="149">
                  <c:v>2007-Q3</c:v>
                </c:pt>
                <c:pt idx="150">
                  <c:v>2007-Q4</c:v>
                </c:pt>
                <c:pt idx="151">
                  <c:v>2008-Q1</c:v>
                </c:pt>
                <c:pt idx="152">
                  <c:v>2008-Q2</c:v>
                </c:pt>
                <c:pt idx="153">
                  <c:v>2008-Q3</c:v>
                </c:pt>
                <c:pt idx="154">
                  <c:v>2008-Q4</c:v>
                </c:pt>
                <c:pt idx="155">
                  <c:v>2009-Q1</c:v>
                </c:pt>
                <c:pt idx="156">
                  <c:v>2009-Q2</c:v>
                </c:pt>
                <c:pt idx="157">
                  <c:v>2009-Q3</c:v>
                </c:pt>
                <c:pt idx="158">
                  <c:v>2009-Q4</c:v>
                </c:pt>
                <c:pt idx="159">
                  <c:v>2010-Q1</c:v>
                </c:pt>
                <c:pt idx="160">
                  <c:v>2010-Q2</c:v>
                </c:pt>
                <c:pt idx="161">
                  <c:v>2010-Q3</c:v>
                </c:pt>
                <c:pt idx="162">
                  <c:v>2010-Q4</c:v>
                </c:pt>
                <c:pt idx="163">
                  <c:v>2011-Q1</c:v>
                </c:pt>
                <c:pt idx="164">
                  <c:v>2011-Q2</c:v>
                </c:pt>
                <c:pt idx="165">
                  <c:v>2011-Q3</c:v>
                </c:pt>
                <c:pt idx="166">
                  <c:v>2011-Q4</c:v>
                </c:pt>
                <c:pt idx="167">
                  <c:v>2012-Q1</c:v>
                </c:pt>
                <c:pt idx="168">
                  <c:v>2012-Q2</c:v>
                </c:pt>
                <c:pt idx="169">
                  <c:v>2012-Q3</c:v>
                </c:pt>
                <c:pt idx="170">
                  <c:v>2012-Q4</c:v>
                </c:pt>
                <c:pt idx="171">
                  <c:v>2013-Q1</c:v>
                </c:pt>
                <c:pt idx="172">
                  <c:v>2013-Q2</c:v>
                </c:pt>
                <c:pt idx="173">
                  <c:v>2013-Q3</c:v>
                </c:pt>
                <c:pt idx="174">
                  <c:v>2013-Q4</c:v>
                </c:pt>
                <c:pt idx="175">
                  <c:v>2014-Q1</c:v>
                </c:pt>
                <c:pt idx="176">
                  <c:v>2014-Q2</c:v>
                </c:pt>
                <c:pt idx="177">
                  <c:v>2014-Q3</c:v>
                </c:pt>
                <c:pt idx="178">
                  <c:v>2014-Q4</c:v>
                </c:pt>
                <c:pt idx="179">
                  <c:v>2015-Q1</c:v>
                </c:pt>
                <c:pt idx="180">
                  <c:v>2015-Q2</c:v>
                </c:pt>
                <c:pt idx="181">
                  <c:v>2015-Q3</c:v>
                </c:pt>
                <c:pt idx="182">
                  <c:v>2015-Q4</c:v>
                </c:pt>
                <c:pt idx="183">
                  <c:v>2016-Q1</c:v>
                </c:pt>
                <c:pt idx="184">
                  <c:v>2016-Q2</c:v>
                </c:pt>
                <c:pt idx="185">
                  <c:v>2016-Q3</c:v>
                </c:pt>
                <c:pt idx="186">
                  <c:v>2016-Q4</c:v>
                </c:pt>
                <c:pt idx="187">
                  <c:v>2017-Q1</c:v>
                </c:pt>
                <c:pt idx="188">
                  <c:v>2017-Q2</c:v>
                </c:pt>
                <c:pt idx="189">
                  <c:v>2017-Q3</c:v>
                </c:pt>
                <c:pt idx="190">
                  <c:v>2017-Q4</c:v>
                </c:pt>
                <c:pt idx="191">
                  <c:v>2018-Q1</c:v>
                </c:pt>
                <c:pt idx="192">
                  <c:v>2018-Q2</c:v>
                </c:pt>
                <c:pt idx="193">
                  <c:v>2018-Q3</c:v>
                </c:pt>
                <c:pt idx="194">
                  <c:v>2018-Q4</c:v>
                </c:pt>
                <c:pt idx="195">
                  <c:v>2019-Q1</c:v>
                </c:pt>
                <c:pt idx="196">
                  <c:v>2019-Q2</c:v>
                </c:pt>
                <c:pt idx="197">
                  <c:v>2019-Q3</c:v>
                </c:pt>
                <c:pt idx="198">
                  <c:v>2019-Q4</c:v>
                </c:pt>
              </c:strCache>
            </c:strRef>
          </c:cat>
          <c:val>
            <c:numRef>
              <c:f>Sheet1!$L$3:$L$201</c:f>
              <c:numCache>
                <c:formatCode>0.0</c:formatCode>
                <c:ptCount val="199"/>
                <c:pt idx="0">
                  <c:v>5.9385572869975478</c:v>
                </c:pt>
                <c:pt idx="1">
                  <c:v>1.5214364975492112</c:v>
                </c:pt>
                <c:pt idx="2">
                  <c:v>-0.40799694950371945</c:v>
                </c:pt>
                <c:pt idx="3">
                  <c:v>-0.53630215827309424</c:v>
                </c:pt>
                <c:pt idx="4">
                  <c:v>2.6428826568084318</c:v>
                </c:pt>
                <c:pt idx="5">
                  <c:v>0.47246850192670387</c:v>
                </c:pt>
                <c:pt idx="6">
                  <c:v>1.2467636661860793</c:v>
                </c:pt>
                <c:pt idx="7">
                  <c:v>1.1874248105017582</c:v>
                </c:pt>
                <c:pt idx="8">
                  <c:v>1.4043110068416853</c:v>
                </c:pt>
                <c:pt idx="9">
                  <c:v>1.3670014533491814</c:v>
                </c:pt>
                <c:pt idx="10">
                  <c:v>2.3777715026956248</c:v>
                </c:pt>
                <c:pt idx="11">
                  <c:v>2.1043571433660535</c:v>
                </c:pt>
                <c:pt idx="12">
                  <c:v>9.8119897344117746E-2</c:v>
                </c:pt>
                <c:pt idx="13">
                  <c:v>0.54619352848592762</c:v>
                </c:pt>
                <c:pt idx="14">
                  <c:v>0.30474759359027104</c:v>
                </c:pt>
                <c:pt idx="15">
                  <c:v>-0.34253098831364959</c:v>
                </c:pt>
                <c:pt idx="16">
                  <c:v>-2.6575299675876685</c:v>
                </c:pt>
                <c:pt idx="17">
                  <c:v>9.3725101927555343E-2</c:v>
                </c:pt>
                <c:pt idx="18">
                  <c:v>-2.9420274678768732</c:v>
                </c:pt>
                <c:pt idx="19">
                  <c:v>-1.4184993154726211</c:v>
                </c:pt>
                <c:pt idx="20">
                  <c:v>-1.3784178094530142</c:v>
                </c:pt>
                <c:pt idx="21">
                  <c:v>0.37981575394816502</c:v>
                </c:pt>
                <c:pt idx="22">
                  <c:v>1.618341421740932</c:v>
                </c:pt>
                <c:pt idx="23">
                  <c:v>5.4672173264602719E-3</c:v>
                </c:pt>
                <c:pt idx="24">
                  <c:v>0.3088081927440367</c:v>
                </c:pt>
                <c:pt idx="25">
                  <c:v>-0.24759717049558372</c:v>
                </c:pt>
                <c:pt idx="26">
                  <c:v>2.4131170330481622</c:v>
                </c:pt>
                <c:pt idx="27">
                  <c:v>1.1978550826644785</c:v>
                </c:pt>
                <c:pt idx="28">
                  <c:v>-1.397340981426054</c:v>
                </c:pt>
                <c:pt idx="29">
                  <c:v>0.52785567505539976</c:v>
                </c:pt>
                <c:pt idx="30">
                  <c:v>1.2355978936942513</c:v>
                </c:pt>
                <c:pt idx="31">
                  <c:v>0.31629856329689066</c:v>
                </c:pt>
                <c:pt idx="32">
                  <c:v>1.0773124998579409</c:v>
                </c:pt>
                <c:pt idx="33">
                  <c:v>0.13969341301030003</c:v>
                </c:pt>
                <c:pt idx="34">
                  <c:v>0.89772762712987397</c:v>
                </c:pt>
                <c:pt idx="35">
                  <c:v>-1.466899185185766</c:v>
                </c:pt>
                <c:pt idx="36">
                  <c:v>3.936486233052805</c:v>
                </c:pt>
                <c:pt idx="37">
                  <c:v>0.63691840693005375</c:v>
                </c:pt>
                <c:pt idx="38">
                  <c:v>1.5704863177659734</c:v>
                </c:pt>
                <c:pt idx="39">
                  <c:v>1.0633963472355346</c:v>
                </c:pt>
                <c:pt idx="40">
                  <c:v>-1.6791908838482694</c:v>
                </c:pt>
                <c:pt idx="41">
                  <c:v>-0.38728096525155742</c:v>
                </c:pt>
                <c:pt idx="42">
                  <c:v>-0.88100026376006779</c:v>
                </c:pt>
                <c:pt idx="43">
                  <c:v>-0.98952067007138655</c:v>
                </c:pt>
                <c:pt idx="44">
                  <c:v>-0.13529283326516595</c:v>
                </c:pt>
                <c:pt idx="45">
                  <c:v>-0.70323902116877779</c:v>
                </c:pt>
                <c:pt idx="46">
                  <c:v>-2.2510480916435149</c:v>
                </c:pt>
                <c:pt idx="47">
                  <c:v>5.2649272567095728E-2</c:v>
                </c:pt>
                <c:pt idx="48">
                  <c:v>-8.2800475772737414E-2</c:v>
                </c:pt>
                <c:pt idx="49">
                  <c:v>-0.97368704955461682</c:v>
                </c:pt>
                <c:pt idx="50">
                  <c:v>-0.75295216465831594</c:v>
                </c:pt>
                <c:pt idx="51">
                  <c:v>0.81017698111434111</c:v>
                </c:pt>
                <c:pt idx="52">
                  <c:v>7.0240809551314065E-2</c:v>
                </c:pt>
                <c:pt idx="53">
                  <c:v>0.28981101522345121</c:v>
                </c:pt>
                <c:pt idx="54">
                  <c:v>-0.8276330318763403</c:v>
                </c:pt>
                <c:pt idx="55">
                  <c:v>0.66680335269218016</c:v>
                </c:pt>
                <c:pt idx="56">
                  <c:v>-2.3585372433684415</c:v>
                </c:pt>
                <c:pt idx="57">
                  <c:v>1.3501765157982293</c:v>
                </c:pt>
                <c:pt idx="58">
                  <c:v>0.84192212660885168</c:v>
                </c:pt>
                <c:pt idx="59">
                  <c:v>-1.1483747848531678</c:v>
                </c:pt>
                <c:pt idx="60">
                  <c:v>1.6122161162062776</c:v>
                </c:pt>
                <c:pt idx="61">
                  <c:v>2.0758540529245861</c:v>
                </c:pt>
                <c:pt idx="62">
                  <c:v>1.190351108179688</c:v>
                </c:pt>
                <c:pt idx="63">
                  <c:v>-0.97087319809401329</c:v>
                </c:pt>
                <c:pt idx="64">
                  <c:v>2.6475186927899852</c:v>
                </c:pt>
                <c:pt idx="65">
                  <c:v>1.4324871194290489</c:v>
                </c:pt>
                <c:pt idx="66">
                  <c:v>0.88694681095198291</c:v>
                </c:pt>
                <c:pt idx="67">
                  <c:v>-1.6453921883434086</c:v>
                </c:pt>
                <c:pt idx="68">
                  <c:v>3.3278728841207306</c:v>
                </c:pt>
                <c:pt idx="69">
                  <c:v>2.318608646705278</c:v>
                </c:pt>
                <c:pt idx="70">
                  <c:v>1.5087396070941894</c:v>
                </c:pt>
                <c:pt idx="71">
                  <c:v>1.613154611172285</c:v>
                </c:pt>
                <c:pt idx="72">
                  <c:v>1.8893908939078496</c:v>
                </c:pt>
                <c:pt idx="73">
                  <c:v>1.6837788459948877</c:v>
                </c:pt>
                <c:pt idx="74">
                  <c:v>1.81537556533653</c:v>
                </c:pt>
                <c:pt idx="75">
                  <c:v>2.5815369947253419</c:v>
                </c:pt>
                <c:pt idx="76">
                  <c:v>0.99160210366662227</c:v>
                </c:pt>
                <c:pt idx="77">
                  <c:v>0.70234221273064446</c:v>
                </c:pt>
                <c:pt idx="78">
                  <c:v>2.3520385178657177</c:v>
                </c:pt>
                <c:pt idx="79">
                  <c:v>2.9635939010785872</c:v>
                </c:pt>
                <c:pt idx="80">
                  <c:v>-0.57068625671269357</c:v>
                </c:pt>
                <c:pt idx="81">
                  <c:v>0.34540925538939504</c:v>
                </c:pt>
                <c:pt idx="82">
                  <c:v>0.75355137697787899</c:v>
                </c:pt>
                <c:pt idx="83">
                  <c:v>1.5753168399523787E-3</c:v>
                </c:pt>
                <c:pt idx="84">
                  <c:v>0.22224562651600444</c:v>
                </c:pt>
                <c:pt idx="85">
                  <c:v>-0.15980260036364546</c:v>
                </c:pt>
                <c:pt idx="86">
                  <c:v>1.3450053624376457</c:v>
                </c:pt>
                <c:pt idx="87">
                  <c:v>1.7981764547111645</c:v>
                </c:pt>
                <c:pt idx="88">
                  <c:v>-1.4686004364372174</c:v>
                </c:pt>
                <c:pt idx="89">
                  <c:v>-1.9242049846296627</c:v>
                </c:pt>
                <c:pt idx="90">
                  <c:v>-0.84674174500721788</c:v>
                </c:pt>
                <c:pt idx="91">
                  <c:v>-2.8217070215439954</c:v>
                </c:pt>
                <c:pt idx="92">
                  <c:v>-1.5710823617427261</c:v>
                </c:pt>
                <c:pt idx="93">
                  <c:v>0.13750407826982336</c:v>
                </c:pt>
                <c:pt idx="94">
                  <c:v>-0.96758014753531851</c:v>
                </c:pt>
                <c:pt idx="95">
                  <c:v>1.0212959231693519</c:v>
                </c:pt>
                <c:pt idx="96">
                  <c:v>1.6214581925253047</c:v>
                </c:pt>
                <c:pt idx="97">
                  <c:v>1.0724361994792098</c:v>
                </c:pt>
                <c:pt idx="98">
                  <c:v>2.4705127375506786</c:v>
                </c:pt>
                <c:pt idx="99">
                  <c:v>-1.3771196410474085</c:v>
                </c:pt>
                <c:pt idx="100">
                  <c:v>0.75282446500986033</c:v>
                </c:pt>
                <c:pt idx="101">
                  <c:v>5.8745517417158055E-2</c:v>
                </c:pt>
                <c:pt idx="102">
                  <c:v>-7.1742786671546988E-3</c:v>
                </c:pt>
                <c:pt idx="103">
                  <c:v>-3.2598310563203059</c:v>
                </c:pt>
                <c:pt idx="104">
                  <c:v>5.5007410693225456</c:v>
                </c:pt>
                <c:pt idx="105">
                  <c:v>1.2177908112087188</c:v>
                </c:pt>
                <c:pt idx="106">
                  <c:v>0.11213561420073681</c:v>
                </c:pt>
                <c:pt idx="107">
                  <c:v>-1.1946783169958008</c:v>
                </c:pt>
                <c:pt idx="108">
                  <c:v>1.5519939527162574</c:v>
                </c:pt>
                <c:pt idx="109">
                  <c:v>0.25654316346930273</c:v>
                </c:pt>
                <c:pt idx="110">
                  <c:v>2.235456796503632</c:v>
                </c:pt>
                <c:pt idx="111">
                  <c:v>1.9174146772669376</c:v>
                </c:pt>
                <c:pt idx="112">
                  <c:v>0.47954081375112256</c:v>
                </c:pt>
                <c:pt idx="113">
                  <c:v>1.6553219821172638</c:v>
                </c:pt>
                <c:pt idx="114">
                  <c:v>0.92284397694817333</c:v>
                </c:pt>
                <c:pt idx="115">
                  <c:v>2.0004803249630054</c:v>
                </c:pt>
                <c:pt idx="116">
                  <c:v>1.2979955678394495</c:v>
                </c:pt>
                <c:pt idx="117">
                  <c:v>1.6976036352724488</c:v>
                </c:pt>
                <c:pt idx="118">
                  <c:v>0.7592213958736993</c:v>
                </c:pt>
                <c:pt idx="119">
                  <c:v>1.9096206052031883</c:v>
                </c:pt>
                <c:pt idx="120">
                  <c:v>0.94401800547079251</c:v>
                </c:pt>
                <c:pt idx="121">
                  <c:v>1.2784960853589267</c:v>
                </c:pt>
                <c:pt idx="122">
                  <c:v>-0.22167778493884516</c:v>
                </c:pt>
                <c:pt idx="123">
                  <c:v>0.94136698137867736</c:v>
                </c:pt>
                <c:pt idx="124">
                  <c:v>-0.22174429088461789</c:v>
                </c:pt>
                <c:pt idx="125">
                  <c:v>-0.78575703116909867</c:v>
                </c:pt>
                <c:pt idx="126">
                  <c:v>-0.32150289626022843</c:v>
                </c:pt>
                <c:pt idx="127">
                  <c:v>-0.34281560645946785</c:v>
                </c:pt>
                <c:pt idx="128">
                  <c:v>-0.97894502907228675</c:v>
                </c:pt>
                <c:pt idx="129">
                  <c:v>0.47204645114373722</c:v>
                </c:pt>
                <c:pt idx="130">
                  <c:v>0.71584657573169341</c:v>
                </c:pt>
                <c:pt idx="131">
                  <c:v>-0.11097077621079476</c:v>
                </c:pt>
                <c:pt idx="132">
                  <c:v>0.14203093836668845</c:v>
                </c:pt>
                <c:pt idx="133">
                  <c:v>0.88650857118470761</c:v>
                </c:pt>
                <c:pt idx="134">
                  <c:v>0.9360259935494275</c:v>
                </c:pt>
                <c:pt idx="135">
                  <c:v>1.9095360920529103E-2</c:v>
                </c:pt>
                <c:pt idx="136">
                  <c:v>0.85992874855265189</c:v>
                </c:pt>
                <c:pt idx="137">
                  <c:v>0.16663969413144297</c:v>
                </c:pt>
                <c:pt idx="138">
                  <c:v>0.41222765944635142</c:v>
                </c:pt>
                <c:pt idx="139">
                  <c:v>0.20766503794589219</c:v>
                </c:pt>
                <c:pt idx="140">
                  <c:v>1.8156869344123194</c:v>
                </c:pt>
                <c:pt idx="141">
                  <c:v>1.2833133707591315</c:v>
                </c:pt>
                <c:pt idx="142">
                  <c:v>0.97497973716003106</c:v>
                </c:pt>
                <c:pt idx="143">
                  <c:v>1.1813137640952265</c:v>
                </c:pt>
                <c:pt idx="144">
                  <c:v>2.4721386874225981</c:v>
                </c:pt>
                <c:pt idx="145">
                  <c:v>0.67557922203815846</c:v>
                </c:pt>
                <c:pt idx="146">
                  <c:v>2.2980597379129275</c:v>
                </c:pt>
                <c:pt idx="147">
                  <c:v>1.0426556936282694</c:v>
                </c:pt>
                <c:pt idx="148">
                  <c:v>0.54531391639136562</c:v>
                </c:pt>
                <c:pt idx="149">
                  <c:v>0.68180448074219857</c:v>
                </c:pt>
                <c:pt idx="150">
                  <c:v>1.8769232369169497</c:v>
                </c:pt>
                <c:pt idx="151">
                  <c:v>-0.33561136825317472</c:v>
                </c:pt>
                <c:pt idx="152">
                  <c:v>-1.3768086141517144</c:v>
                </c:pt>
                <c:pt idx="153">
                  <c:v>-1.6361515231241186</c:v>
                </c:pt>
                <c:pt idx="154">
                  <c:v>-3.2773982633823584</c:v>
                </c:pt>
                <c:pt idx="155">
                  <c:v>-5.6223013200098038</c:v>
                </c:pt>
                <c:pt idx="156">
                  <c:v>-2.3640166447464805</c:v>
                </c:pt>
                <c:pt idx="157">
                  <c:v>-1.0927760258763963</c:v>
                </c:pt>
                <c:pt idx="158">
                  <c:v>-0.35664484901981597</c:v>
                </c:pt>
                <c:pt idx="159">
                  <c:v>-0.67504772922182266</c:v>
                </c:pt>
                <c:pt idx="160">
                  <c:v>2.1891321746927206</c:v>
                </c:pt>
                <c:pt idx="161">
                  <c:v>-0.354267102753969</c:v>
                </c:pt>
                <c:pt idx="162">
                  <c:v>8.6090597343790876E-2</c:v>
                </c:pt>
                <c:pt idx="163">
                  <c:v>1.5146180449793878</c:v>
                </c:pt>
                <c:pt idx="164">
                  <c:v>-0.23874511977929336</c:v>
                </c:pt>
                <c:pt idx="165">
                  <c:v>4.4804109044882523E-2</c:v>
                </c:pt>
                <c:pt idx="166">
                  <c:v>-0.38343452064915073</c:v>
                </c:pt>
                <c:pt idx="167">
                  <c:v>-1.3878557408656067</c:v>
                </c:pt>
                <c:pt idx="168">
                  <c:v>-0.53683826161149417</c:v>
                </c:pt>
                <c:pt idx="169">
                  <c:v>-1.3089382991398835</c:v>
                </c:pt>
                <c:pt idx="170">
                  <c:v>-1.3292083310314395</c:v>
                </c:pt>
                <c:pt idx="171">
                  <c:v>-1.7846931386381715</c:v>
                </c:pt>
                <c:pt idx="172">
                  <c:v>1.1645048906469002</c:v>
                </c:pt>
                <c:pt idx="173">
                  <c:v>0.60599844922102353</c:v>
                </c:pt>
                <c:pt idx="174">
                  <c:v>1.0171511105783626</c:v>
                </c:pt>
                <c:pt idx="175">
                  <c:v>0.14091074845528073</c:v>
                </c:pt>
                <c:pt idx="176">
                  <c:v>-0.42483205955694547</c:v>
                </c:pt>
                <c:pt idx="177">
                  <c:v>0.56284166273872227</c:v>
                </c:pt>
                <c:pt idx="178">
                  <c:v>0.17500726662611488</c:v>
                </c:pt>
                <c:pt idx="179">
                  <c:v>0.1527695389719419</c:v>
                </c:pt>
                <c:pt idx="180">
                  <c:v>7.9010899112980759</c:v>
                </c:pt>
                <c:pt idx="181">
                  <c:v>-5.0351025289416711</c:v>
                </c:pt>
                <c:pt idx="182">
                  <c:v>3.2362456065616385</c:v>
                </c:pt>
                <c:pt idx="183">
                  <c:v>0.37169976009623351</c:v>
                </c:pt>
                <c:pt idx="184">
                  <c:v>0.63994657018848766</c:v>
                </c:pt>
                <c:pt idx="185">
                  <c:v>1.2233064690964524</c:v>
                </c:pt>
                <c:pt idx="186">
                  <c:v>1.3161369876275586</c:v>
                </c:pt>
                <c:pt idx="187">
                  <c:v>-1.0993642265314962</c:v>
                </c:pt>
                <c:pt idx="188">
                  <c:v>7.955985460699333</c:v>
                </c:pt>
                <c:pt idx="189">
                  <c:v>-4.6443952370926134</c:v>
                </c:pt>
                <c:pt idx="190">
                  <c:v>0.36567412027366242</c:v>
                </c:pt>
                <c:pt idx="191">
                  <c:v>0.74095523245083506</c:v>
                </c:pt>
                <c:pt idx="192">
                  <c:v>1.8324450019778338</c:v>
                </c:pt>
                <c:pt idx="193">
                  <c:v>0.45003559056915332</c:v>
                </c:pt>
                <c:pt idx="194">
                  <c:v>4.26149326195846</c:v>
                </c:pt>
                <c:pt idx="195">
                  <c:v>-1.6720276383348276</c:v>
                </c:pt>
                <c:pt idx="196">
                  <c:v>7.3660864034030604</c:v>
                </c:pt>
                <c:pt idx="197">
                  <c:v>-5.671010598367932</c:v>
                </c:pt>
                <c:pt idx="198">
                  <c:v>9.6609911419370817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0-4E0C-BD67-E00A83B9B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804032"/>
        <c:axId val="410809312"/>
      </c:lineChart>
      <c:catAx>
        <c:axId val="41080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0809312"/>
        <c:crosses val="autoZero"/>
        <c:auto val="1"/>
        <c:lblAlgn val="ctr"/>
        <c:lblOffset val="100"/>
        <c:noMultiLvlLbl val="0"/>
      </c:catAx>
      <c:valAx>
        <c:axId val="41080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080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new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Sheet2!$A$86:$A$193</c:f>
              <c:numCache>
                <c:formatCode>m/d/yyyy</c:formatCode>
                <c:ptCount val="108"/>
                <c:pt idx="0">
                  <c:v>33239</c:v>
                </c:pt>
                <c:pt idx="1">
                  <c:v>33329</c:v>
                </c:pt>
                <c:pt idx="2">
                  <c:v>33420</c:v>
                </c:pt>
                <c:pt idx="3">
                  <c:v>33512</c:v>
                </c:pt>
                <c:pt idx="4">
                  <c:v>33604</c:v>
                </c:pt>
                <c:pt idx="5">
                  <c:v>33695</c:v>
                </c:pt>
                <c:pt idx="6">
                  <c:v>33786</c:v>
                </c:pt>
                <c:pt idx="7">
                  <c:v>33878</c:v>
                </c:pt>
                <c:pt idx="8">
                  <c:v>33970</c:v>
                </c:pt>
                <c:pt idx="9">
                  <c:v>34060</c:v>
                </c:pt>
                <c:pt idx="10">
                  <c:v>34151</c:v>
                </c:pt>
                <c:pt idx="11">
                  <c:v>34243</c:v>
                </c:pt>
                <c:pt idx="12">
                  <c:v>34335</c:v>
                </c:pt>
                <c:pt idx="13">
                  <c:v>34425</c:v>
                </c:pt>
                <c:pt idx="14">
                  <c:v>34516</c:v>
                </c:pt>
                <c:pt idx="15">
                  <c:v>34608</c:v>
                </c:pt>
                <c:pt idx="16">
                  <c:v>34700</c:v>
                </c:pt>
                <c:pt idx="17">
                  <c:v>34790</c:v>
                </c:pt>
                <c:pt idx="18">
                  <c:v>34881</c:v>
                </c:pt>
                <c:pt idx="19">
                  <c:v>34973</c:v>
                </c:pt>
                <c:pt idx="20">
                  <c:v>35065</c:v>
                </c:pt>
                <c:pt idx="21">
                  <c:v>35156</c:v>
                </c:pt>
                <c:pt idx="22">
                  <c:v>35247</c:v>
                </c:pt>
                <c:pt idx="23">
                  <c:v>35339</c:v>
                </c:pt>
                <c:pt idx="24">
                  <c:v>35431</c:v>
                </c:pt>
                <c:pt idx="25">
                  <c:v>35521</c:v>
                </c:pt>
                <c:pt idx="26">
                  <c:v>35612</c:v>
                </c:pt>
                <c:pt idx="27">
                  <c:v>35704</c:v>
                </c:pt>
                <c:pt idx="28">
                  <c:v>35796</c:v>
                </c:pt>
                <c:pt idx="29">
                  <c:v>35886</c:v>
                </c:pt>
                <c:pt idx="30">
                  <c:v>35977</c:v>
                </c:pt>
                <c:pt idx="31">
                  <c:v>36069</c:v>
                </c:pt>
                <c:pt idx="32">
                  <c:v>36161</c:v>
                </c:pt>
                <c:pt idx="33">
                  <c:v>36251</c:v>
                </c:pt>
                <c:pt idx="34">
                  <c:v>36342</c:v>
                </c:pt>
                <c:pt idx="35">
                  <c:v>36434</c:v>
                </c:pt>
                <c:pt idx="36">
                  <c:v>36526</c:v>
                </c:pt>
                <c:pt idx="37">
                  <c:v>36617</c:v>
                </c:pt>
                <c:pt idx="38">
                  <c:v>36708</c:v>
                </c:pt>
                <c:pt idx="39">
                  <c:v>36800</c:v>
                </c:pt>
                <c:pt idx="40">
                  <c:v>36892</c:v>
                </c:pt>
                <c:pt idx="41">
                  <c:v>36982</c:v>
                </c:pt>
                <c:pt idx="42">
                  <c:v>37073</c:v>
                </c:pt>
                <c:pt idx="43">
                  <c:v>37165</c:v>
                </c:pt>
                <c:pt idx="44">
                  <c:v>37257</c:v>
                </c:pt>
                <c:pt idx="45">
                  <c:v>37347</c:v>
                </c:pt>
                <c:pt idx="46">
                  <c:v>37438</c:v>
                </c:pt>
                <c:pt idx="47">
                  <c:v>37530</c:v>
                </c:pt>
                <c:pt idx="48">
                  <c:v>37622</c:v>
                </c:pt>
                <c:pt idx="49">
                  <c:v>37712</c:v>
                </c:pt>
                <c:pt idx="50">
                  <c:v>37803</c:v>
                </c:pt>
                <c:pt idx="51">
                  <c:v>37895</c:v>
                </c:pt>
                <c:pt idx="52">
                  <c:v>37987</c:v>
                </c:pt>
                <c:pt idx="53">
                  <c:v>38078</c:v>
                </c:pt>
                <c:pt idx="54">
                  <c:v>38169</c:v>
                </c:pt>
                <c:pt idx="55">
                  <c:v>38261</c:v>
                </c:pt>
                <c:pt idx="56">
                  <c:v>38353</c:v>
                </c:pt>
                <c:pt idx="57">
                  <c:v>38443</c:v>
                </c:pt>
                <c:pt idx="58">
                  <c:v>38534</c:v>
                </c:pt>
                <c:pt idx="59">
                  <c:v>38626</c:v>
                </c:pt>
                <c:pt idx="60">
                  <c:v>38718</c:v>
                </c:pt>
                <c:pt idx="61">
                  <c:v>38808</c:v>
                </c:pt>
                <c:pt idx="62">
                  <c:v>38899</c:v>
                </c:pt>
                <c:pt idx="63">
                  <c:v>38991</c:v>
                </c:pt>
                <c:pt idx="64">
                  <c:v>39083</c:v>
                </c:pt>
                <c:pt idx="65">
                  <c:v>39173</c:v>
                </c:pt>
                <c:pt idx="66">
                  <c:v>39264</c:v>
                </c:pt>
                <c:pt idx="67">
                  <c:v>39356</c:v>
                </c:pt>
                <c:pt idx="68">
                  <c:v>39448</c:v>
                </c:pt>
                <c:pt idx="69">
                  <c:v>39539</c:v>
                </c:pt>
                <c:pt idx="70">
                  <c:v>39630</c:v>
                </c:pt>
                <c:pt idx="71">
                  <c:v>39722</c:v>
                </c:pt>
                <c:pt idx="72">
                  <c:v>39814</c:v>
                </c:pt>
                <c:pt idx="73">
                  <c:v>39904</c:v>
                </c:pt>
                <c:pt idx="74">
                  <c:v>39995</c:v>
                </c:pt>
                <c:pt idx="75">
                  <c:v>40087</c:v>
                </c:pt>
                <c:pt idx="76">
                  <c:v>40179</c:v>
                </c:pt>
                <c:pt idx="77">
                  <c:v>40269</c:v>
                </c:pt>
                <c:pt idx="78">
                  <c:v>40360</c:v>
                </c:pt>
                <c:pt idx="79">
                  <c:v>40452</c:v>
                </c:pt>
                <c:pt idx="80">
                  <c:v>40544</c:v>
                </c:pt>
                <c:pt idx="81">
                  <c:v>40634</c:v>
                </c:pt>
                <c:pt idx="82">
                  <c:v>40725</c:v>
                </c:pt>
                <c:pt idx="83">
                  <c:v>40817</c:v>
                </c:pt>
                <c:pt idx="84">
                  <c:v>40909</c:v>
                </c:pt>
                <c:pt idx="85">
                  <c:v>41000</c:v>
                </c:pt>
                <c:pt idx="86">
                  <c:v>41091</c:v>
                </c:pt>
                <c:pt idx="87">
                  <c:v>41183</c:v>
                </c:pt>
                <c:pt idx="88">
                  <c:v>41275</c:v>
                </c:pt>
                <c:pt idx="89">
                  <c:v>41365</c:v>
                </c:pt>
                <c:pt idx="90">
                  <c:v>41456</c:v>
                </c:pt>
                <c:pt idx="91">
                  <c:v>41548</c:v>
                </c:pt>
                <c:pt idx="92">
                  <c:v>41640</c:v>
                </c:pt>
                <c:pt idx="93">
                  <c:v>41730</c:v>
                </c:pt>
                <c:pt idx="94">
                  <c:v>41821</c:v>
                </c:pt>
                <c:pt idx="95">
                  <c:v>41913</c:v>
                </c:pt>
                <c:pt idx="96">
                  <c:v>42005</c:v>
                </c:pt>
                <c:pt idx="97">
                  <c:v>42095</c:v>
                </c:pt>
                <c:pt idx="98">
                  <c:v>42186</c:v>
                </c:pt>
                <c:pt idx="99">
                  <c:v>42278</c:v>
                </c:pt>
                <c:pt idx="100">
                  <c:v>42370</c:v>
                </c:pt>
                <c:pt idx="101">
                  <c:v>42461</c:v>
                </c:pt>
                <c:pt idx="102">
                  <c:v>42552</c:v>
                </c:pt>
                <c:pt idx="103">
                  <c:v>42644</c:v>
                </c:pt>
                <c:pt idx="104">
                  <c:v>42736</c:v>
                </c:pt>
                <c:pt idx="105">
                  <c:v>42826</c:v>
                </c:pt>
                <c:pt idx="106">
                  <c:v>42917</c:v>
                </c:pt>
                <c:pt idx="107">
                  <c:v>43009</c:v>
                </c:pt>
              </c:numCache>
            </c:numRef>
          </c:cat>
          <c:val>
            <c:numRef>
              <c:f>Sheet2!$F$86:$F$193</c:f>
              <c:numCache>
                <c:formatCode>General</c:formatCode>
                <c:ptCount val="108"/>
                <c:pt idx="0">
                  <c:v>0.69106028462355695</c:v>
                </c:pt>
                <c:pt idx="1">
                  <c:v>0.29703824832927328</c:v>
                </c:pt>
                <c:pt idx="2">
                  <c:v>-2.7626852366269272E-2</c:v>
                </c:pt>
                <c:pt idx="3">
                  <c:v>0.95100117899342695</c:v>
                </c:pt>
                <c:pt idx="4">
                  <c:v>1.5095534759260065</c:v>
                </c:pt>
                <c:pt idx="5">
                  <c:v>-0.76332527118709859</c:v>
                </c:pt>
                <c:pt idx="6">
                  <c:v>-0.28002873036551135</c:v>
                </c:pt>
                <c:pt idx="7">
                  <c:v>-0.19995856710245397</c:v>
                </c:pt>
                <c:pt idx="8">
                  <c:v>-0.68135370552370178</c:v>
                </c:pt>
                <c:pt idx="9">
                  <c:v>7.4176876254550272E-2</c:v>
                </c:pt>
                <c:pt idx="10">
                  <c:v>0.41461157701974116</c:v>
                </c:pt>
                <c:pt idx="11">
                  <c:v>0.26185815260268974</c:v>
                </c:pt>
                <c:pt idx="12">
                  <c:v>0.92661597767533799</c:v>
                </c:pt>
                <c:pt idx="13">
                  <c:v>0.62282733039962235</c:v>
                </c:pt>
                <c:pt idx="14">
                  <c:v>0.67342904510678814</c:v>
                </c:pt>
                <c:pt idx="15">
                  <c:v>0.79342813965985748</c:v>
                </c:pt>
                <c:pt idx="16">
                  <c:v>0.54319014832588941</c:v>
                </c:pt>
                <c:pt idx="17">
                  <c:v>0.78987381507698018</c:v>
                </c:pt>
                <c:pt idx="18">
                  <c:v>0.24803594000779583</c:v>
                </c:pt>
                <c:pt idx="19">
                  <c:v>0.20496587526235288</c:v>
                </c:pt>
                <c:pt idx="20">
                  <c:v>0.15464512005396447</c:v>
                </c:pt>
                <c:pt idx="21">
                  <c:v>0.76665521223904243</c:v>
                </c:pt>
                <c:pt idx="22">
                  <c:v>0.47855734942379158</c:v>
                </c:pt>
                <c:pt idx="23">
                  <c:v>0.54445201785855435</c:v>
                </c:pt>
                <c:pt idx="24">
                  <c:v>0.22101279414317165</c:v>
                </c:pt>
                <c:pt idx="25">
                  <c:v>1.1773069433141492</c:v>
                </c:pt>
                <c:pt idx="26">
                  <c:v>0.77737654724177041</c:v>
                </c:pt>
                <c:pt idx="27">
                  <c:v>1.0274697220634899</c:v>
                </c:pt>
                <c:pt idx="28">
                  <c:v>0.70812365370704899</c:v>
                </c:pt>
                <c:pt idx="29">
                  <c:v>0.34980536246218552</c:v>
                </c:pt>
                <c:pt idx="30">
                  <c:v>0.50174822293966859</c:v>
                </c:pt>
                <c:pt idx="31">
                  <c:v>0.32481416082625891</c:v>
                </c:pt>
                <c:pt idx="32">
                  <c:v>0.92945437981519774</c:v>
                </c:pt>
                <c:pt idx="33">
                  <c:v>0.46610308643213472</c:v>
                </c:pt>
                <c:pt idx="34">
                  <c:v>1.2783216791591778</c:v>
                </c:pt>
                <c:pt idx="35">
                  <c:v>1.0196096648565467</c:v>
                </c:pt>
                <c:pt idx="36">
                  <c:v>1.2896329583776289</c:v>
                </c:pt>
                <c:pt idx="37">
                  <c:v>0.87744000892748808</c:v>
                </c:pt>
                <c:pt idx="38">
                  <c:v>0.65383609385885055</c:v>
                </c:pt>
                <c:pt idx="39">
                  <c:v>0.46307887073153697</c:v>
                </c:pt>
                <c:pt idx="40">
                  <c:v>1.0861279051482819</c:v>
                </c:pt>
                <c:pt idx="41">
                  <c:v>2.9297632522018446E-2</c:v>
                </c:pt>
                <c:pt idx="42">
                  <c:v>0.2278671794986975</c:v>
                </c:pt>
                <c:pt idx="43">
                  <c:v>-7.9486466386446963E-2</c:v>
                </c:pt>
                <c:pt idx="44">
                  <c:v>0.16552504283116054</c:v>
                </c:pt>
                <c:pt idx="45">
                  <c:v>0.49401947211766828</c:v>
                </c:pt>
                <c:pt idx="46">
                  <c:v>0.41817283555183327</c:v>
                </c:pt>
                <c:pt idx="47">
                  <c:v>0.17293543827343605</c:v>
                </c:pt>
                <c:pt idx="48">
                  <c:v>-0.23602032894006753</c:v>
                </c:pt>
                <c:pt idx="49">
                  <c:v>2.4313269926801162E-2</c:v>
                </c:pt>
                <c:pt idx="50">
                  <c:v>0.65181846577828662</c:v>
                </c:pt>
                <c:pt idx="51">
                  <c:v>0.53250539698010968</c:v>
                </c:pt>
                <c:pt idx="52">
                  <c:v>0.56182919764484751</c:v>
                </c:pt>
                <c:pt idx="53">
                  <c:v>0.57687109369273237</c:v>
                </c:pt>
                <c:pt idx="54">
                  <c:v>0.25607955500390744</c:v>
                </c:pt>
                <c:pt idx="55">
                  <c:v>0.38670452419007351</c:v>
                </c:pt>
                <c:pt idx="56">
                  <c:v>0.25412371449213822</c:v>
                </c:pt>
                <c:pt idx="57">
                  <c:v>0.60126919802421241</c:v>
                </c:pt>
                <c:pt idx="58">
                  <c:v>0.78753329561311869</c:v>
                </c:pt>
                <c:pt idx="59">
                  <c:v>0.63702602367992078</c:v>
                </c:pt>
                <c:pt idx="60">
                  <c:v>0.94475960649287316</c:v>
                </c:pt>
                <c:pt idx="61">
                  <c:v>1.1081028526671588</c:v>
                </c:pt>
                <c:pt idx="62">
                  <c:v>0.54478601885608047</c:v>
                </c:pt>
                <c:pt idx="63">
                  <c:v>1.167112142956328</c:v>
                </c:pt>
                <c:pt idx="64">
                  <c:v>0.62571496578389674</c:v>
                </c:pt>
                <c:pt idx="65">
                  <c:v>0.70062231062208991</c:v>
                </c:pt>
                <c:pt idx="66">
                  <c:v>0.45845308118310779</c:v>
                </c:pt>
                <c:pt idx="67">
                  <c:v>0.44083059834223448</c:v>
                </c:pt>
                <c:pt idx="68">
                  <c:v>0.7221800125386757</c:v>
                </c:pt>
                <c:pt idx="69">
                  <c:v>-0.45294922017899975</c:v>
                </c:pt>
                <c:pt idx="70">
                  <c:v>-0.5502374663543641</c:v>
                </c:pt>
                <c:pt idx="71">
                  <c:v>-1.6537426150134316</c:v>
                </c:pt>
                <c:pt idx="72">
                  <c:v>-3.1240770597587564</c:v>
                </c:pt>
                <c:pt idx="73">
                  <c:v>-5.6822185924843005E-3</c:v>
                </c:pt>
                <c:pt idx="74">
                  <c:v>0.3807779406890921</c:v>
                </c:pt>
                <c:pt idx="75">
                  <c:v>0.47579689572345707</c:v>
                </c:pt>
                <c:pt idx="76">
                  <c:v>0.36303834632913645</c:v>
                </c:pt>
                <c:pt idx="77">
                  <c:v>0.92778537223143775</c:v>
                </c:pt>
                <c:pt idx="78">
                  <c:v>0.43721102042533211</c:v>
                </c:pt>
                <c:pt idx="79">
                  <c:v>0.62264476583893114</c:v>
                </c:pt>
                <c:pt idx="80">
                  <c:v>0.93105298262936564</c:v>
                </c:pt>
                <c:pt idx="81">
                  <c:v>-2.1253461860781808E-2</c:v>
                </c:pt>
                <c:pt idx="82">
                  <c:v>4.215783514676108E-2</c:v>
                </c:pt>
                <c:pt idx="83">
                  <c:v>-0.28057914196993883</c:v>
                </c:pt>
                <c:pt idx="84">
                  <c:v>-0.23959605957463159</c:v>
                </c:pt>
                <c:pt idx="85">
                  <c:v>-0.43101811220270791</c:v>
                </c:pt>
                <c:pt idx="86">
                  <c:v>-9.1802157990872324E-2</c:v>
                </c:pt>
                <c:pt idx="87">
                  <c:v>-0.42309636580643017</c:v>
                </c:pt>
                <c:pt idx="88">
                  <c:v>-0.33792415266264975</c:v>
                </c:pt>
                <c:pt idx="89">
                  <c:v>0.62169781534260338</c:v>
                </c:pt>
                <c:pt idx="90">
                  <c:v>0.22943199422043037</c:v>
                </c:pt>
                <c:pt idx="91">
                  <c:v>0.26179902351675111</c:v>
                </c:pt>
                <c:pt idx="92">
                  <c:v>0.3712210827325535</c:v>
                </c:pt>
                <c:pt idx="93">
                  <c:v>0.17886159004669722</c:v>
                </c:pt>
                <c:pt idx="94">
                  <c:v>0.46602583312289614</c:v>
                </c:pt>
                <c:pt idx="95">
                  <c:v>0.39325394704856631</c:v>
                </c:pt>
                <c:pt idx="96">
                  <c:v>0.30229641496926085</c:v>
                </c:pt>
                <c:pt idx="97">
                  <c:v>0.48457801046324356</c:v>
                </c:pt>
                <c:pt idx="98">
                  <c:v>0.35920657132246792</c:v>
                </c:pt>
                <c:pt idx="99">
                  <c:v>0.48107620716055788</c:v>
                </c:pt>
                <c:pt idx="100">
                  <c:v>0.58152723898672321</c:v>
                </c:pt>
                <c:pt idx="101">
                  <c:v>0.21427118714381077</c:v>
                </c:pt>
                <c:pt idx="102">
                  <c:v>0.48263841303823884</c:v>
                </c:pt>
                <c:pt idx="103">
                  <c:v>0.54944313197426986</c:v>
                </c:pt>
                <c:pt idx="104">
                  <c:v>0.84979905071762563</c:v>
                </c:pt>
                <c:pt idx="105">
                  <c:v>0.67206762790423813</c:v>
                </c:pt>
                <c:pt idx="106">
                  <c:v>0.6032612892857836</c:v>
                </c:pt>
                <c:pt idx="107">
                  <c:v>0.73542395412460326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F-4B73-ACFF-F3ABAD2230EA}"/>
            </c:ext>
          </c:extLst>
        </c:ser>
        <c:ser>
          <c:idx val="0"/>
          <c:order val="1"/>
          <c:tx>
            <c:v>Old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Sheet2!$A$86:$A$193</c:f>
              <c:numCache>
                <c:formatCode>m/d/yyyy</c:formatCode>
                <c:ptCount val="108"/>
                <c:pt idx="0">
                  <c:v>33239</c:v>
                </c:pt>
                <c:pt idx="1">
                  <c:v>33329</c:v>
                </c:pt>
                <c:pt idx="2">
                  <c:v>33420</c:v>
                </c:pt>
                <c:pt idx="3">
                  <c:v>33512</c:v>
                </c:pt>
                <c:pt idx="4">
                  <c:v>33604</c:v>
                </c:pt>
                <c:pt idx="5">
                  <c:v>33695</c:v>
                </c:pt>
                <c:pt idx="6">
                  <c:v>33786</c:v>
                </c:pt>
                <c:pt idx="7">
                  <c:v>33878</c:v>
                </c:pt>
                <c:pt idx="8">
                  <c:v>33970</c:v>
                </c:pt>
                <c:pt idx="9">
                  <c:v>34060</c:v>
                </c:pt>
                <c:pt idx="10">
                  <c:v>34151</c:v>
                </c:pt>
                <c:pt idx="11">
                  <c:v>34243</c:v>
                </c:pt>
                <c:pt idx="12">
                  <c:v>34335</c:v>
                </c:pt>
                <c:pt idx="13">
                  <c:v>34425</c:v>
                </c:pt>
                <c:pt idx="14">
                  <c:v>34516</c:v>
                </c:pt>
                <c:pt idx="15">
                  <c:v>34608</c:v>
                </c:pt>
                <c:pt idx="16">
                  <c:v>34700</c:v>
                </c:pt>
                <c:pt idx="17">
                  <c:v>34790</c:v>
                </c:pt>
                <c:pt idx="18">
                  <c:v>34881</c:v>
                </c:pt>
                <c:pt idx="19">
                  <c:v>34973</c:v>
                </c:pt>
                <c:pt idx="20">
                  <c:v>35065</c:v>
                </c:pt>
                <c:pt idx="21">
                  <c:v>35156</c:v>
                </c:pt>
                <c:pt idx="22">
                  <c:v>35247</c:v>
                </c:pt>
                <c:pt idx="23">
                  <c:v>35339</c:v>
                </c:pt>
                <c:pt idx="24">
                  <c:v>35431</c:v>
                </c:pt>
                <c:pt idx="25">
                  <c:v>35521</c:v>
                </c:pt>
                <c:pt idx="26">
                  <c:v>35612</c:v>
                </c:pt>
                <c:pt idx="27">
                  <c:v>35704</c:v>
                </c:pt>
                <c:pt idx="28">
                  <c:v>35796</c:v>
                </c:pt>
                <c:pt idx="29">
                  <c:v>35886</c:v>
                </c:pt>
                <c:pt idx="30">
                  <c:v>35977</c:v>
                </c:pt>
                <c:pt idx="31">
                  <c:v>36069</c:v>
                </c:pt>
                <c:pt idx="32">
                  <c:v>36161</c:v>
                </c:pt>
                <c:pt idx="33">
                  <c:v>36251</c:v>
                </c:pt>
                <c:pt idx="34">
                  <c:v>36342</c:v>
                </c:pt>
                <c:pt idx="35">
                  <c:v>36434</c:v>
                </c:pt>
                <c:pt idx="36">
                  <c:v>36526</c:v>
                </c:pt>
                <c:pt idx="37">
                  <c:v>36617</c:v>
                </c:pt>
                <c:pt idx="38">
                  <c:v>36708</c:v>
                </c:pt>
                <c:pt idx="39">
                  <c:v>36800</c:v>
                </c:pt>
                <c:pt idx="40">
                  <c:v>36892</c:v>
                </c:pt>
                <c:pt idx="41">
                  <c:v>36982</c:v>
                </c:pt>
                <c:pt idx="42">
                  <c:v>37073</c:v>
                </c:pt>
                <c:pt idx="43">
                  <c:v>37165</c:v>
                </c:pt>
                <c:pt idx="44">
                  <c:v>37257</c:v>
                </c:pt>
                <c:pt idx="45">
                  <c:v>37347</c:v>
                </c:pt>
                <c:pt idx="46">
                  <c:v>37438</c:v>
                </c:pt>
                <c:pt idx="47">
                  <c:v>37530</c:v>
                </c:pt>
                <c:pt idx="48">
                  <c:v>37622</c:v>
                </c:pt>
                <c:pt idx="49">
                  <c:v>37712</c:v>
                </c:pt>
                <c:pt idx="50">
                  <c:v>37803</c:v>
                </c:pt>
                <c:pt idx="51">
                  <c:v>37895</c:v>
                </c:pt>
                <c:pt idx="52">
                  <c:v>37987</c:v>
                </c:pt>
                <c:pt idx="53">
                  <c:v>38078</c:v>
                </c:pt>
                <c:pt idx="54">
                  <c:v>38169</c:v>
                </c:pt>
                <c:pt idx="55">
                  <c:v>38261</c:v>
                </c:pt>
                <c:pt idx="56">
                  <c:v>38353</c:v>
                </c:pt>
                <c:pt idx="57">
                  <c:v>38443</c:v>
                </c:pt>
                <c:pt idx="58">
                  <c:v>38534</c:v>
                </c:pt>
                <c:pt idx="59">
                  <c:v>38626</c:v>
                </c:pt>
                <c:pt idx="60">
                  <c:v>38718</c:v>
                </c:pt>
                <c:pt idx="61">
                  <c:v>38808</c:v>
                </c:pt>
                <c:pt idx="62">
                  <c:v>38899</c:v>
                </c:pt>
                <c:pt idx="63">
                  <c:v>38991</c:v>
                </c:pt>
                <c:pt idx="64">
                  <c:v>39083</c:v>
                </c:pt>
                <c:pt idx="65">
                  <c:v>39173</c:v>
                </c:pt>
                <c:pt idx="66">
                  <c:v>39264</c:v>
                </c:pt>
                <c:pt idx="67">
                  <c:v>39356</c:v>
                </c:pt>
                <c:pt idx="68">
                  <c:v>39448</c:v>
                </c:pt>
                <c:pt idx="69">
                  <c:v>39539</c:v>
                </c:pt>
                <c:pt idx="70">
                  <c:v>39630</c:v>
                </c:pt>
                <c:pt idx="71">
                  <c:v>39722</c:v>
                </c:pt>
                <c:pt idx="72">
                  <c:v>39814</c:v>
                </c:pt>
                <c:pt idx="73">
                  <c:v>39904</c:v>
                </c:pt>
                <c:pt idx="74">
                  <c:v>39995</c:v>
                </c:pt>
                <c:pt idx="75">
                  <c:v>40087</c:v>
                </c:pt>
                <c:pt idx="76">
                  <c:v>40179</c:v>
                </c:pt>
                <c:pt idx="77">
                  <c:v>40269</c:v>
                </c:pt>
                <c:pt idx="78">
                  <c:v>40360</c:v>
                </c:pt>
                <c:pt idx="79">
                  <c:v>40452</c:v>
                </c:pt>
                <c:pt idx="80">
                  <c:v>40544</c:v>
                </c:pt>
                <c:pt idx="81">
                  <c:v>40634</c:v>
                </c:pt>
                <c:pt idx="82">
                  <c:v>40725</c:v>
                </c:pt>
                <c:pt idx="83">
                  <c:v>40817</c:v>
                </c:pt>
                <c:pt idx="84">
                  <c:v>40909</c:v>
                </c:pt>
                <c:pt idx="85">
                  <c:v>41000</c:v>
                </c:pt>
                <c:pt idx="86">
                  <c:v>41091</c:v>
                </c:pt>
                <c:pt idx="87">
                  <c:v>41183</c:v>
                </c:pt>
                <c:pt idx="88">
                  <c:v>41275</c:v>
                </c:pt>
                <c:pt idx="89">
                  <c:v>41365</c:v>
                </c:pt>
                <c:pt idx="90">
                  <c:v>41456</c:v>
                </c:pt>
                <c:pt idx="91">
                  <c:v>41548</c:v>
                </c:pt>
                <c:pt idx="92">
                  <c:v>41640</c:v>
                </c:pt>
                <c:pt idx="93">
                  <c:v>41730</c:v>
                </c:pt>
                <c:pt idx="94">
                  <c:v>41821</c:v>
                </c:pt>
                <c:pt idx="95">
                  <c:v>41913</c:v>
                </c:pt>
                <c:pt idx="96">
                  <c:v>42005</c:v>
                </c:pt>
                <c:pt idx="97">
                  <c:v>42095</c:v>
                </c:pt>
                <c:pt idx="98">
                  <c:v>42186</c:v>
                </c:pt>
                <c:pt idx="99">
                  <c:v>42278</c:v>
                </c:pt>
                <c:pt idx="100">
                  <c:v>42370</c:v>
                </c:pt>
                <c:pt idx="101">
                  <c:v>42461</c:v>
                </c:pt>
                <c:pt idx="102">
                  <c:v>42552</c:v>
                </c:pt>
                <c:pt idx="103">
                  <c:v>42644</c:v>
                </c:pt>
                <c:pt idx="104">
                  <c:v>42736</c:v>
                </c:pt>
                <c:pt idx="105">
                  <c:v>42826</c:v>
                </c:pt>
                <c:pt idx="106">
                  <c:v>42917</c:v>
                </c:pt>
                <c:pt idx="107">
                  <c:v>43009</c:v>
                </c:pt>
              </c:numCache>
            </c:numRef>
          </c:cat>
          <c:val>
            <c:numRef>
              <c:f>Sheet2!$B$86:$B$193</c:f>
              <c:numCache>
                <c:formatCode>General</c:formatCode>
                <c:ptCount val="108"/>
                <c:pt idx="0">
                  <c:v>0.69106028462355695</c:v>
                </c:pt>
                <c:pt idx="1">
                  <c:v>0.29703824832927328</c:v>
                </c:pt>
                <c:pt idx="2">
                  <c:v>-2.762685236625817E-2</c:v>
                </c:pt>
                <c:pt idx="3">
                  <c:v>0.95100117899342695</c:v>
                </c:pt>
                <c:pt idx="4">
                  <c:v>1.5095534759260065</c:v>
                </c:pt>
                <c:pt idx="5">
                  <c:v>-0.76332527118709859</c:v>
                </c:pt>
                <c:pt idx="6">
                  <c:v>-0.28002873036551135</c:v>
                </c:pt>
                <c:pt idx="7">
                  <c:v>-0.19995856710245397</c:v>
                </c:pt>
                <c:pt idx="8">
                  <c:v>-0.68135370552369068</c:v>
                </c:pt>
                <c:pt idx="9">
                  <c:v>7.4176876254550272E-2</c:v>
                </c:pt>
                <c:pt idx="10">
                  <c:v>0.41461157701974116</c:v>
                </c:pt>
                <c:pt idx="11">
                  <c:v>0.26185815260268974</c:v>
                </c:pt>
                <c:pt idx="12">
                  <c:v>0.92661597767533799</c:v>
                </c:pt>
                <c:pt idx="13">
                  <c:v>0.62282733039962235</c:v>
                </c:pt>
                <c:pt idx="14">
                  <c:v>0.67342904510678814</c:v>
                </c:pt>
                <c:pt idx="15">
                  <c:v>0.79342813965985748</c:v>
                </c:pt>
                <c:pt idx="16">
                  <c:v>0.54319014832588941</c:v>
                </c:pt>
                <c:pt idx="17">
                  <c:v>0.59498245223610358</c:v>
                </c:pt>
                <c:pt idx="18">
                  <c:v>0.29185524348309677</c:v>
                </c:pt>
                <c:pt idx="19">
                  <c:v>0.28383699184844069</c:v>
                </c:pt>
                <c:pt idx="20">
                  <c:v>0.13792359209807703</c:v>
                </c:pt>
                <c:pt idx="21">
                  <c:v>0.70261362618488921</c:v>
                </c:pt>
                <c:pt idx="22">
                  <c:v>0.64504169279959722</c:v>
                </c:pt>
                <c:pt idx="23">
                  <c:v>0.42680034152697832</c:v>
                </c:pt>
                <c:pt idx="24">
                  <c:v>0.22711355153328672</c:v>
                </c:pt>
                <c:pt idx="25">
                  <c:v>1.2916488540292814</c:v>
                </c:pt>
                <c:pt idx="26">
                  <c:v>0.75436243393212088</c:v>
                </c:pt>
                <c:pt idx="27">
                  <c:v>1.0934763101902778</c:v>
                </c:pt>
                <c:pt idx="28">
                  <c:v>0.62807640713700152</c:v>
                </c:pt>
                <c:pt idx="29">
                  <c:v>0.40874469960314741</c:v>
                </c:pt>
                <c:pt idx="30">
                  <c:v>0.56410949601808369</c:v>
                </c:pt>
                <c:pt idx="31">
                  <c:v>0.2719047021609633</c:v>
                </c:pt>
                <c:pt idx="32">
                  <c:v>0.86982717662580367</c:v>
                </c:pt>
                <c:pt idx="33">
                  <c:v>0.66686075062418748</c:v>
                </c:pt>
                <c:pt idx="34">
                  <c:v>1.1039433220323858</c:v>
                </c:pt>
                <c:pt idx="35">
                  <c:v>1.2756572319527759</c:v>
                </c:pt>
                <c:pt idx="36">
                  <c:v>1.1211186912876592</c:v>
                </c:pt>
                <c:pt idx="37">
                  <c:v>0.90946452690776614</c:v>
                </c:pt>
                <c:pt idx="38">
                  <c:v>0.52070762024525319</c:v>
                </c:pt>
                <c:pt idx="39">
                  <c:v>0.80795698169708885</c:v>
                </c:pt>
                <c:pt idx="40">
                  <c:v>0.82489536552110554</c:v>
                </c:pt>
                <c:pt idx="41">
                  <c:v>0.15387109936106924</c:v>
                </c:pt>
                <c:pt idx="42">
                  <c:v>7.7637696990273675E-2</c:v>
                </c:pt>
                <c:pt idx="43">
                  <c:v>0.22191960530990595</c:v>
                </c:pt>
                <c:pt idx="44">
                  <c:v>0.10981997918249053</c:v>
                </c:pt>
                <c:pt idx="45">
                  <c:v>0.51014812384033714</c:v>
                </c:pt>
                <c:pt idx="46">
                  <c:v>0.39672280376976676</c:v>
                </c:pt>
                <c:pt idx="47">
                  <c:v>0.16873827085877036</c:v>
                </c:pt>
                <c:pt idx="48">
                  <c:v>-0.26729386418516965</c:v>
                </c:pt>
                <c:pt idx="49">
                  <c:v>5.5931298161415732E-2</c:v>
                </c:pt>
                <c:pt idx="50">
                  <c:v>0.50384810005146274</c:v>
                </c:pt>
                <c:pt idx="51">
                  <c:v>0.7755793175234782</c:v>
                </c:pt>
                <c:pt idx="52">
                  <c:v>0.57370607448770095</c:v>
                </c:pt>
                <c:pt idx="53">
                  <c:v>0.52975534743271435</c:v>
                </c:pt>
                <c:pt idx="54">
                  <c:v>0.29327449418885543</c:v>
                </c:pt>
                <c:pt idx="55">
                  <c:v>0.38285934196224947</c:v>
                </c:pt>
                <c:pt idx="56">
                  <c:v>0.16793860408241823</c:v>
                </c:pt>
                <c:pt idx="57">
                  <c:v>0.68283662467589767</c:v>
                </c:pt>
                <c:pt idx="58">
                  <c:v>0.73328981669880111</c:v>
                </c:pt>
                <c:pt idx="59">
                  <c:v>0.61337496312210416</c:v>
                </c:pt>
                <c:pt idx="60">
                  <c:v>0.8953618521313933</c:v>
                </c:pt>
                <c:pt idx="61">
                  <c:v>1.0696082157440001</c:v>
                </c:pt>
                <c:pt idx="62">
                  <c:v>0.64460356055133783</c:v>
                </c:pt>
                <c:pt idx="63">
                  <c:v>1.1192848825259949</c:v>
                </c:pt>
                <c:pt idx="64">
                  <c:v>0.74830347651109186</c:v>
                </c:pt>
                <c:pt idx="65">
                  <c:v>0.65471248044115526</c:v>
                </c:pt>
                <c:pt idx="66">
                  <c:v>0.48036525861872015</c:v>
                </c:pt>
                <c:pt idx="67">
                  <c:v>0.51469105313355357</c:v>
                </c:pt>
                <c:pt idx="68">
                  <c:v>0.5545567471003654</c:v>
                </c:pt>
                <c:pt idx="69">
                  <c:v>-0.37179881086460975</c:v>
                </c:pt>
                <c:pt idx="70">
                  <c:v>-0.57219604307674476</c:v>
                </c:pt>
                <c:pt idx="71">
                  <c:v>-1.6933047176148186</c:v>
                </c:pt>
                <c:pt idx="72">
                  <c:v>-2.9711038989764016</c:v>
                </c:pt>
                <c:pt idx="73">
                  <c:v>-0.25133911667066799</c:v>
                </c:pt>
                <c:pt idx="74">
                  <c:v>0.31335081072159099</c:v>
                </c:pt>
                <c:pt idx="75">
                  <c:v>0.55733044190315884</c:v>
                </c:pt>
                <c:pt idx="76">
                  <c:v>0.41879742942843023</c:v>
                </c:pt>
                <c:pt idx="77">
                  <c:v>0.92162191383411418</c:v>
                </c:pt>
                <c:pt idx="78">
                  <c:v>0.45278576445362262</c:v>
                </c:pt>
                <c:pt idx="79">
                  <c:v>0.60417893229973707</c:v>
                </c:pt>
                <c:pt idx="80">
                  <c:v>0.83437904162801946</c:v>
                </c:pt>
                <c:pt idx="81">
                  <c:v>4.1734696320849807E-3</c:v>
                </c:pt>
                <c:pt idx="82">
                  <c:v>7.6802216785187838E-3</c:v>
                </c:pt>
                <c:pt idx="83">
                  <c:v>-0.29151945835760307</c:v>
                </c:pt>
                <c:pt idx="84">
                  <c:v>-0.15169180167309282</c:v>
                </c:pt>
                <c:pt idx="85">
                  <c:v>-0.34579627385220579</c:v>
                </c:pt>
                <c:pt idx="86">
                  <c:v>-0.1415346960338848</c:v>
                </c:pt>
                <c:pt idx="87">
                  <c:v>-0.41990722665721236</c:v>
                </c:pt>
                <c:pt idx="88">
                  <c:v>-0.33439631538989545</c:v>
                </c:pt>
                <c:pt idx="89">
                  <c:v>0.488420611511442</c:v>
                </c:pt>
                <c:pt idx="90">
                  <c:v>0.33960869206433042</c:v>
                </c:pt>
                <c:pt idx="91">
                  <c:v>0.25667080208768844</c:v>
                </c:pt>
                <c:pt idx="92">
                  <c:v>0.43099807212458874</c:v>
                </c:pt>
                <c:pt idx="93">
                  <c:v>0.1637941498382478</c:v>
                </c:pt>
                <c:pt idx="94">
                  <c:v>0.40854810191908175</c:v>
                </c:pt>
                <c:pt idx="95">
                  <c:v>0.46187290633072919</c:v>
                </c:pt>
                <c:pt idx="96">
                  <c:v>0.77810723965434647</c:v>
                </c:pt>
                <c:pt idx="97">
                  <c:v>0.35860288223710235</c:v>
                </c:pt>
                <c:pt idx="98">
                  <c:v>0.36359745453646841</c:v>
                </c:pt>
                <c:pt idx="99">
                  <c:v>0.42264755421050904</c:v>
                </c:pt>
                <c:pt idx="100">
                  <c:v>0.59243144366689648</c:v>
                </c:pt>
                <c:pt idx="101">
                  <c:v>0.281903320096899</c:v>
                </c:pt>
                <c:pt idx="102">
                  <c:v>0.36549030079449096</c:v>
                </c:pt>
                <c:pt idx="103">
                  <c:v>0.7752925651476783</c:v>
                </c:pt>
                <c:pt idx="104">
                  <c:v>0.60639047010482283</c:v>
                </c:pt>
                <c:pt idx="105">
                  <c:v>0.71351906532191034</c:v>
                </c:pt>
                <c:pt idx="106">
                  <c:v>0.72208574175414153</c:v>
                </c:pt>
                <c:pt idx="107">
                  <c:v>0.68343934477941293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F-4B73-ACFF-F3ABAD22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733680"/>
        <c:axId val="1092473024"/>
      </c:lineChart>
      <c:dateAx>
        <c:axId val="1777336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2473024"/>
        <c:crosses val="autoZero"/>
        <c:auto val="1"/>
        <c:lblOffset val="100"/>
        <c:baseTimeUnit val="months"/>
      </c:dateAx>
      <c:valAx>
        <c:axId val="109247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77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PCR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new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Sheet2!$A$86:$A$193</c:f>
              <c:numCache>
                <c:formatCode>m/d/yyyy</c:formatCode>
                <c:ptCount val="108"/>
                <c:pt idx="0">
                  <c:v>33239</c:v>
                </c:pt>
                <c:pt idx="1">
                  <c:v>33329</c:v>
                </c:pt>
                <c:pt idx="2">
                  <c:v>33420</c:v>
                </c:pt>
                <c:pt idx="3">
                  <c:v>33512</c:v>
                </c:pt>
                <c:pt idx="4">
                  <c:v>33604</c:v>
                </c:pt>
                <c:pt idx="5">
                  <c:v>33695</c:v>
                </c:pt>
                <c:pt idx="6">
                  <c:v>33786</c:v>
                </c:pt>
                <c:pt idx="7">
                  <c:v>33878</c:v>
                </c:pt>
                <c:pt idx="8">
                  <c:v>33970</c:v>
                </c:pt>
                <c:pt idx="9">
                  <c:v>34060</c:v>
                </c:pt>
                <c:pt idx="10">
                  <c:v>34151</c:v>
                </c:pt>
                <c:pt idx="11">
                  <c:v>34243</c:v>
                </c:pt>
                <c:pt idx="12">
                  <c:v>34335</c:v>
                </c:pt>
                <c:pt idx="13">
                  <c:v>34425</c:v>
                </c:pt>
                <c:pt idx="14">
                  <c:v>34516</c:v>
                </c:pt>
                <c:pt idx="15">
                  <c:v>34608</c:v>
                </c:pt>
                <c:pt idx="16">
                  <c:v>34700</c:v>
                </c:pt>
                <c:pt idx="17">
                  <c:v>34790</c:v>
                </c:pt>
                <c:pt idx="18">
                  <c:v>34881</c:v>
                </c:pt>
                <c:pt idx="19">
                  <c:v>34973</c:v>
                </c:pt>
                <c:pt idx="20">
                  <c:v>35065</c:v>
                </c:pt>
                <c:pt idx="21">
                  <c:v>35156</c:v>
                </c:pt>
                <c:pt idx="22">
                  <c:v>35247</c:v>
                </c:pt>
                <c:pt idx="23">
                  <c:v>35339</c:v>
                </c:pt>
                <c:pt idx="24">
                  <c:v>35431</c:v>
                </c:pt>
                <c:pt idx="25">
                  <c:v>35521</c:v>
                </c:pt>
                <c:pt idx="26">
                  <c:v>35612</c:v>
                </c:pt>
                <c:pt idx="27">
                  <c:v>35704</c:v>
                </c:pt>
                <c:pt idx="28">
                  <c:v>35796</c:v>
                </c:pt>
                <c:pt idx="29">
                  <c:v>35886</c:v>
                </c:pt>
                <c:pt idx="30">
                  <c:v>35977</c:v>
                </c:pt>
                <c:pt idx="31">
                  <c:v>36069</c:v>
                </c:pt>
                <c:pt idx="32">
                  <c:v>36161</c:v>
                </c:pt>
                <c:pt idx="33">
                  <c:v>36251</c:v>
                </c:pt>
                <c:pt idx="34">
                  <c:v>36342</c:v>
                </c:pt>
                <c:pt idx="35">
                  <c:v>36434</c:v>
                </c:pt>
                <c:pt idx="36">
                  <c:v>36526</c:v>
                </c:pt>
                <c:pt idx="37">
                  <c:v>36617</c:v>
                </c:pt>
                <c:pt idx="38">
                  <c:v>36708</c:v>
                </c:pt>
                <c:pt idx="39">
                  <c:v>36800</c:v>
                </c:pt>
                <c:pt idx="40">
                  <c:v>36892</c:v>
                </c:pt>
                <c:pt idx="41">
                  <c:v>36982</c:v>
                </c:pt>
                <c:pt idx="42">
                  <c:v>37073</c:v>
                </c:pt>
                <c:pt idx="43">
                  <c:v>37165</c:v>
                </c:pt>
                <c:pt idx="44">
                  <c:v>37257</c:v>
                </c:pt>
                <c:pt idx="45">
                  <c:v>37347</c:v>
                </c:pt>
                <c:pt idx="46">
                  <c:v>37438</c:v>
                </c:pt>
                <c:pt idx="47">
                  <c:v>37530</c:v>
                </c:pt>
                <c:pt idx="48">
                  <c:v>37622</c:v>
                </c:pt>
                <c:pt idx="49">
                  <c:v>37712</c:v>
                </c:pt>
                <c:pt idx="50">
                  <c:v>37803</c:v>
                </c:pt>
                <c:pt idx="51">
                  <c:v>37895</c:v>
                </c:pt>
                <c:pt idx="52">
                  <c:v>37987</c:v>
                </c:pt>
                <c:pt idx="53">
                  <c:v>38078</c:v>
                </c:pt>
                <c:pt idx="54">
                  <c:v>38169</c:v>
                </c:pt>
                <c:pt idx="55">
                  <c:v>38261</c:v>
                </c:pt>
                <c:pt idx="56">
                  <c:v>38353</c:v>
                </c:pt>
                <c:pt idx="57">
                  <c:v>38443</c:v>
                </c:pt>
                <c:pt idx="58">
                  <c:v>38534</c:v>
                </c:pt>
                <c:pt idx="59">
                  <c:v>38626</c:v>
                </c:pt>
                <c:pt idx="60">
                  <c:v>38718</c:v>
                </c:pt>
                <c:pt idx="61">
                  <c:v>38808</c:v>
                </c:pt>
                <c:pt idx="62">
                  <c:v>38899</c:v>
                </c:pt>
                <c:pt idx="63">
                  <c:v>38991</c:v>
                </c:pt>
                <c:pt idx="64">
                  <c:v>39083</c:v>
                </c:pt>
                <c:pt idx="65">
                  <c:v>39173</c:v>
                </c:pt>
                <c:pt idx="66">
                  <c:v>39264</c:v>
                </c:pt>
                <c:pt idx="67">
                  <c:v>39356</c:v>
                </c:pt>
                <c:pt idx="68">
                  <c:v>39448</c:v>
                </c:pt>
                <c:pt idx="69">
                  <c:v>39539</c:v>
                </c:pt>
                <c:pt idx="70">
                  <c:v>39630</c:v>
                </c:pt>
                <c:pt idx="71">
                  <c:v>39722</c:v>
                </c:pt>
                <c:pt idx="72">
                  <c:v>39814</c:v>
                </c:pt>
                <c:pt idx="73">
                  <c:v>39904</c:v>
                </c:pt>
                <c:pt idx="74">
                  <c:v>39995</c:v>
                </c:pt>
                <c:pt idx="75">
                  <c:v>40087</c:v>
                </c:pt>
                <c:pt idx="76">
                  <c:v>40179</c:v>
                </c:pt>
                <c:pt idx="77">
                  <c:v>40269</c:v>
                </c:pt>
                <c:pt idx="78">
                  <c:v>40360</c:v>
                </c:pt>
                <c:pt idx="79">
                  <c:v>40452</c:v>
                </c:pt>
                <c:pt idx="80">
                  <c:v>40544</c:v>
                </c:pt>
                <c:pt idx="81">
                  <c:v>40634</c:v>
                </c:pt>
                <c:pt idx="82">
                  <c:v>40725</c:v>
                </c:pt>
                <c:pt idx="83">
                  <c:v>40817</c:v>
                </c:pt>
                <c:pt idx="84">
                  <c:v>40909</c:v>
                </c:pt>
                <c:pt idx="85">
                  <c:v>41000</c:v>
                </c:pt>
                <c:pt idx="86">
                  <c:v>41091</c:v>
                </c:pt>
                <c:pt idx="87">
                  <c:v>41183</c:v>
                </c:pt>
                <c:pt idx="88">
                  <c:v>41275</c:v>
                </c:pt>
                <c:pt idx="89">
                  <c:v>41365</c:v>
                </c:pt>
                <c:pt idx="90">
                  <c:v>41456</c:v>
                </c:pt>
                <c:pt idx="91">
                  <c:v>41548</c:v>
                </c:pt>
                <c:pt idx="92">
                  <c:v>41640</c:v>
                </c:pt>
                <c:pt idx="93">
                  <c:v>41730</c:v>
                </c:pt>
                <c:pt idx="94">
                  <c:v>41821</c:v>
                </c:pt>
                <c:pt idx="95">
                  <c:v>41913</c:v>
                </c:pt>
                <c:pt idx="96">
                  <c:v>42005</c:v>
                </c:pt>
                <c:pt idx="97">
                  <c:v>42095</c:v>
                </c:pt>
                <c:pt idx="98">
                  <c:v>42186</c:v>
                </c:pt>
                <c:pt idx="99">
                  <c:v>42278</c:v>
                </c:pt>
                <c:pt idx="100">
                  <c:v>42370</c:v>
                </c:pt>
                <c:pt idx="101">
                  <c:v>42461</c:v>
                </c:pt>
                <c:pt idx="102">
                  <c:v>42552</c:v>
                </c:pt>
                <c:pt idx="103">
                  <c:v>42644</c:v>
                </c:pt>
                <c:pt idx="104">
                  <c:v>42736</c:v>
                </c:pt>
                <c:pt idx="105">
                  <c:v>42826</c:v>
                </c:pt>
                <c:pt idx="106">
                  <c:v>42917</c:v>
                </c:pt>
                <c:pt idx="107">
                  <c:v>43009</c:v>
                </c:pt>
              </c:numCache>
            </c:numRef>
          </c:cat>
          <c:val>
            <c:numRef>
              <c:f>Sheet2!$G$86:$G$193</c:f>
              <c:numCache>
                <c:formatCode>General</c:formatCode>
                <c:ptCount val="108"/>
                <c:pt idx="0">
                  <c:v>1.0985406450221724</c:v>
                </c:pt>
                <c:pt idx="1">
                  <c:v>0.85781266054358873</c:v>
                </c:pt>
                <c:pt idx="2">
                  <c:v>-0.33048521929837094</c:v>
                </c:pt>
                <c:pt idx="3">
                  <c:v>1.4106659852913594</c:v>
                </c:pt>
                <c:pt idx="4">
                  <c:v>0.60573766725839917</c:v>
                </c:pt>
                <c:pt idx="5">
                  <c:v>0.11365836939885021</c:v>
                </c:pt>
                <c:pt idx="6">
                  <c:v>-0.1814008443048909</c:v>
                </c:pt>
                <c:pt idx="7">
                  <c:v>0.8244503441934059</c:v>
                </c:pt>
                <c:pt idx="8">
                  <c:v>-1.6657631050480237</c:v>
                </c:pt>
                <c:pt idx="9">
                  <c:v>-1.7210253024924071E-2</c:v>
                </c:pt>
                <c:pt idx="10">
                  <c:v>0.32271700613193399</c:v>
                </c:pt>
                <c:pt idx="11">
                  <c:v>0.56317814689774703</c:v>
                </c:pt>
                <c:pt idx="12">
                  <c:v>7.5657306802767721E-2</c:v>
                </c:pt>
                <c:pt idx="13">
                  <c:v>0.28807623606792454</c:v>
                </c:pt>
                <c:pt idx="14">
                  <c:v>0.72682291691377188</c:v>
                </c:pt>
                <c:pt idx="15">
                  <c:v>0.45572864841629812</c:v>
                </c:pt>
                <c:pt idx="16">
                  <c:v>0.44217239653285834</c:v>
                </c:pt>
                <c:pt idx="17">
                  <c:v>0.95920744517317136</c:v>
                </c:pt>
                <c:pt idx="18">
                  <c:v>0.16304599957546184</c:v>
                </c:pt>
                <c:pt idx="19">
                  <c:v>0.31757443437634425</c:v>
                </c:pt>
                <c:pt idx="20">
                  <c:v>0.94761844439708032</c:v>
                </c:pt>
                <c:pt idx="21">
                  <c:v>0.30409784508138582</c:v>
                </c:pt>
                <c:pt idx="22">
                  <c:v>0.54744320397450696</c:v>
                </c:pt>
                <c:pt idx="23">
                  <c:v>0.15057333486432345</c:v>
                </c:pt>
                <c:pt idx="24">
                  <c:v>0.34197223764298457</c:v>
                </c:pt>
                <c:pt idx="25">
                  <c:v>0.67301348476895839</c:v>
                </c:pt>
                <c:pt idx="26">
                  <c:v>0.54197185260189684</c:v>
                </c:pt>
                <c:pt idx="27">
                  <c:v>1.2065955718884025</c:v>
                </c:pt>
                <c:pt idx="28">
                  <c:v>0.58854829673622433</c:v>
                </c:pt>
                <c:pt idx="29">
                  <c:v>0.57266226550669597</c:v>
                </c:pt>
                <c:pt idx="30">
                  <c:v>1.0027442525232466</c:v>
                </c:pt>
                <c:pt idx="31">
                  <c:v>0.98069436653260844</c:v>
                </c:pt>
                <c:pt idx="32">
                  <c:v>0.6767145903300964</c:v>
                </c:pt>
                <c:pt idx="33">
                  <c:v>0.83826570172920167</c:v>
                </c:pt>
                <c:pt idx="34">
                  <c:v>1.0005542478728202</c:v>
                </c:pt>
                <c:pt idx="35">
                  <c:v>0.81103870289573887</c:v>
                </c:pt>
                <c:pt idx="36">
                  <c:v>0.94044328103528585</c:v>
                </c:pt>
                <c:pt idx="37">
                  <c:v>0.66167271351138535</c:v>
                </c:pt>
                <c:pt idx="38">
                  <c:v>0.39118009326888359</c:v>
                </c:pt>
                <c:pt idx="39">
                  <c:v>0.28897530491169832</c:v>
                </c:pt>
                <c:pt idx="40">
                  <c:v>0.9180285352452966</c:v>
                </c:pt>
                <c:pt idx="41">
                  <c:v>7.6494758520029293E-2</c:v>
                </c:pt>
                <c:pt idx="42">
                  <c:v>0.37787662164439073</c:v>
                </c:pt>
                <c:pt idx="43">
                  <c:v>0.38434063484056313</c:v>
                </c:pt>
                <c:pt idx="44">
                  <c:v>8.8986734747598106E-2</c:v>
                </c:pt>
                <c:pt idx="45">
                  <c:v>4.2398260246390151E-2</c:v>
                </c:pt>
                <c:pt idx="46">
                  <c:v>0.50928027548724497</c:v>
                </c:pt>
                <c:pt idx="47">
                  <c:v>0.59978196448586818</c:v>
                </c:pt>
                <c:pt idx="48">
                  <c:v>2.332850695421218E-2</c:v>
                </c:pt>
                <c:pt idx="49">
                  <c:v>0.20300434444466831</c:v>
                </c:pt>
                <c:pt idx="50">
                  <c:v>0.61609354703253683</c:v>
                </c:pt>
                <c:pt idx="51">
                  <c:v>0.33553726275912243</c:v>
                </c:pt>
                <c:pt idx="52">
                  <c:v>0.51067239035389456</c:v>
                </c:pt>
                <c:pt idx="53">
                  <c:v>0.21339180454991169</c:v>
                </c:pt>
                <c:pt idx="54">
                  <c:v>0.15243098725006288</c:v>
                </c:pt>
                <c:pt idx="55">
                  <c:v>0.84489521975195103</c:v>
                </c:pt>
                <c:pt idx="56">
                  <c:v>0.39979904802251998</c:v>
                </c:pt>
                <c:pt idx="57">
                  <c:v>0.67976176469524141</c:v>
                </c:pt>
                <c:pt idx="58">
                  <c:v>0.43421012447872886</c:v>
                </c:pt>
                <c:pt idx="59">
                  <c:v>0.39180703028509622</c:v>
                </c:pt>
                <c:pt idx="60">
                  <c:v>0.65530203550938637</c:v>
                </c:pt>
                <c:pt idx="61">
                  <c:v>0.6250801495629732</c:v>
                </c:pt>
                <c:pt idx="62">
                  <c:v>0.34345879802215595</c:v>
                </c:pt>
                <c:pt idx="63">
                  <c:v>0.70439700738518241</c:v>
                </c:pt>
                <c:pt idx="64">
                  <c:v>0.16468195164343058</c:v>
                </c:pt>
                <c:pt idx="65">
                  <c:v>0.76372434227633956</c:v>
                </c:pt>
                <c:pt idx="66">
                  <c:v>0.29596293960987285</c:v>
                </c:pt>
                <c:pt idx="67">
                  <c:v>0.35246470859515711</c:v>
                </c:pt>
                <c:pt idx="68">
                  <c:v>0.17569594358337604</c:v>
                </c:pt>
                <c:pt idx="69">
                  <c:v>-0.3629885771510688</c:v>
                </c:pt>
                <c:pt idx="70">
                  <c:v>-0.37590086377150556</c:v>
                </c:pt>
                <c:pt idx="71">
                  <c:v>-0.64086297903438449</c:v>
                </c:pt>
                <c:pt idx="72">
                  <c:v>-0.32259433829635586</c:v>
                </c:pt>
                <c:pt idx="73">
                  <c:v>7.471684403501655E-2</c:v>
                </c:pt>
                <c:pt idx="74">
                  <c:v>0.11835107283459934</c:v>
                </c:pt>
                <c:pt idx="75">
                  <c:v>0.22601619202775591</c:v>
                </c:pt>
                <c:pt idx="76">
                  <c:v>7.0723744133172062E-2</c:v>
                </c:pt>
                <c:pt idx="77">
                  <c:v>0.33412367731180392</c:v>
                </c:pt>
                <c:pt idx="78">
                  <c:v>0.32197896743615395</c:v>
                </c:pt>
                <c:pt idx="79">
                  <c:v>0.42801152085327754</c:v>
                </c:pt>
                <c:pt idx="80">
                  <c:v>-0.17289917636458263</c:v>
                </c:pt>
                <c:pt idx="81">
                  <c:v>-0.23890585101041806</c:v>
                </c:pt>
                <c:pt idx="82">
                  <c:v>-3.8184323661549779E-2</c:v>
                </c:pt>
                <c:pt idx="83">
                  <c:v>-0.43224006608474363</c:v>
                </c:pt>
                <c:pt idx="84">
                  <c:v>-3.2069285688884897E-2</c:v>
                </c:pt>
                <c:pt idx="85">
                  <c:v>-0.55734710987666025</c:v>
                </c:pt>
                <c:pt idx="86">
                  <c:v>-0.2039832931069463</c:v>
                </c:pt>
                <c:pt idx="87">
                  <c:v>-0.4957205173879764</c:v>
                </c:pt>
                <c:pt idx="88">
                  <c:v>-0.46665070972877754</c:v>
                </c:pt>
                <c:pt idx="89">
                  <c:v>0.36437816549645952</c:v>
                </c:pt>
                <c:pt idx="90">
                  <c:v>0.24916689676766079</c:v>
                </c:pt>
                <c:pt idx="91">
                  <c:v>0.10121677851882005</c:v>
                </c:pt>
                <c:pt idx="92">
                  <c:v>-3.1072132399234675E-2</c:v>
                </c:pt>
                <c:pt idx="93">
                  <c:v>0.38935409172173863</c:v>
                </c:pt>
                <c:pt idx="94">
                  <c:v>0.50376395619833314</c:v>
                </c:pt>
                <c:pt idx="95">
                  <c:v>0.5164612891045417</c:v>
                </c:pt>
                <c:pt idx="96">
                  <c:v>0.55043799455836151</c:v>
                </c:pt>
                <c:pt idx="97">
                  <c:v>0.55011913820872671</c:v>
                </c:pt>
                <c:pt idx="98">
                  <c:v>0.39068083360791483</c:v>
                </c:pt>
                <c:pt idx="99">
                  <c:v>0.36273072789154703</c:v>
                </c:pt>
                <c:pt idx="100">
                  <c:v>0.58728299858654687</c:v>
                </c:pt>
                <c:pt idx="101">
                  <c:v>0.20461755592779962</c:v>
                </c:pt>
                <c:pt idx="102">
                  <c:v>0.41705345861628995</c:v>
                </c:pt>
                <c:pt idx="103">
                  <c:v>0.6784220878022218</c:v>
                </c:pt>
                <c:pt idx="104">
                  <c:v>0.43488690680240083</c:v>
                </c:pt>
                <c:pt idx="105">
                  <c:v>0.54164757718186962</c:v>
                </c:pt>
                <c:pt idx="106">
                  <c:v>0.34827031202326886</c:v>
                </c:pt>
                <c:pt idx="107">
                  <c:v>0.4382070212682887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7-483E-9AF5-0DBB0F7E158E}"/>
            </c:ext>
          </c:extLst>
        </c:ser>
        <c:ser>
          <c:idx val="0"/>
          <c:order val="1"/>
          <c:tx>
            <c:v>Old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Sheet2!$A$86:$A$193</c:f>
              <c:numCache>
                <c:formatCode>m/d/yyyy</c:formatCode>
                <c:ptCount val="108"/>
                <c:pt idx="0">
                  <c:v>33239</c:v>
                </c:pt>
                <c:pt idx="1">
                  <c:v>33329</c:v>
                </c:pt>
                <c:pt idx="2">
                  <c:v>33420</c:v>
                </c:pt>
                <c:pt idx="3">
                  <c:v>33512</c:v>
                </c:pt>
                <c:pt idx="4">
                  <c:v>33604</c:v>
                </c:pt>
                <c:pt idx="5">
                  <c:v>33695</c:v>
                </c:pt>
                <c:pt idx="6">
                  <c:v>33786</c:v>
                </c:pt>
                <c:pt idx="7">
                  <c:v>33878</c:v>
                </c:pt>
                <c:pt idx="8">
                  <c:v>33970</c:v>
                </c:pt>
                <c:pt idx="9">
                  <c:v>34060</c:v>
                </c:pt>
                <c:pt idx="10">
                  <c:v>34151</c:v>
                </c:pt>
                <c:pt idx="11">
                  <c:v>34243</c:v>
                </c:pt>
                <c:pt idx="12">
                  <c:v>34335</c:v>
                </c:pt>
                <c:pt idx="13">
                  <c:v>34425</c:v>
                </c:pt>
                <c:pt idx="14">
                  <c:v>34516</c:v>
                </c:pt>
                <c:pt idx="15">
                  <c:v>34608</c:v>
                </c:pt>
                <c:pt idx="16">
                  <c:v>34700</c:v>
                </c:pt>
                <c:pt idx="17">
                  <c:v>34790</c:v>
                </c:pt>
                <c:pt idx="18">
                  <c:v>34881</c:v>
                </c:pt>
                <c:pt idx="19">
                  <c:v>34973</c:v>
                </c:pt>
                <c:pt idx="20">
                  <c:v>35065</c:v>
                </c:pt>
                <c:pt idx="21">
                  <c:v>35156</c:v>
                </c:pt>
                <c:pt idx="22">
                  <c:v>35247</c:v>
                </c:pt>
                <c:pt idx="23">
                  <c:v>35339</c:v>
                </c:pt>
                <c:pt idx="24">
                  <c:v>35431</c:v>
                </c:pt>
                <c:pt idx="25">
                  <c:v>35521</c:v>
                </c:pt>
                <c:pt idx="26">
                  <c:v>35612</c:v>
                </c:pt>
                <c:pt idx="27">
                  <c:v>35704</c:v>
                </c:pt>
                <c:pt idx="28">
                  <c:v>35796</c:v>
                </c:pt>
                <c:pt idx="29">
                  <c:v>35886</c:v>
                </c:pt>
                <c:pt idx="30">
                  <c:v>35977</c:v>
                </c:pt>
                <c:pt idx="31">
                  <c:v>36069</c:v>
                </c:pt>
                <c:pt idx="32">
                  <c:v>36161</c:v>
                </c:pt>
                <c:pt idx="33">
                  <c:v>36251</c:v>
                </c:pt>
                <c:pt idx="34">
                  <c:v>36342</c:v>
                </c:pt>
                <c:pt idx="35">
                  <c:v>36434</c:v>
                </c:pt>
                <c:pt idx="36">
                  <c:v>36526</c:v>
                </c:pt>
                <c:pt idx="37">
                  <c:v>36617</c:v>
                </c:pt>
                <c:pt idx="38">
                  <c:v>36708</c:v>
                </c:pt>
                <c:pt idx="39">
                  <c:v>36800</c:v>
                </c:pt>
                <c:pt idx="40">
                  <c:v>36892</c:v>
                </c:pt>
                <c:pt idx="41">
                  <c:v>36982</c:v>
                </c:pt>
                <c:pt idx="42">
                  <c:v>37073</c:v>
                </c:pt>
                <c:pt idx="43">
                  <c:v>37165</c:v>
                </c:pt>
                <c:pt idx="44">
                  <c:v>37257</c:v>
                </c:pt>
                <c:pt idx="45">
                  <c:v>37347</c:v>
                </c:pt>
                <c:pt idx="46">
                  <c:v>37438</c:v>
                </c:pt>
                <c:pt idx="47">
                  <c:v>37530</c:v>
                </c:pt>
                <c:pt idx="48">
                  <c:v>37622</c:v>
                </c:pt>
                <c:pt idx="49">
                  <c:v>37712</c:v>
                </c:pt>
                <c:pt idx="50">
                  <c:v>37803</c:v>
                </c:pt>
                <c:pt idx="51">
                  <c:v>37895</c:v>
                </c:pt>
                <c:pt idx="52">
                  <c:v>37987</c:v>
                </c:pt>
                <c:pt idx="53">
                  <c:v>38078</c:v>
                </c:pt>
                <c:pt idx="54">
                  <c:v>38169</c:v>
                </c:pt>
                <c:pt idx="55">
                  <c:v>38261</c:v>
                </c:pt>
                <c:pt idx="56">
                  <c:v>38353</c:v>
                </c:pt>
                <c:pt idx="57">
                  <c:v>38443</c:v>
                </c:pt>
                <c:pt idx="58">
                  <c:v>38534</c:v>
                </c:pt>
                <c:pt idx="59">
                  <c:v>38626</c:v>
                </c:pt>
                <c:pt idx="60">
                  <c:v>38718</c:v>
                </c:pt>
                <c:pt idx="61">
                  <c:v>38808</c:v>
                </c:pt>
                <c:pt idx="62">
                  <c:v>38899</c:v>
                </c:pt>
                <c:pt idx="63">
                  <c:v>38991</c:v>
                </c:pt>
                <c:pt idx="64">
                  <c:v>39083</c:v>
                </c:pt>
                <c:pt idx="65">
                  <c:v>39173</c:v>
                </c:pt>
                <c:pt idx="66">
                  <c:v>39264</c:v>
                </c:pt>
                <c:pt idx="67">
                  <c:v>39356</c:v>
                </c:pt>
                <c:pt idx="68">
                  <c:v>39448</c:v>
                </c:pt>
                <c:pt idx="69">
                  <c:v>39539</c:v>
                </c:pt>
                <c:pt idx="70">
                  <c:v>39630</c:v>
                </c:pt>
                <c:pt idx="71">
                  <c:v>39722</c:v>
                </c:pt>
                <c:pt idx="72">
                  <c:v>39814</c:v>
                </c:pt>
                <c:pt idx="73">
                  <c:v>39904</c:v>
                </c:pt>
                <c:pt idx="74">
                  <c:v>39995</c:v>
                </c:pt>
                <c:pt idx="75">
                  <c:v>40087</c:v>
                </c:pt>
                <c:pt idx="76">
                  <c:v>40179</c:v>
                </c:pt>
                <c:pt idx="77">
                  <c:v>40269</c:v>
                </c:pt>
                <c:pt idx="78">
                  <c:v>40360</c:v>
                </c:pt>
                <c:pt idx="79">
                  <c:v>40452</c:v>
                </c:pt>
                <c:pt idx="80">
                  <c:v>40544</c:v>
                </c:pt>
                <c:pt idx="81">
                  <c:v>40634</c:v>
                </c:pt>
                <c:pt idx="82">
                  <c:v>40725</c:v>
                </c:pt>
                <c:pt idx="83">
                  <c:v>40817</c:v>
                </c:pt>
                <c:pt idx="84">
                  <c:v>40909</c:v>
                </c:pt>
                <c:pt idx="85">
                  <c:v>41000</c:v>
                </c:pt>
                <c:pt idx="86">
                  <c:v>41091</c:v>
                </c:pt>
                <c:pt idx="87">
                  <c:v>41183</c:v>
                </c:pt>
                <c:pt idx="88">
                  <c:v>41275</c:v>
                </c:pt>
                <c:pt idx="89">
                  <c:v>41365</c:v>
                </c:pt>
                <c:pt idx="90">
                  <c:v>41456</c:v>
                </c:pt>
                <c:pt idx="91">
                  <c:v>41548</c:v>
                </c:pt>
                <c:pt idx="92">
                  <c:v>41640</c:v>
                </c:pt>
                <c:pt idx="93">
                  <c:v>41730</c:v>
                </c:pt>
                <c:pt idx="94">
                  <c:v>41821</c:v>
                </c:pt>
                <c:pt idx="95">
                  <c:v>41913</c:v>
                </c:pt>
                <c:pt idx="96">
                  <c:v>42005</c:v>
                </c:pt>
                <c:pt idx="97">
                  <c:v>42095</c:v>
                </c:pt>
                <c:pt idx="98">
                  <c:v>42186</c:v>
                </c:pt>
                <c:pt idx="99">
                  <c:v>42278</c:v>
                </c:pt>
                <c:pt idx="100">
                  <c:v>42370</c:v>
                </c:pt>
                <c:pt idx="101">
                  <c:v>42461</c:v>
                </c:pt>
                <c:pt idx="102">
                  <c:v>42552</c:v>
                </c:pt>
                <c:pt idx="103">
                  <c:v>42644</c:v>
                </c:pt>
                <c:pt idx="104">
                  <c:v>42736</c:v>
                </c:pt>
                <c:pt idx="105">
                  <c:v>42826</c:v>
                </c:pt>
                <c:pt idx="106">
                  <c:v>42917</c:v>
                </c:pt>
                <c:pt idx="107">
                  <c:v>43009</c:v>
                </c:pt>
              </c:numCache>
            </c:numRef>
          </c:cat>
          <c:val>
            <c:numRef>
              <c:f>Sheet2!$C$86:$C$193</c:f>
              <c:numCache>
                <c:formatCode>General</c:formatCode>
                <c:ptCount val="108"/>
                <c:pt idx="0">
                  <c:v>1.0985406450221724</c:v>
                </c:pt>
                <c:pt idx="1">
                  <c:v>0.85781266054358873</c:v>
                </c:pt>
                <c:pt idx="2">
                  <c:v>-0.33048521929837094</c:v>
                </c:pt>
                <c:pt idx="3">
                  <c:v>1.4106659852913594</c:v>
                </c:pt>
                <c:pt idx="4">
                  <c:v>0.60573766725839917</c:v>
                </c:pt>
                <c:pt idx="5">
                  <c:v>0.11365836939885021</c:v>
                </c:pt>
                <c:pt idx="6">
                  <c:v>-0.181400844304902</c:v>
                </c:pt>
                <c:pt idx="7">
                  <c:v>0.8244503441934059</c:v>
                </c:pt>
                <c:pt idx="8">
                  <c:v>-1.6657631050480348</c:v>
                </c:pt>
                <c:pt idx="9">
                  <c:v>-1.7210253024912969E-2</c:v>
                </c:pt>
                <c:pt idx="10">
                  <c:v>0.32271700613193399</c:v>
                </c:pt>
                <c:pt idx="11">
                  <c:v>0.56317814689774703</c:v>
                </c:pt>
                <c:pt idx="12">
                  <c:v>7.5657306802767721E-2</c:v>
                </c:pt>
                <c:pt idx="13">
                  <c:v>0.28807623606792454</c:v>
                </c:pt>
                <c:pt idx="14">
                  <c:v>0.72682291691377188</c:v>
                </c:pt>
                <c:pt idx="15">
                  <c:v>0.45572864841629812</c:v>
                </c:pt>
                <c:pt idx="16">
                  <c:v>0.44217239653285834</c:v>
                </c:pt>
                <c:pt idx="17">
                  <c:v>1.1526167407813537</c:v>
                </c:pt>
                <c:pt idx="18">
                  <c:v>-8.5615615759793151E-2</c:v>
                </c:pt>
                <c:pt idx="19">
                  <c:v>0.1095139348821661</c:v>
                </c:pt>
                <c:pt idx="20">
                  <c:v>0.80493007150681528</c:v>
                </c:pt>
                <c:pt idx="21">
                  <c:v>0.31121074700761753</c:v>
                </c:pt>
                <c:pt idx="22">
                  <c:v>0.63069308762744303</c:v>
                </c:pt>
                <c:pt idx="23">
                  <c:v>0.11946669777644914</c:v>
                </c:pt>
                <c:pt idx="24">
                  <c:v>0.33399767516248957</c:v>
                </c:pt>
                <c:pt idx="25">
                  <c:v>0.86153642481405779</c:v>
                </c:pt>
                <c:pt idx="26">
                  <c:v>0.23809327707247085</c:v>
                </c:pt>
                <c:pt idx="27">
                  <c:v>1.1932910494229398</c:v>
                </c:pt>
                <c:pt idx="28">
                  <c:v>0.64562674647428153</c:v>
                </c:pt>
                <c:pt idx="29">
                  <c:v>0.63841278571135085</c:v>
                </c:pt>
                <c:pt idx="30">
                  <c:v>0.92062343424077486</c:v>
                </c:pt>
                <c:pt idx="31">
                  <c:v>0.91872002621506965</c:v>
                </c:pt>
                <c:pt idx="32">
                  <c:v>0.65173753299820891</c:v>
                </c:pt>
                <c:pt idx="33">
                  <c:v>0.71294775968127055</c:v>
                </c:pt>
                <c:pt idx="34">
                  <c:v>0.96803989049836225</c:v>
                </c:pt>
                <c:pt idx="35">
                  <c:v>0.9119283384149357</c:v>
                </c:pt>
                <c:pt idx="36">
                  <c:v>0.77842437921906704</c:v>
                </c:pt>
                <c:pt idx="37">
                  <c:v>0.83312171139930946</c:v>
                </c:pt>
                <c:pt idx="38">
                  <c:v>0.44954662346881058</c:v>
                </c:pt>
                <c:pt idx="39">
                  <c:v>0.12996877538793417</c:v>
                </c:pt>
                <c:pt idx="40">
                  <c:v>1.0264536701282578</c:v>
                </c:pt>
                <c:pt idx="41">
                  <c:v>0.32095914355882993</c:v>
                </c:pt>
                <c:pt idx="42">
                  <c:v>0.30678727975097519</c:v>
                </c:pt>
                <c:pt idx="43">
                  <c:v>-1.3882281742261249E-3</c:v>
                </c:pt>
                <c:pt idx="44">
                  <c:v>0.15511880780334497</c:v>
                </c:pt>
                <c:pt idx="45">
                  <c:v>0.14856249849846126</c:v>
                </c:pt>
                <c:pt idx="46">
                  <c:v>0.52496737527931714</c:v>
                </c:pt>
                <c:pt idx="47">
                  <c:v>0.59798883891877264</c:v>
                </c:pt>
                <c:pt idx="48">
                  <c:v>-8.9938786799836912E-2</c:v>
                </c:pt>
                <c:pt idx="49">
                  <c:v>0.179284925674561</c:v>
                </c:pt>
                <c:pt idx="50">
                  <c:v>0.46410881810186044</c:v>
                </c:pt>
                <c:pt idx="51">
                  <c:v>0.26087107027981116</c:v>
                </c:pt>
                <c:pt idx="52">
                  <c:v>0.68081191628646121</c:v>
                </c:pt>
                <c:pt idx="53">
                  <c:v>0.22755420259348291</c:v>
                </c:pt>
                <c:pt idx="54">
                  <c:v>0.14906879078411261</c:v>
                </c:pt>
                <c:pt idx="55">
                  <c:v>0.83857065753649707</c:v>
                </c:pt>
                <c:pt idx="56">
                  <c:v>0.27225750851498365</c:v>
                </c:pt>
                <c:pt idx="57">
                  <c:v>0.55662626086834255</c:v>
                </c:pt>
                <c:pt idx="58">
                  <c:v>0.57386712539346796</c:v>
                </c:pt>
                <c:pt idx="59">
                  <c:v>0.46631395678804477</c:v>
                </c:pt>
                <c:pt idx="60">
                  <c:v>0.53396627553286002</c:v>
                </c:pt>
                <c:pt idx="61">
                  <c:v>0.57221309203427939</c:v>
                </c:pt>
                <c:pt idx="62">
                  <c:v>0.24636025709015019</c:v>
                </c:pt>
                <c:pt idx="63">
                  <c:v>0.96573869604319462</c:v>
                </c:pt>
                <c:pt idx="64">
                  <c:v>-9.8683532840815325E-3</c:v>
                </c:pt>
                <c:pt idx="65">
                  <c:v>0.73920250833046097</c:v>
                </c:pt>
                <c:pt idx="66">
                  <c:v>0.33965035660905585</c:v>
                </c:pt>
                <c:pt idx="67">
                  <c:v>0.45053325670811883</c:v>
                </c:pt>
                <c:pt idx="68">
                  <c:v>8.9025102735962314E-2</c:v>
                </c:pt>
                <c:pt idx="69">
                  <c:v>-0.29459705121679391</c:v>
                </c:pt>
                <c:pt idx="70">
                  <c:v>-0.38317088529875587</c:v>
                </c:pt>
                <c:pt idx="71">
                  <c:v>-0.2907842768048341</c:v>
                </c:pt>
                <c:pt idx="72">
                  <c:v>-0.62363880689014772</c:v>
                </c:pt>
                <c:pt idx="73">
                  <c:v>6.7993489652251604E-2</c:v>
                </c:pt>
                <c:pt idx="74">
                  <c:v>-0.10749007614352379</c:v>
                </c:pt>
                <c:pt idx="75">
                  <c:v>0.39142540926355718</c:v>
                </c:pt>
                <c:pt idx="76">
                  <c:v>0.12924401782175021</c:v>
                </c:pt>
                <c:pt idx="77">
                  <c:v>0.22975068143751276</c:v>
                </c:pt>
                <c:pt idx="78">
                  <c:v>0.15571341434634789</c:v>
                </c:pt>
                <c:pt idx="79">
                  <c:v>0.45301266590809242</c:v>
                </c:pt>
                <c:pt idx="80">
                  <c:v>-0.10335783921878727</c:v>
                </c:pt>
                <c:pt idx="81">
                  <c:v>-0.44786503801672595</c:v>
                </c:pt>
                <c:pt idx="82">
                  <c:v>0.11898872090814194</c:v>
                </c:pt>
                <c:pt idx="83">
                  <c:v>-0.56036565784208792</c:v>
                </c:pt>
                <c:pt idx="84">
                  <c:v>-0.14019352045758771</c:v>
                </c:pt>
                <c:pt idx="85">
                  <c:v>-0.4609202445655658</c:v>
                </c:pt>
                <c:pt idx="86">
                  <c:v>-0.22785823011148842</c:v>
                </c:pt>
                <c:pt idx="87">
                  <c:v>-0.49923268134595133</c:v>
                </c:pt>
                <c:pt idx="88">
                  <c:v>-0.28488781076265735</c:v>
                </c:pt>
                <c:pt idx="89">
                  <c:v>0.21967231638972962</c:v>
                </c:pt>
                <c:pt idx="90">
                  <c:v>0.26624971878062009</c:v>
                </c:pt>
                <c:pt idx="91">
                  <c:v>0.11273664791038307</c:v>
                </c:pt>
                <c:pt idx="92">
                  <c:v>5.1387784830625449E-2</c:v>
                </c:pt>
                <c:pt idx="93">
                  <c:v>0.28448877120592631</c:v>
                </c:pt>
                <c:pt idx="94">
                  <c:v>0.44727362413206073</c:v>
                </c:pt>
                <c:pt idx="95">
                  <c:v>0.49792181119197032</c:v>
                </c:pt>
                <c:pt idx="96">
                  <c:v>0.39391526708434377</c:v>
                </c:pt>
                <c:pt idx="97">
                  <c:v>0.47009474134929174</c:v>
                </c:pt>
                <c:pt idx="98">
                  <c:v>0.43033014063864616</c:v>
                </c:pt>
                <c:pt idx="99">
                  <c:v>0.48359810428653116</c:v>
                </c:pt>
                <c:pt idx="100">
                  <c:v>0.64034163963759827</c:v>
                </c:pt>
                <c:pt idx="101">
                  <c:v>0.30246583873689836</c:v>
                </c:pt>
                <c:pt idx="102">
                  <c:v>0.35298843076805309</c:v>
                </c:pt>
                <c:pt idx="103">
                  <c:v>0.61116815443724715</c:v>
                </c:pt>
                <c:pt idx="104">
                  <c:v>0.36137388642647483</c:v>
                </c:pt>
                <c:pt idx="105">
                  <c:v>0.48674081860244911</c:v>
                </c:pt>
                <c:pt idx="106">
                  <c:v>0.38449341054624941</c:v>
                </c:pt>
                <c:pt idx="107">
                  <c:v>0.20295651818118543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7-483E-9AF5-0DBB0F7E1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733680"/>
        <c:axId val="1092473024"/>
      </c:lineChart>
      <c:dateAx>
        <c:axId val="1777336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2473024"/>
        <c:crosses val="autoZero"/>
        <c:auto val="1"/>
        <c:lblOffset val="100"/>
        <c:baseTimeUnit val="months"/>
      </c:dateAx>
      <c:valAx>
        <c:axId val="109247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77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ITR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new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Sheet2!$A$86:$A$193</c:f>
              <c:numCache>
                <c:formatCode>m/d/yyyy</c:formatCode>
                <c:ptCount val="108"/>
                <c:pt idx="0">
                  <c:v>33239</c:v>
                </c:pt>
                <c:pt idx="1">
                  <c:v>33329</c:v>
                </c:pt>
                <c:pt idx="2">
                  <c:v>33420</c:v>
                </c:pt>
                <c:pt idx="3">
                  <c:v>33512</c:v>
                </c:pt>
                <c:pt idx="4">
                  <c:v>33604</c:v>
                </c:pt>
                <c:pt idx="5">
                  <c:v>33695</c:v>
                </c:pt>
                <c:pt idx="6">
                  <c:v>33786</c:v>
                </c:pt>
                <c:pt idx="7">
                  <c:v>33878</c:v>
                </c:pt>
                <c:pt idx="8">
                  <c:v>33970</c:v>
                </c:pt>
                <c:pt idx="9">
                  <c:v>34060</c:v>
                </c:pt>
                <c:pt idx="10">
                  <c:v>34151</c:v>
                </c:pt>
                <c:pt idx="11">
                  <c:v>34243</c:v>
                </c:pt>
                <c:pt idx="12">
                  <c:v>34335</c:v>
                </c:pt>
                <c:pt idx="13">
                  <c:v>34425</c:v>
                </c:pt>
                <c:pt idx="14">
                  <c:v>34516</c:v>
                </c:pt>
                <c:pt idx="15">
                  <c:v>34608</c:v>
                </c:pt>
                <c:pt idx="16">
                  <c:v>34700</c:v>
                </c:pt>
                <c:pt idx="17">
                  <c:v>34790</c:v>
                </c:pt>
                <c:pt idx="18">
                  <c:v>34881</c:v>
                </c:pt>
                <c:pt idx="19">
                  <c:v>34973</c:v>
                </c:pt>
                <c:pt idx="20">
                  <c:v>35065</c:v>
                </c:pt>
                <c:pt idx="21">
                  <c:v>35156</c:v>
                </c:pt>
                <c:pt idx="22">
                  <c:v>35247</c:v>
                </c:pt>
                <c:pt idx="23">
                  <c:v>35339</c:v>
                </c:pt>
                <c:pt idx="24">
                  <c:v>35431</c:v>
                </c:pt>
                <c:pt idx="25">
                  <c:v>35521</c:v>
                </c:pt>
                <c:pt idx="26">
                  <c:v>35612</c:v>
                </c:pt>
                <c:pt idx="27">
                  <c:v>35704</c:v>
                </c:pt>
                <c:pt idx="28">
                  <c:v>35796</c:v>
                </c:pt>
                <c:pt idx="29">
                  <c:v>35886</c:v>
                </c:pt>
                <c:pt idx="30">
                  <c:v>35977</c:v>
                </c:pt>
                <c:pt idx="31">
                  <c:v>36069</c:v>
                </c:pt>
                <c:pt idx="32">
                  <c:v>36161</c:v>
                </c:pt>
                <c:pt idx="33">
                  <c:v>36251</c:v>
                </c:pt>
                <c:pt idx="34">
                  <c:v>36342</c:v>
                </c:pt>
                <c:pt idx="35">
                  <c:v>36434</c:v>
                </c:pt>
                <c:pt idx="36">
                  <c:v>36526</c:v>
                </c:pt>
                <c:pt idx="37">
                  <c:v>36617</c:v>
                </c:pt>
                <c:pt idx="38">
                  <c:v>36708</c:v>
                </c:pt>
                <c:pt idx="39">
                  <c:v>36800</c:v>
                </c:pt>
                <c:pt idx="40">
                  <c:v>36892</c:v>
                </c:pt>
                <c:pt idx="41">
                  <c:v>36982</c:v>
                </c:pt>
                <c:pt idx="42">
                  <c:v>37073</c:v>
                </c:pt>
                <c:pt idx="43">
                  <c:v>37165</c:v>
                </c:pt>
                <c:pt idx="44">
                  <c:v>37257</c:v>
                </c:pt>
                <c:pt idx="45">
                  <c:v>37347</c:v>
                </c:pt>
                <c:pt idx="46">
                  <c:v>37438</c:v>
                </c:pt>
                <c:pt idx="47">
                  <c:v>37530</c:v>
                </c:pt>
                <c:pt idx="48">
                  <c:v>37622</c:v>
                </c:pt>
                <c:pt idx="49">
                  <c:v>37712</c:v>
                </c:pt>
                <c:pt idx="50">
                  <c:v>37803</c:v>
                </c:pt>
                <c:pt idx="51">
                  <c:v>37895</c:v>
                </c:pt>
                <c:pt idx="52">
                  <c:v>37987</c:v>
                </c:pt>
                <c:pt idx="53">
                  <c:v>38078</c:v>
                </c:pt>
                <c:pt idx="54">
                  <c:v>38169</c:v>
                </c:pt>
                <c:pt idx="55">
                  <c:v>38261</c:v>
                </c:pt>
                <c:pt idx="56">
                  <c:v>38353</c:v>
                </c:pt>
                <c:pt idx="57">
                  <c:v>38443</c:v>
                </c:pt>
                <c:pt idx="58">
                  <c:v>38534</c:v>
                </c:pt>
                <c:pt idx="59">
                  <c:v>38626</c:v>
                </c:pt>
                <c:pt idx="60">
                  <c:v>38718</c:v>
                </c:pt>
                <c:pt idx="61">
                  <c:v>38808</c:v>
                </c:pt>
                <c:pt idx="62">
                  <c:v>38899</c:v>
                </c:pt>
                <c:pt idx="63">
                  <c:v>38991</c:v>
                </c:pt>
                <c:pt idx="64">
                  <c:v>39083</c:v>
                </c:pt>
                <c:pt idx="65">
                  <c:v>39173</c:v>
                </c:pt>
                <c:pt idx="66">
                  <c:v>39264</c:v>
                </c:pt>
                <c:pt idx="67">
                  <c:v>39356</c:v>
                </c:pt>
                <c:pt idx="68">
                  <c:v>39448</c:v>
                </c:pt>
                <c:pt idx="69">
                  <c:v>39539</c:v>
                </c:pt>
                <c:pt idx="70">
                  <c:v>39630</c:v>
                </c:pt>
                <c:pt idx="71">
                  <c:v>39722</c:v>
                </c:pt>
                <c:pt idx="72">
                  <c:v>39814</c:v>
                </c:pt>
                <c:pt idx="73">
                  <c:v>39904</c:v>
                </c:pt>
                <c:pt idx="74">
                  <c:v>39995</c:v>
                </c:pt>
                <c:pt idx="75">
                  <c:v>40087</c:v>
                </c:pt>
                <c:pt idx="76">
                  <c:v>40179</c:v>
                </c:pt>
                <c:pt idx="77">
                  <c:v>40269</c:v>
                </c:pt>
                <c:pt idx="78">
                  <c:v>40360</c:v>
                </c:pt>
                <c:pt idx="79">
                  <c:v>40452</c:v>
                </c:pt>
                <c:pt idx="80">
                  <c:v>40544</c:v>
                </c:pt>
                <c:pt idx="81">
                  <c:v>40634</c:v>
                </c:pt>
                <c:pt idx="82">
                  <c:v>40725</c:v>
                </c:pt>
                <c:pt idx="83">
                  <c:v>40817</c:v>
                </c:pt>
                <c:pt idx="84">
                  <c:v>40909</c:v>
                </c:pt>
                <c:pt idx="85">
                  <c:v>41000</c:v>
                </c:pt>
                <c:pt idx="86">
                  <c:v>41091</c:v>
                </c:pt>
                <c:pt idx="87">
                  <c:v>41183</c:v>
                </c:pt>
                <c:pt idx="88">
                  <c:v>41275</c:v>
                </c:pt>
                <c:pt idx="89">
                  <c:v>41365</c:v>
                </c:pt>
                <c:pt idx="90">
                  <c:v>41456</c:v>
                </c:pt>
                <c:pt idx="91">
                  <c:v>41548</c:v>
                </c:pt>
                <c:pt idx="92">
                  <c:v>41640</c:v>
                </c:pt>
                <c:pt idx="93">
                  <c:v>41730</c:v>
                </c:pt>
                <c:pt idx="94">
                  <c:v>41821</c:v>
                </c:pt>
                <c:pt idx="95">
                  <c:v>41913</c:v>
                </c:pt>
                <c:pt idx="96">
                  <c:v>42005</c:v>
                </c:pt>
                <c:pt idx="97">
                  <c:v>42095</c:v>
                </c:pt>
                <c:pt idx="98">
                  <c:v>42186</c:v>
                </c:pt>
                <c:pt idx="99">
                  <c:v>42278</c:v>
                </c:pt>
                <c:pt idx="100">
                  <c:v>42370</c:v>
                </c:pt>
                <c:pt idx="101">
                  <c:v>42461</c:v>
                </c:pt>
                <c:pt idx="102">
                  <c:v>42552</c:v>
                </c:pt>
                <c:pt idx="103">
                  <c:v>42644</c:v>
                </c:pt>
                <c:pt idx="104">
                  <c:v>42736</c:v>
                </c:pt>
                <c:pt idx="105">
                  <c:v>42826</c:v>
                </c:pt>
                <c:pt idx="106">
                  <c:v>42917</c:v>
                </c:pt>
                <c:pt idx="107">
                  <c:v>43009</c:v>
                </c:pt>
              </c:numCache>
            </c:numRef>
          </c:cat>
          <c:val>
            <c:numRef>
              <c:f>Sheet2!$I$86:$I$193</c:f>
              <c:numCache>
                <c:formatCode>General</c:formatCode>
                <c:ptCount val="108"/>
                <c:pt idx="0">
                  <c:v>1.5753168399523787E-3</c:v>
                </c:pt>
                <c:pt idx="1">
                  <c:v>0.22224562651600444</c:v>
                </c:pt>
                <c:pt idx="2">
                  <c:v>-0.15980260036364546</c:v>
                </c:pt>
                <c:pt idx="3">
                  <c:v>1.3450053624376457</c:v>
                </c:pt>
                <c:pt idx="4">
                  <c:v>1.7981764547111645</c:v>
                </c:pt>
                <c:pt idx="5">
                  <c:v>-1.4686004364372063</c:v>
                </c:pt>
                <c:pt idx="6">
                  <c:v>-1.9242049846296405</c:v>
                </c:pt>
                <c:pt idx="7">
                  <c:v>-0.84674174500721788</c:v>
                </c:pt>
                <c:pt idx="8">
                  <c:v>-2.8217070215440176</c:v>
                </c:pt>
                <c:pt idx="9">
                  <c:v>-1.5710823617427039</c:v>
                </c:pt>
                <c:pt idx="10">
                  <c:v>0.13750407826982336</c:v>
                </c:pt>
                <c:pt idx="11">
                  <c:v>-0.96758014753530741</c:v>
                </c:pt>
                <c:pt idx="12">
                  <c:v>1.0212959231693519</c:v>
                </c:pt>
                <c:pt idx="13">
                  <c:v>1.6214581925253047</c:v>
                </c:pt>
                <c:pt idx="14">
                  <c:v>1.0724361994792098</c:v>
                </c:pt>
                <c:pt idx="15">
                  <c:v>2.4705127375506786</c:v>
                </c:pt>
                <c:pt idx="16">
                  <c:v>-1.3771196410474196</c:v>
                </c:pt>
                <c:pt idx="17">
                  <c:v>0.79148718333963419</c:v>
                </c:pt>
                <c:pt idx="18">
                  <c:v>-4.4566164527781726E-2</c:v>
                </c:pt>
                <c:pt idx="19">
                  <c:v>-2.1101537067014231E-2</c:v>
                </c:pt>
                <c:pt idx="20">
                  <c:v>-3.3179434888056747</c:v>
                </c:pt>
                <c:pt idx="21">
                  <c:v>5.5159610769448753</c:v>
                </c:pt>
                <c:pt idx="22">
                  <c:v>1.2183213187756836</c:v>
                </c:pt>
                <c:pt idx="23">
                  <c:v>7.2756262834450247E-2</c:v>
                </c:pt>
                <c:pt idx="24">
                  <c:v>-1.2181178742392551</c:v>
                </c:pt>
                <c:pt idx="25">
                  <c:v>1.473197197645959</c:v>
                </c:pt>
                <c:pt idx="26">
                  <c:v>0.32701814747058133</c:v>
                </c:pt>
                <c:pt idx="27">
                  <c:v>2.0008911765361681</c:v>
                </c:pt>
                <c:pt idx="28">
                  <c:v>2.0434946710480961</c:v>
                </c:pt>
                <c:pt idx="29">
                  <c:v>0.43518032445830634</c:v>
                </c:pt>
                <c:pt idx="30">
                  <c:v>1.6742230915272271</c:v>
                </c:pt>
                <c:pt idx="31">
                  <c:v>0.78987648284642997</c:v>
                </c:pt>
                <c:pt idx="32">
                  <c:v>2.0785295129941872</c:v>
                </c:pt>
                <c:pt idx="33">
                  <c:v>1.2316145333259643</c:v>
                </c:pt>
                <c:pt idx="34">
                  <c:v>1.5949523754496209</c:v>
                </c:pt>
                <c:pt idx="35">
                  <c:v>0.81740606874773913</c:v>
                </c:pt>
                <c:pt idx="36">
                  <c:v>1.9029799623457411</c:v>
                </c:pt>
                <c:pt idx="37">
                  <c:v>0.94584758220082055</c:v>
                </c:pt>
                <c:pt idx="38">
                  <c:v>1.3067868064597477</c:v>
                </c:pt>
                <c:pt idx="39">
                  <c:v>-0.18583536379145338</c:v>
                </c:pt>
                <c:pt idx="40">
                  <c:v>0.81070695348570698</c:v>
                </c:pt>
                <c:pt idx="41">
                  <c:v>-0.24838000832884122</c:v>
                </c:pt>
                <c:pt idx="42">
                  <c:v>-0.68842272992901687</c:v>
                </c:pt>
                <c:pt idx="43">
                  <c:v>-0.36724079236821749</c:v>
                </c:pt>
                <c:pt idx="44">
                  <c:v>-0.42050706358298662</c:v>
                </c:pt>
                <c:pt idx="45">
                  <c:v>-1.0203206432012002</c:v>
                </c:pt>
                <c:pt idx="46">
                  <c:v>0.36936816474411049</c:v>
                </c:pt>
                <c:pt idx="47">
                  <c:v>0.80370368988014196</c:v>
                </c:pt>
                <c:pt idx="48">
                  <c:v>-0.11536297687991803</c:v>
                </c:pt>
                <c:pt idx="49">
                  <c:v>0.16709808037351781</c:v>
                </c:pt>
                <c:pt idx="50">
                  <c:v>0.7119646093487475</c:v>
                </c:pt>
                <c:pt idx="51">
                  <c:v>0.65881486047378868</c:v>
                </c:pt>
                <c:pt idx="52">
                  <c:v>0.21610033583128185</c:v>
                </c:pt>
                <c:pt idx="53">
                  <c:v>0.76530555305733827</c:v>
                </c:pt>
                <c:pt idx="54">
                  <c:v>0.17755043159703998</c:v>
                </c:pt>
                <c:pt idx="55">
                  <c:v>0.36211830076080531</c:v>
                </c:pt>
                <c:pt idx="56">
                  <c:v>0.12446228957723182</c:v>
                </c:pt>
                <c:pt idx="57">
                  <c:v>1.6119673384971556</c:v>
                </c:pt>
                <c:pt idx="58">
                  <c:v>1.1564268840926317</c:v>
                </c:pt>
                <c:pt idx="59">
                  <c:v>1.0321361749856539</c:v>
                </c:pt>
                <c:pt idx="60">
                  <c:v>1.0749649242677295</c:v>
                </c:pt>
                <c:pt idx="61">
                  <c:v>2.6888210820022351</c:v>
                </c:pt>
                <c:pt idx="62">
                  <c:v>0.66024812545282252</c:v>
                </c:pt>
                <c:pt idx="63">
                  <c:v>2.265117766711966</c:v>
                </c:pt>
                <c:pt idx="64">
                  <c:v>0.9675035319054448</c:v>
                </c:pt>
                <c:pt idx="65">
                  <c:v>0.63643369875170386</c:v>
                </c:pt>
                <c:pt idx="66">
                  <c:v>0.86398304027208717</c:v>
                </c:pt>
                <c:pt idx="67">
                  <c:v>2.040401801351055</c:v>
                </c:pt>
                <c:pt idx="68">
                  <c:v>-0.63231687270677295</c:v>
                </c:pt>
                <c:pt idx="69">
                  <c:v>-0.98483215423970094</c:v>
                </c:pt>
                <c:pt idx="70">
                  <c:v>-1.650461484825827</c:v>
                </c:pt>
                <c:pt idx="71">
                  <c:v>-3.1008614874457052</c:v>
                </c:pt>
                <c:pt idx="72">
                  <c:v>-5.7388854501159496</c:v>
                </c:pt>
                <c:pt idx="73">
                  <c:v>-2.3449131515795529</c:v>
                </c:pt>
                <c:pt idx="74">
                  <c:v>-1.0541619358934939</c:v>
                </c:pt>
                <c:pt idx="75">
                  <c:v>-0.35488672320841408</c:v>
                </c:pt>
                <c:pt idx="76">
                  <c:v>-0.40401309488327097</c:v>
                </c:pt>
                <c:pt idx="77">
                  <c:v>2.0975090607853408</c:v>
                </c:pt>
                <c:pt idx="78">
                  <c:v>-0.21845819862106319</c:v>
                </c:pt>
                <c:pt idx="79">
                  <c:v>-4.9117196800951834E-2</c:v>
                </c:pt>
                <c:pt idx="80">
                  <c:v>1.7041235967978796</c:v>
                </c:pt>
                <c:pt idx="81">
                  <c:v>-0.47623611507908725</c:v>
                </c:pt>
                <c:pt idx="82">
                  <c:v>0.2385791933535053</c:v>
                </c:pt>
                <c:pt idx="83">
                  <c:v>-0.49932921420564602</c:v>
                </c:pt>
                <c:pt idx="84">
                  <c:v>-1.5527795304752345</c:v>
                </c:pt>
                <c:pt idx="85">
                  <c:v>-0.9445585130274603</c:v>
                </c:pt>
                <c:pt idx="86">
                  <c:v>-0.86680515897187282</c:v>
                </c:pt>
                <c:pt idx="87">
                  <c:v>-1.267345664672459</c:v>
                </c:pt>
                <c:pt idx="88">
                  <c:v>-1.9127140115635544</c:v>
                </c:pt>
                <c:pt idx="89">
                  <c:v>1.2865575835891763</c:v>
                </c:pt>
                <c:pt idx="90">
                  <c:v>0.36410691329236133</c:v>
                </c:pt>
                <c:pt idx="91">
                  <c:v>1.1443757578045499</c:v>
                </c:pt>
                <c:pt idx="92">
                  <c:v>-0.11895191798168003</c:v>
                </c:pt>
                <c:pt idx="93">
                  <c:v>-0.3732622334743918</c:v>
                </c:pt>
                <c:pt idx="94">
                  <c:v>0.30247453083953602</c:v>
                </c:pt>
                <c:pt idx="95">
                  <c:v>0.34181681932643482</c:v>
                </c:pt>
                <c:pt idx="96">
                  <c:v>-0.33195703554409484</c:v>
                </c:pt>
                <c:pt idx="97">
                  <c:v>7.5909836063136948</c:v>
                </c:pt>
                <c:pt idx="98">
                  <c:v>-5.106704916784599</c:v>
                </c:pt>
                <c:pt idx="99">
                  <c:v>1.9524900361891806</c:v>
                </c:pt>
                <c:pt idx="100">
                  <c:v>0.85780164347086796</c:v>
                </c:pt>
                <c:pt idx="101">
                  <c:v>0.22459425325755955</c:v>
                </c:pt>
                <c:pt idx="102">
                  <c:v>1.0427840918094455</c:v>
                </c:pt>
                <c:pt idx="103">
                  <c:v>0.54291303882758601</c:v>
                </c:pt>
                <c:pt idx="104">
                  <c:v>1.0589430212351258</c:v>
                </c:pt>
                <c:pt idx="105">
                  <c:v>0.79737107172850319</c:v>
                </c:pt>
                <c:pt idx="106">
                  <c:v>2.8241275330463944</c:v>
                </c:pt>
                <c:pt idx="107">
                  <c:v>0.69119854725245844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D-4BA3-BB8A-8F5FA76F4DB0}"/>
            </c:ext>
          </c:extLst>
        </c:ser>
        <c:ser>
          <c:idx val="0"/>
          <c:order val="1"/>
          <c:tx>
            <c:v>Old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Sheet2!$A$86:$A$193</c:f>
              <c:numCache>
                <c:formatCode>m/d/yyyy</c:formatCode>
                <c:ptCount val="108"/>
                <c:pt idx="0">
                  <c:v>33239</c:v>
                </c:pt>
                <c:pt idx="1">
                  <c:v>33329</c:v>
                </c:pt>
                <c:pt idx="2">
                  <c:v>33420</c:v>
                </c:pt>
                <c:pt idx="3">
                  <c:v>33512</c:v>
                </c:pt>
                <c:pt idx="4">
                  <c:v>33604</c:v>
                </c:pt>
                <c:pt idx="5">
                  <c:v>33695</c:v>
                </c:pt>
                <c:pt idx="6">
                  <c:v>33786</c:v>
                </c:pt>
                <c:pt idx="7">
                  <c:v>33878</c:v>
                </c:pt>
                <c:pt idx="8">
                  <c:v>33970</c:v>
                </c:pt>
                <c:pt idx="9">
                  <c:v>34060</c:v>
                </c:pt>
                <c:pt idx="10">
                  <c:v>34151</c:v>
                </c:pt>
                <c:pt idx="11">
                  <c:v>34243</c:v>
                </c:pt>
                <c:pt idx="12">
                  <c:v>34335</c:v>
                </c:pt>
                <c:pt idx="13">
                  <c:v>34425</c:v>
                </c:pt>
                <c:pt idx="14">
                  <c:v>34516</c:v>
                </c:pt>
                <c:pt idx="15">
                  <c:v>34608</c:v>
                </c:pt>
                <c:pt idx="16">
                  <c:v>34700</c:v>
                </c:pt>
                <c:pt idx="17">
                  <c:v>34790</c:v>
                </c:pt>
                <c:pt idx="18">
                  <c:v>34881</c:v>
                </c:pt>
                <c:pt idx="19">
                  <c:v>34973</c:v>
                </c:pt>
                <c:pt idx="20">
                  <c:v>35065</c:v>
                </c:pt>
                <c:pt idx="21">
                  <c:v>35156</c:v>
                </c:pt>
                <c:pt idx="22">
                  <c:v>35247</c:v>
                </c:pt>
                <c:pt idx="23">
                  <c:v>35339</c:v>
                </c:pt>
                <c:pt idx="24">
                  <c:v>35431</c:v>
                </c:pt>
                <c:pt idx="25">
                  <c:v>35521</c:v>
                </c:pt>
                <c:pt idx="26">
                  <c:v>35612</c:v>
                </c:pt>
                <c:pt idx="27">
                  <c:v>35704</c:v>
                </c:pt>
                <c:pt idx="28">
                  <c:v>35796</c:v>
                </c:pt>
                <c:pt idx="29">
                  <c:v>35886</c:v>
                </c:pt>
                <c:pt idx="30">
                  <c:v>35977</c:v>
                </c:pt>
                <c:pt idx="31">
                  <c:v>36069</c:v>
                </c:pt>
                <c:pt idx="32">
                  <c:v>36161</c:v>
                </c:pt>
                <c:pt idx="33">
                  <c:v>36251</c:v>
                </c:pt>
                <c:pt idx="34">
                  <c:v>36342</c:v>
                </c:pt>
                <c:pt idx="35">
                  <c:v>36434</c:v>
                </c:pt>
                <c:pt idx="36">
                  <c:v>36526</c:v>
                </c:pt>
                <c:pt idx="37">
                  <c:v>36617</c:v>
                </c:pt>
                <c:pt idx="38">
                  <c:v>36708</c:v>
                </c:pt>
                <c:pt idx="39">
                  <c:v>36800</c:v>
                </c:pt>
                <c:pt idx="40">
                  <c:v>36892</c:v>
                </c:pt>
                <c:pt idx="41">
                  <c:v>36982</c:v>
                </c:pt>
                <c:pt idx="42">
                  <c:v>37073</c:v>
                </c:pt>
                <c:pt idx="43">
                  <c:v>37165</c:v>
                </c:pt>
                <c:pt idx="44">
                  <c:v>37257</c:v>
                </c:pt>
                <c:pt idx="45">
                  <c:v>37347</c:v>
                </c:pt>
                <c:pt idx="46">
                  <c:v>37438</c:v>
                </c:pt>
                <c:pt idx="47">
                  <c:v>37530</c:v>
                </c:pt>
                <c:pt idx="48">
                  <c:v>37622</c:v>
                </c:pt>
                <c:pt idx="49">
                  <c:v>37712</c:v>
                </c:pt>
                <c:pt idx="50">
                  <c:v>37803</c:v>
                </c:pt>
                <c:pt idx="51">
                  <c:v>37895</c:v>
                </c:pt>
                <c:pt idx="52">
                  <c:v>37987</c:v>
                </c:pt>
                <c:pt idx="53">
                  <c:v>38078</c:v>
                </c:pt>
                <c:pt idx="54">
                  <c:v>38169</c:v>
                </c:pt>
                <c:pt idx="55">
                  <c:v>38261</c:v>
                </c:pt>
                <c:pt idx="56">
                  <c:v>38353</c:v>
                </c:pt>
                <c:pt idx="57">
                  <c:v>38443</c:v>
                </c:pt>
                <c:pt idx="58">
                  <c:v>38534</c:v>
                </c:pt>
                <c:pt idx="59">
                  <c:v>38626</c:v>
                </c:pt>
                <c:pt idx="60">
                  <c:v>38718</c:v>
                </c:pt>
                <c:pt idx="61">
                  <c:v>38808</c:v>
                </c:pt>
                <c:pt idx="62">
                  <c:v>38899</c:v>
                </c:pt>
                <c:pt idx="63">
                  <c:v>38991</c:v>
                </c:pt>
                <c:pt idx="64">
                  <c:v>39083</c:v>
                </c:pt>
                <c:pt idx="65">
                  <c:v>39173</c:v>
                </c:pt>
                <c:pt idx="66">
                  <c:v>39264</c:v>
                </c:pt>
                <c:pt idx="67">
                  <c:v>39356</c:v>
                </c:pt>
                <c:pt idx="68">
                  <c:v>39448</c:v>
                </c:pt>
                <c:pt idx="69">
                  <c:v>39539</c:v>
                </c:pt>
                <c:pt idx="70">
                  <c:v>39630</c:v>
                </c:pt>
                <c:pt idx="71">
                  <c:v>39722</c:v>
                </c:pt>
                <c:pt idx="72">
                  <c:v>39814</c:v>
                </c:pt>
                <c:pt idx="73">
                  <c:v>39904</c:v>
                </c:pt>
                <c:pt idx="74">
                  <c:v>39995</c:v>
                </c:pt>
                <c:pt idx="75">
                  <c:v>40087</c:v>
                </c:pt>
                <c:pt idx="76">
                  <c:v>40179</c:v>
                </c:pt>
                <c:pt idx="77">
                  <c:v>40269</c:v>
                </c:pt>
                <c:pt idx="78">
                  <c:v>40360</c:v>
                </c:pt>
                <c:pt idx="79">
                  <c:v>40452</c:v>
                </c:pt>
                <c:pt idx="80">
                  <c:v>40544</c:v>
                </c:pt>
                <c:pt idx="81">
                  <c:v>40634</c:v>
                </c:pt>
                <c:pt idx="82">
                  <c:v>40725</c:v>
                </c:pt>
                <c:pt idx="83">
                  <c:v>40817</c:v>
                </c:pt>
                <c:pt idx="84">
                  <c:v>40909</c:v>
                </c:pt>
                <c:pt idx="85">
                  <c:v>41000</c:v>
                </c:pt>
                <c:pt idx="86">
                  <c:v>41091</c:v>
                </c:pt>
                <c:pt idx="87">
                  <c:v>41183</c:v>
                </c:pt>
                <c:pt idx="88">
                  <c:v>41275</c:v>
                </c:pt>
                <c:pt idx="89">
                  <c:v>41365</c:v>
                </c:pt>
                <c:pt idx="90">
                  <c:v>41456</c:v>
                </c:pt>
                <c:pt idx="91">
                  <c:v>41548</c:v>
                </c:pt>
                <c:pt idx="92">
                  <c:v>41640</c:v>
                </c:pt>
                <c:pt idx="93">
                  <c:v>41730</c:v>
                </c:pt>
                <c:pt idx="94">
                  <c:v>41821</c:v>
                </c:pt>
                <c:pt idx="95">
                  <c:v>41913</c:v>
                </c:pt>
                <c:pt idx="96">
                  <c:v>42005</c:v>
                </c:pt>
                <c:pt idx="97">
                  <c:v>42095</c:v>
                </c:pt>
                <c:pt idx="98">
                  <c:v>42186</c:v>
                </c:pt>
                <c:pt idx="99">
                  <c:v>42278</c:v>
                </c:pt>
                <c:pt idx="100">
                  <c:v>42370</c:v>
                </c:pt>
                <c:pt idx="101">
                  <c:v>42461</c:v>
                </c:pt>
                <c:pt idx="102">
                  <c:v>42552</c:v>
                </c:pt>
                <c:pt idx="103">
                  <c:v>42644</c:v>
                </c:pt>
                <c:pt idx="104">
                  <c:v>42736</c:v>
                </c:pt>
                <c:pt idx="105">
                  <c:v>42826</c:v>
                </c:pt>
                <c:pt idx="106">
                  <c:v>42917</c:v>
                </c:pt>
                <c:pt idx="107">
                  <c:v>43009</c:v>
                </c:pt>
              </c:numCache>
            </c:numRef>
          </c:cat>
          <c:val>
            <c:numRef>
              <c:f>Sheet2!$E$86:$E$193</c:f>
              <c:numCache>
                <c:formatCode>General</c:formatCode>
                <c:ptCount val="108"/>
                <c:pt idx="0">
                  <c:v>1.5753168399523787E-3</c:v>
                </c:pt>
                <c:pt idx="1">
                  <c:v>0.22224562651600444</c:v>
                </c:pt>
                <c:pt idx="2">
                  <c:v>-0.15980260036364546</c:v>
                </c:pt>
                <c:pt idx="3">
                  <c:v>1.3450053624376457</c:v>
                </c:pt>
                <c:pt idx="4">
                  <c:v>1.7981764547111645</c:v>
                </c:pt>
                <c:pt idx="5">
                  <c:v>-1.4686004364372174</c:v>
                </c:pt>
                <c:pt idx="6">
                  <c:v>-1.9242049846296516</c:v>
                </c:pt>
                <c:pt idx="7">
                  <c:v>-0.84674174500721788</c:v>
                </c:pt>
                <c:pt idx="8">
                  <c:v>-2.8217070215440065</c:v>
                </c:pt>
                <c:pt idx="9">
                  <c:v>-1.571082361742715</c:v>
                </c:pt>
                <c:pt idx="10">
                  <c:v>0.13750407826982336</c:v>
                </c:pt>
                <c:pt idx="11">
                  <c:v>-0.96758014753531851</c:v>
                </c:pt>
                <c:pt idx="12">
                  <c:v>1.0212959231693519</c:v>
                </c:pt>
                <c:pt idx="13">
                  <c:v>1.6214581925253047</c:v>
                </c:pt>
                <c:pt idx="14">
                  <c:v>1.0724361994792098</c:v>
                </c:pt>
                <c:pt idx="15">
                  <c:v>2.4705127375506786</c:v>
                </c:pt>
                <c:pt idx="16">
                  <c:v>-1.3771196410474085</c:v>
                </c:pt>
                <c:pt idx="17">
                  <c:v>0.94683942618616346</c:v>
                </c:pt>
                <c:pt idx="18">
                  <c:v>-0.1055710715233138</c:v>
                </c:pt>
                <c:pt idx="19">
                  <c:v>0.97353971694780217</c:v>
                </c:pt>
                <c:pt idx="20">
                  <c:v>-2.23833312557703</c:v>
                </c:pt>
                <c:pt idx="21">
                  <c:v>3.8228823730653838</c:v>
                </c:pt>
                <c:pt idx="22">
                  <c:v>0.59485453288585788</c:v>
                </c:pt>
                <c:pt idx="23">
                  <c:v>0.11512154447976819</c:v>
                </c:pt>
                <c:pt idx="24">
                  <c:v>-0.82446140677112645</c:v>
                </c:pt>
                <c:pt idx="25">
                  <c:v>1.8406516975464582</c:v>
                </c:pt>
                <c:pt idx="26">
                  <c:v>0.39477194986137221</c:v>
                </c:pt>
                <c:pt idx="27">
                  <c:v>2.2190999292885039</c:v>
                </c:pt>
                <c:pt idx="28">
                  <c:v>2.0304384892653626</c:v>
                </c:pt>
                <c:pt idx="29">
                  <c:v>0.20956603420656528</c:v>
                </c:pt>
                <c:pt idx="30">
                  <c:v>1.8141749617479608</c:v>
                </c:pt>
                <c:pt idx="31">
                  <c:v>0.9637226715889069</c:v>
                </c:pt>
                <c:pt idx="32">
                  <c:v>1.8903336029204354</c:v>
                </c:pt>
                <c:pt idx="33">
                  <c:v>1.4198813716158831</c:v>
                </c:pt>
                <c:pt idx="34">
                  <c:v>1.7060722163760422</c:v>
                </c:pt>
                <c:pt idx="35">
                  <c:v>0.96818853339206701</c:v>
                </c:pt>
                <c:pt idx="36">
                  <c:v>1.805560050348598</c:v>
                </c:pt>
                <c:pt idx="37">
                  <c:v>0.70802177365325569</c:v>
                </c:pt>
                <c:pt idx="38">
                  <c:v>1.1575186987954567</c:v>
                </c:pt>
                <c:pt idx="39">
                  <c:v>0.25871164570545613</c:v>
                </c:pt>
                <c:pt idx="40">
                  <c:v>0.64209642084556151</c:v>
                </c:pt>
                <c:pt idx="41">
                  <c:v>-5.6833959269009249E-2</c:v>
                </c:pt>
                <c:pt idx="42">
                  <c:v>-0.47057811763782098</c:v>
                </c:pt>
                <c:pt idx="43">
                  <c:v>-0.31765401915743174</c:v>
                </c:pt>
                <c:pt idx="44">
                  <c:v>-0.29598424915475707</c:v>
                </c:pt>
                <c:pt idx="45">
                  <c:v>-0.99505937159314328</c:v>
                </c:pt>
                <c:pt idx="46">
                  <c:v>0.4971462322581166</c:v>
                </c:pt>
                <c:pt idx="47">
                  <c:v>0.44545969154556886</c:v>
                </c:pt>
                <c:pt idx="48">
                  <c:v>0.3356188395505777</c:v>
                </c:pt>
                <c:pt idx="49">
                  <c:v>2.6895235885815438E-2</c:v>
                </c:pt>
                <c:pt idx="50">
                  <c:v>0.79203756465573427</c:v>
                </c:pt>
                <c:pt idx="51">
                  <c:v>0.92152569087173841</c:v>
                </c:pt>
                <c:pt idx="52">
                  <c:v>0.63613063563952021</c:v>
                </c:pt>
                <c:pt idx="53">
                  <c:v>0.27950215767773567</c:v>
                </c:pt>
                <c:pt idx="54">
                  <c:v>0.42497271083006272</c:v>
                </c:pt>
                <c:pt idx="55">
                  <c:v>0.30613900874982836</c:v>
                </c:pt>
                <c:pt idx="56">
                  <c:v>0.44419343318904403</c:v>
                </c:pt>
                <c:pt idx="57">
                  <c:v>1.7512071057451672</c:v>
                </c:pt>
                <c:pt idx="58">
                  <c:v>1.002939411027115</c:v>
                </c:pt>
                <c:pt idx="59">
                  <c:v>1.0062592669373815</c:v>
                </c:pt>
                <c:pt idx="60">
                  <c:v>1.1167712808839658</c:v>
                </c:pt>
                <c:pt idx="61">
                  <c:v>2.3680298139149958</c:v>
                </c:pt>
                <c:pt idx="62">
                  <c:v>0.93822134569030435</c:v>
                </c:pt>
                <c:pt idx="63">
                  <c:v>2.5641157745026621</c:v>
                </c:pt>
                <c:pt idx="64">
                  <c:v>0.7903954069937047</c:v>
                </c:pt>
                <c:pt idx="65">
                  <c:v>0.80539354521289575</c:v>
                </c:pt>
                <c:pt idx="66">
                  <c:v>0.69015248452450884</c:v>
                </c:pt>
                <c:pt idx="67">
                  <c:v>1.863291906205311</c:v>
                </c:pt>
                <c:pt idx="68">
                  <c:v>-0.79422299261968643</c:v>
                </c:pt>
                <c:pt idx="69">
                  <c:v>-1.287933926877316</c:v>
                </c:pt>
                <c:pt idx="70">
                  <c:v>-1.6319888900063306</c:v>
                </c:pt>
                <c:pt idx="71">
                  <c:v>-2.7248452457291683</c:v>
                </c:pt>
                <c:pt idx="72">
                  <c:v>-6.1046267251690489</c:v>
                </c:pt>
                <c:pt idx="73">
                  <c:v>-2.5365393634959266</c:v>
                </c:pt>
                <c:pt idx="74">
                  <c:v>-0.80389775776504857</c:v>
                </c:pt>
                <c:pt idx="75">
                  <c:v>0.22881820183906498</c:v>
                </c:pt>
                <c:pt idx="76">
                  <c:v>-1.0287893728285313</c:v>
                </c:pt>
                <c:pt idx="77">
                  <c:v>2.0087645667737908</c:v>
                </c:pt>
                <c:pt idx="78">
                  <c:v>-0.22624890570905887</c:v>
                </c:pt>
                <c:pt idx="79">
                  <c:v>0.14136266622035709</c:v>
                </c:pt>
                <c:pt idx="80">
                  <c:v>1.442334624432462</c:v>
                </c:pt>
                <c:pt idx="81">
                  <c:v>-0.14487204769818574</c:v>
                </c:pt>
                <c:pt idx="82">
                  <c:v>-0.39212223032941695</c:v>
                </c:pt>
                <c:pt idx="83">
                  <c:v>-0.18299338185392422</c:v>
                </c:pt>
                <c:pt idx="84">
                  <c:v>-1.6892005022256518</c:v>
                </c:pt>
                <c:pt idx="85">
                  <c:v>-0.5419826904614955</c:v>
                </c:pt>
                <c:pt idx="86">
                  <c:v>-1.1203915904351214</c:v>
                </c:pt>
                <c:pt idx="87">
                  <c:v>-1.141177505343749</c:v>
                </c:pt>
                <c:pt idx="88">
                  <c:v>-2.0262088851475957</c:v>
                </c:pt>
                <c:pt idx="89">
                  <c:v>1.0082352801966676</c:v>
                </c:pt>
                <c:pt idx="90">
                  <c:v>0.77785160766814521</c:v>
                </c:pt>
                <c:pt idx="91">
                  <c:v>0.572526166819598</c:v>
                </c:pt>
                <c:pt idx="92">
                  <c:v>0.4728733966479659</c:v>
                </c:pt>
                <c:pt idx="93">
                  <c:v>-0.56049416537686803</c:v>
                </c:pt>
                <c:pt idx="94">
                  <c:v>0.59112129948775127</c:v>
                </c:pt>
                <c:pt idx="95">
                  <c:v>0.55970432348302346</c:v>
                </c:pt>
                <c:pt idx="96">
                  <c:v>8.3900664420433202E-4</c:v>
                </c:pt>
                <c:pt idx="97">
                  <c:v>7.4462630368469451</c:v>
                </c:pt>
                <c:pt idx="98">
                  <c:v>-4.3320499509718058</c:v>
                </c:pt>
                <c:pt idx="99">
                  <c:v>2.7319063117168474</c:v>
                </c:pt>
                <c:pt idx="100">
                  <c:v>0.48097321495130796</c:v>
                </c:pt>
                <c:pt idx="101">
                  <c:v>1.0768093585817651</c:v>
                </c:pt>
                <c:pt idx="102">
                  <c:v>0.91850110964788456</c:v>
                </c:pt>
                <c:pt idx="103">
                  <c:v>1.2319150540046175</c:v>
                </c:pt>
                <c:pt idx="104">
                  <c:v>-0.49422896821248452</c:v>
                </c:pt>
                <c:pt idx="105">
                  <c:v>1.9785598776536517</c:v>
                </c:pt>
                <c:pt idx="106">
                  <c:v>-0.13637607819723119</c:v>
                </c:pt>
                <c:pt idx="107">
                  <c:v>1.4146061439642477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D-4BA3-BB8A-8F5FA76F4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733680"/>
        <c:axId val="1092473024"/>
      </c:lineChart>
      <c:dateAx>
        <c:axId val="1777336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2473024"/>
        <c:crosses val="autoZero"/>
        <c:auto val="1"/>
        <c:lblOffset val="100"/>
        <c:baseTimeUnit val="months"/>
      </c:dateAx>
      <c:valAx>
        <c:axId val="109247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77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080787391331306E-2"/>
          <c:y val="0.10113169128494012"/>
          <c:w val="0.92337493205333887"/>
          <c:h val="0.80650249617892367"/>
        </c:manualLayout>
      </c:layout>
      <c:lineChart>
        <c:grouping val="standard"/>
        <c:varyColors val="0"/>
        <c:ser>
          <c:idx val="0"/>
          <c:order val="0"/>
          <c:tx>
            <c:strRef>
              <c:f>data!$L$1</c:f>
              <c:strCache>
                <c:ptCount val="1"/>
                <c:pt idx="0">
                  <c:v>EAB_YER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data!$A$2:$A$117</c:f>
              <c:strCache>
                <c:ptCount val="116"/>
                <c:pt idx="0">
                  <c:v>1991Q1</c:v>
                </c:pt>
                <c:pt idx="1">
                  <c:v>1991Q2</c:v>
                </c:pt>
                <c:pt idx="2">
                  <c:v>1991Q3</c:v>
                </c:pt>
                <c:pt idx="3">
                  <c:v>1991Q4</c:v>
                </c:pt>
                <c:pt idx="4">
                  <c:v>1992Q1</c:v>
                </c:pt>
                <c:pt idx="5">
                  <c:v>1992Q2</c:v>
                </c:pt>
                <c:pt idx="6">
                  <c:v>1992Q3</c:v>
                </c:pt>
                <c:pt idx="7">
                  <c:v>1992Q4</c:v>
                </c:pt>
                <c:pt idx="8">
                  <c:v>1993Q1</c:v>
                </c:pt>
                <c:pt idx="9">
                  <c:v>1993Q2</c:v>
                </c:pt>
                <c:pt idx="10">
                  <c:v>1993Q3</c:v>
                </c:pt>
                <c:pt idx="11">
                  <c:v>1993Q4</c:v>
                </c:pt>
                <c:pt idx="12">
                  <c:v>1994Q1</c:v>
                </c:pt>
                <c:pt idx="13">
                  <c:v>1994Q2</c:v>
                </c:pt>
                <c:pt idx="14">
                  <c:v>1994Q3</c:v>
                </c:pt>
                <c:pt idx="15">
                  <c:v>1994Q4</c:v>
                </c:pt>
                <c:pt idx="16">
                  <c:v>1995Q1</c:v>
                </c:pt>
                <c:pt idx="17">
                  <c:v>1995Q2</c:v>
                </c:pt>
                <c:pt idx="18">
                  <c:v>1995Q3</c:v>
                </c:pt>
                <c:pt idx="19">
                  <c:v>1995Q4</c:v>
                </c:pt>
                <c:pt idx="20">
                  <c:v>1996Q1</c:v>
                </c:pt>
                <c:pt idx="21">
                  <c:v>1996Q2</c:v>
                </c:pt>
                <c:pt idx="22">
                  <c:v>1996Q3</c:v>
                </c:pt>
                <c:pt idx="23">
                  <c:v>1996Q4</c:v>
                </c:pt>
                <c:pt idx="24">
                  <c:v>1997Q1</c:v>
                </c:pt>
                <c:pt idx="25">
                  <c:v>1997Q2</c:v>
                </c:pt>
                <c:pt idx="26">
                  <c:v>1997Q3</c:v>
                </c:pt>
                <c:pt idx="27">
                  <c:v>1997Q4</c:v>
                </c:pt>
                <c:pt idx="28">
                  <c:v>1998Q1</c:v>
                </c:pt>
                <c:pt idx="29">
                  <c:v>1998Q2</c:v>
                </c:pt>
                <c:pt idx="30">
                  <c:v>1998Q3</c:v>
                </c:pt>
                <c:pt idx="31">
                  <c:v>1998Q4</c:v>
                </c:pt>
                <c:pt idx="32">
                  <c:v>1999Q1</c:v>
                </c:pt>
                <c:pt idx="33">
                  <c:v>1999Q2</c:v>
                </c:pt>
                <c:pt idx="34">
                  <c:v>1999Q3</c:v>
                </c:pt>
                <c:pt idx="35">
                  <c:v>1999Q4</c:v>
                </c:pt>
                <c:pt idx="36">
                  <c:v>2000Q1</c:v>
                </c:pt>
                <c:pt idx="37">
                  <c:v>2000Q2</c:v>
                </c:pt>
                <c:pt idx="38">
                  <c:v>2000Q3</c:v>
                </c:pt>
                <c:pt idx="39">
                  <c:v>2000Q4</c:v>
                </c:pt>
                <c:pt idx="40">
                  <c:v>2001Q1</c:v>
                </c:pt>
                <c:pt idx="41">
                  <c:v>2001Q2</c:v>
                </c:pt>
                <c:pt idx="42">
                  <c:v>2001Q3</c:v>
                </c:pt>
                <c:pt idx="43">
                  <c:v>2001Q4</c:v>
                </c:pt>
                <c:pt idx="44">
                  <c:v>2002Q1</c:v>
                </c:pt>
                <c:pt idx="45">
                  <c:v>2002Q2</c:v>
                </c:pt>
                <c:pt idx="46">
                  <c:v>2002Q3</c:v>
                </c:pt>
                <c:pt idx="47">
                  <c:v>2002Q4</c:v>
                </c:pt>
                <c:pt idx="48">
                  <c:v>2003Q1</c:v>
                </c:pt>
                <c:pt idx="49">
                  <c:v>2003Q2</c:v>
                </c:pt>
                <c:pt idx="50">
                  <c:v>2003Q3</c:v>
                </c:pt>
                <c:pt idx="51">
                  <c:v>2003Q4</c:v>
                </c:pt>
                <c:pt idx="52">
                  <c:v>2004Q1</c:v>
                </c:pt>
                <c:pt idx="53">
                  <c:v>2004Q2</c:v>
                </c:pt>
                <c:pt idx="54">
                  <c:v>2004Q3</c:v>
                </c:pt>
                <c:pt idx="55">
                  <c:v>2004Q4</c:v>
                </c:pt>
                <c:pt idx="56">
                  <c:v>2005Q1</c:v>
                </c:pt>
                <c:pt idx="57">
                  <c:v>2005Q2</c:v>
                </c:pt>
                <c:pt idx="58">
                  <c:v>2005Q3</c:v>
                </c:pt>
                <c:pt idx="59">
                  <c:v>2005Q4</c:v>
                </c:pt>
                <c:pt idx="60">
                  <c:v>2006Q1</c:v>
                </c:pt>
                <c:pt idx="61">
                  <c:v>2006Q2</c:v>
                </c:pt>
                <c:pt idx="62">
                  <c:v>2006Q3</c:v>
                </c:pt>
                <c:pt idx="63">
                  <c:v>2006Q4</c:v>
                </c:pt>
                <c:pt idx="64">
                  <c:v>2007Q1</c:v>
                </c:pt>
                <c:pt idx="65">
                  <c:v>2007Q2</c:v>
                </c:pt>
                <c:pt idx="66">
                  <c:v>2007Q3</c:v>
                </c:pt>
                <c:pt idx="67">
                  <c:v>2007Q4</c:v>
                </c:pt>
                <c:pt idx="68">
                  <c:v>2008Q1</c:v>
                </c:pt>
                <c:pt idx="69">
                  <c:v>2008Q2</c:v>
                </c:pt>
                <c:pt idx="70">
                  <c:v>2008Q3</c:v>
                </c:pt>
                <c:pt idx="71">
                  <c:v>2008Q4</c:v>
                </c:pt>
                <c:pt idx="72">
                  <c:v>2009Q1</c:v>
                </c:pt>
                <c:pt idx="73">
                  <c:v>2009Q2</c:v>
                </c:pt>
                <c:pt idx="74">
                  <c:v>2009Q3</c:v>
                </c:pt>
                <c:pt idx="75">
                  <c:v>2009Q4</c:v>
                </c:pt>
                <c:pt idx="76">
                  <c:v>2010Q1</c:v>
                </c:pt>
                <c:pt idx="77">
                  <c:v>2010Q2</c:v>
                </c:pt>
                <c:pt idx="78">
                  <c:v>2010Q3</c:v>
                </c:pt>
                <c:pt idx="79">
                  <c:v>2010Q4</c:v>
                </c:pt>
                <c:pt idx="80">
                  <c:v>2011Q1</c:v>
                </c:pt>
                <c:pt idx="81">
                  <c:v>2011Q2</c:v>
                </c:pt>
                <c:pt idx="82">
                  <c:v>2011Q3</c:v>
                </c:pt>
                <c:pt idx="83">
                  <c:v>2011Q4</c:v>
                </c:pt>
                <c:pt idx="84">
                  <c:v>2012Q1</c:v>
                </c:pt>
                <c:pt idx="85">
                  <c:v>2012Q2</c:v>
                </c:pt>
                <c:pt idx="86">
                  <c:v>2012Q3</c:v>
                </c:pt>
                <c:pt idx="87">
                  <c:v>2012Q4</c:v>
                </c:pt>
                <c:pt idx="88">
                  <c:v>2013Q1</c:v>
                </c:pt>
                <c:pt idx="89">
                  <c:v>2013Q2</c:v>
                </c:pt>
                <c:pt idx="90">
                  <c:v>2013Q3</c:v>
                </c:pt>
                <c:pt idx="91">
                  <c:v>2013Q4</c:v>
                </c:pt>
                <c:pt idx="92">
                  <c:v>2014Q1</c:v>
                </c:pt>
                <c:pt idx="93">
                  <c:v>2014Q2</c:v>
                </c:pt>
                <c:pt idx="94">
                  <c:v>2014Q3</c:v>
                </c:pt>
                <c:pt idx="95">
                  <c:v>2014Q4</c:v>
                </c:pt>
                <c:pt idx="96">
                  <c:v>2015Q1</c:v>
                </c:pt>
                <c:pt idx="97">
                  <c:v>2015Q2</c:v>
                </c:pt>
                <c:pt idx="98">
                  <c:v>2015Q3</c:v>
                </c:pt>
                <c:pt idx="99">
                  <c:v>2015Q4</c:v>
                </c:pt>
                <c:pt idx="100">
                  <c:v>2016Q1</c:v>
                </c:pt>
                <c:pt idx="101">
                  <c:v>2016Q2</c:v>
                </c:pt>
                <c:pt idx="102">
                  <c:v>2016Q3</c:v>
                </c:pt>
                <c:pt idx="103">
                  <c:v>2016Q4</c:v>
                </c:pt>
                <c:pt idx="104">
                  <c:v>2017Q1</c:v>
                </c:pt>
                <c:pt idx="105">
                  <c:v>2017Q2</c:v>
                </c:pt>
                <c:pt idx="106">
                  <c:v>2017Q3</c:v>
                </c:pt>
                <c:pt idx="107">
                  <c:v>2017Q4</c:v>
                </c:pt>
                <c:pt idx="108">
                  <c:v>2018Q1</c:v>
                </c:pt>
                <c:pt idx="109">
                  <c:v>2018Q2</c:v>
                </c:pt>
                <c:pt idx="110">
                  <c:v>2018Q3</c:v>
                </c:pt>
                <c:pt idx="111">
                  <c:v>2018Q4</c:v>
                </c:pt>
                <c:pt idx="112">
                  <c:v>2019Q1</c:v>
                </c:pt>
                <c:pt idx="113">
                  <c:v>2019Q2</c:v>
                </c:pt>
                <c:pt idx="114">
                  <c:v>2019Q3</c:v>
                </c:pt>
                <c:pt idx="115">
                  <c:v>2019Q4</c:v>
                </c:pt>
              </c:strCache>
            </c:strRef>
          </c:cat>
          <c:val>
            <c:numRef>
              <c:f>data!$L$2:$L$117</c:f>
              <c:numCache>
                <c:formatCode>0.00</c:formatCode>
                <c:ptCount val="116"/>
                <c:pt idx="1">
                  <c:v>-0.6010664465613158</c:v>
                </c:pt>
                <c:pt idx="2">
                  <c:v>-0.2912078205467683</c:v>
                </c:pt>
                <c:pt idx="3">
                  <c:v>1.2842224278622805</c:v>
                </c:pt>
                <c:pt idx="4">
                  <c:v>1.2116660740675744</c:v>
                </c:pt>
                <c:pt idx="5">
                  <c:v>-0.79734162746782911</c:v>
                </c:pt>
                <c:pt idx="6">
                  <c:v>-0.42600550294354944</c:v>
                </c:pt>
                <c:pt idx="7">
                  <c:v>-0.48177498685018083</c:v>
                </c:pt>
                <c:pt idx="8">
                  <c:v>-1.1072767116901416</c:v>
                </c:pt>
                <c:pt idx="9">
                  <c:v>-0.17621829341940565</c:v>
                </c:pt>
                <c:pt idx="10">
                  <c:v>0.42681109515005922</c:v>
                </c:pt>
                <c:pt idx="11">
                  <c:v>-0.22179900135269603</c:v>
                </c:pt>
                <c:pt idx="12">
                  <c:v>1.3328303997182989</c:v>
                </c:pt>
                <c:pt idx="13">
                  <c:v>0.45316376556037152</c:v>
                </c:pt>
                <c:pt idx="14">
                  <c:v>0.50400273160782216</c:v>
                </c:pt>
                <c:pt idx="15">
                  <c:v>1.0321318572275029</c:v>
                </c:pt>
                <c:pt idx="16">
                  <c:v>-0.41055738927557872</c:v>
                </c:pt>
                <c:pt idx="17">
                  <c:v>0.73260808097423968</c:v>
                </c:pt>
                <c:pt idx="18">
                  <c:v>0.12832500658934709</c:v>
                </c:pt>
                <c:pt idx="19">
                  <c:v>-3.913708331657606E-2</c:v>
                </c:pt>
                <c:pt idx="20">
                  <c:v>-0.82732909904572605</c:v>
                </c:pt>
                <c:pt idx="21">
                  <c:v>1.2862735529349578</c:v>
                </c:pt>
                <c:pt idx="22">
                  <c:v>0.31436124354655703</c:v>
                </c:pt>
                <c:pt idx="23">
                  <c:v>0.85073835684967847</c:v>
                </c:pt>
                <c:pt idx="24">
                  <c:v>-0.58182027556360483</c:v>
                </c:pt>
                <c:pt idx="25">
                  <c:v>1.0636489926976855</c:v>
                </c:pt>
                <c:pt idx="26">
                  <c:v>0.35612187242568538</c:v>
                </c:pt>
                <c:pt idx="27">
                  <c:v>0.71810230204354397</c:v>
                </c:pt>
                <c:pt idx="28">
                  <c:v>0.9570199690509984</c:v>
                </c:pt>
                <c:pt idx="29">
                  <c:v>-0.47038978259228426</c:v>
                </c:pt>
                <c:pt idx="30">
                  <c:v>0.48574912429439898</c:v>
                </c:pt>
                <c:pt idx="31">
                  <c:v>-2.441193644051598E-2</c:v>
                </c:pt>
                <c:pt idx="32">
                  <c:v>1.2077831738154687</c:v>
                </c:pt>
                <c:pt idx="33">
                  <c:v>-0.13174762455970823</c:v>
                </c:pt>
                <c:pt idx="34">
                  <c:v>1.354513746079844</c:v>
                </c:pt>
                <c:pt idx="35">
                  <c:v>0.44836034881030606</c:v>
                </c:pt>
                <c:pt idx="36">
                  <c:v>1.468841295327139</c:v>
                </c:pt>
                <c:pt idx="37">
                  <c:v>0.76127762423108258</c:v>
                </c:pt>
                <c:pt idx="38">
                  <c:v>3.9180564378371585E-2</c:v>
                </c:pt>
                <c:pt idx="39">
                  <c:v>-0.45723770028063271</c:v>
                </c:pt>
                <c:pt idx="40">
                  <c:v>2.1155434778938886</c:v>
                </c:pt>
                <c:pt idx="41">
                  <c:v>-0.28679659938952717</c:v>
                </c:pt>
                <c:pt idx="42">
                  <c:v>-4.2059663965632321E-2</c:v>
                </c:pt>
                <c:pt idx="43">
                  <c:v>-0.36018223293310392</c:v>
                </c:pt>
                <c:pt idx="44">
                  <c:v>-0.55280002209896484</c:v>
                </c:pt>
                <c:pt idx="45">
                  <c:v>0.33823485525639185</c:v>
                </c:pt>
                <c:pt idx="46">
                  <c:v>0.64411999387918861</c:v>
                </c:pt>
                <c:pt idx="47">
                  <c:v>-0.3105953402717021</c:v>
                </c:pt>
                <c:pt idx="48">
                  <c:v>-1.390191306475308</c:v>
                </c:pt>
                <c:pt idx="49">
                  <c:v>0.12435328513160648</c:v>
                </c:pt>
                <c:pt idx="50">
                  <c:v>0.89656391373704736</c:v>
                </c:pt>
                <c:pt idx="51">
                  <c:v>0.11413440561052202</c:v>
                </c:pt>
                <c:pt idx="52">
                  <c:v>-0.13739833307596649</c:v>
                </c:pt>
                <c:pt idx="53">
                  <c:v>0.59322390789458002</c:v>
                </c:pt>
                <c:pt idx="54">
                  <c:v>-0.31764322312539672</c:v>
                </c:pt>
                <c:pt idx="55">
                  <c:v>-2.8629875948205097E-2</c:v>
                </c:pt>
                <c:pt idx="56">
                  <c:v>0.16725422674797041</c:v>
                </c:pt>
                <c:pt idx="57">
                  <c:v>0.61128066297331252</c:v>
                </c:pt>
                <c:pt idx="58">
                  <c:v>0.80085478843106017</c:v>
                </c:pt>
                <c:pt idx="59">
                  <c:v>0.39507702288090751</c:v>
                </c:pt>
                <c:pt idx="60">
                  <c:v>1.1299538419981214</c:v>
                </c:pt>
                <c:pt idx="61">
                  <c:v>1.736517286028838</c:v>
                </c:pt>
                <c:pt idx="62">
                  <c:v>0.78433961513355577</c:v>
                </c:pt>
                <c:pt idx="63">
                  <c:v>1.4996689830352405</c:v>
                </c:pt>
                <c:pt idx="64">
                  <c:v>0.18545725648613232</c:v>
                </c:pt>
                <c:pt idx="65">
                  <c:v>0.69574276265229607</c:v>
                </c:pt>
                <c:pt idx="66">
                  <c:v>0.54488836949235786</c:v>
                </c:pt>
                <c:pt idx="67">
                  <c:v>0.77261039305092094</c:v>
                </c:pt>
                <c:pt idx="68">
                  <c:v>0.58940720682993941</c:v>
                </c:pt>
                <c:pt idx="69">
                  <c:v>-0.32177361770518997</c:v>
                </c:pt>
                <c:pt idx="70">
                  <c:v>-0.50037530935083119</c:v>
                </c:pt>
                <c:pt idx="71">
                  <c:v>-1.4971760313959859</c:v>
                </c:pt>
                <c:pt idx="72">
                  <c:v>-4.6003411797138067</c:v>
                </c:pt>
                <c:pt idx="73">
                  <c:v>0.31114157480989224</c:v>
                </c:pt>
                <c:pt idx="74">
                  <c:v>0.68429360779043158</c:v>
                </c:pt>
                <c:pt idx="75">
                  <c:v>0.83069701473854618</c:v>
                </c:pt>
                <c:pt idx="76">
                  <c:v>0.52121287415851647</c:v>
                </c:pt>
                <c:pt idx="77">
                  <c:v>2.3365710031769682</c:v>
                </c:pt>
                <c:pt idx="78">
                  <c:v>1.2398796994065098</c:v>
                </c:pt>
                <c:pt idx="79">
                  <c:v>1.0374273846108339</c:v>
                </c:pt>
                <c:pt idx="80">
                  <c:v>2.9127104409117477</c:v>
                </c:pt>
                <c:pt idx="81">
                  <c:v>0.63300805280115391</c:v>
                </c:pt>
                <c:pt idx="82">
                  <c:v>0.77216501703702978</c:v>
                </c:pt>
                <c:pt idx="83">
                  <c:v>8.787758384334321E-2</c:v>
                </c:pt>
                <c:pt idx="84">
                  <c:v>-0.13186721857396666</c:v>
                </c:pt>
                <c:pt idx="85">
                  <c:v>6.7363589468683038E-2</c:v>
                </c:pt>
                <c:pt idx="86">
                  <c:v>0.15671586372025814</c:v>
                </c:pt>
                <c:pt idx="87">
                  <c:v>-0.35339991431534434</c:v>
                </c:pt>
                <c:pt idx="88">
                  <c:v>-0.62153260483622796</c:v>
                </c:pt>
                <c:pt idx="89">
                  <c:v>1.1005089407451152</c:v>
                </c:pt>
                <c:pt idx="90">
                  <c:v>0.4436046727316123</c:v>
                </c:pt>
                <c:pt idx="91">
                  <c:v>7.6627078064972487E-2</c:v>
                </c:pt>
                <c:pt idx="92">
                  <c:v>0.99484005494014927</c:v>
                </c:pt>
                <c:pt idx="93">
                  <c:v>-0.11088123920016679</c:v>
                </c:pt>
                <c:pt idx="94">
                  <c:v>0.45126980821055263</c:v>
                </c:pt>
                <c:pt idx="95">
                  <c:v>0.64227722430092449</c:v>
                </c:pt>
                <c:pt idx="96">
                  <c:v>-0.28027800331029695</c:v>
                </c:pt>
                <c:pt idx="97">
                  <c:v>0.34314057734436965</c:v>
                </c:pt>
                <c:pt idx="98">
                  <c:v>0.3191037307708422</c:v>
                </c:pt>
                <c:pt idx="99">
                  <c:v>0.25403435019515364</c:v>
                </c:pt>
                <c:pt idx="100">
                  <c:v>0.35038883688909284</c:v>
                </c:pt>
                <c:pt idx="101">
                  <c:v>-2.7442735759575232E-2</c:v>
                </c:pt>
                <c:pt idx="102">
                  <c:v>0.15180185581453731</c:v>
                </c:pt>
                <c:pt idx="103">
                  <c:v>0.30958726330492237</c:v>
                </c:pt>
                <c:pt idx="104">
                  <c:v>1.2986387849944547</c:v>
                </c:pt>
                <c:pt idx="105">
                  <c:v>0.61259340850075006</c:v>
                </c:pt>
                <c:pt idx="106">
                  <c:v>0.70171852475757746</c:v>
                </c:pt>
                <c:pt idx="107">
                  <c:v>0.92526833964117206</c:v>
                </c:pt>
                <c:pt idx="108">
                  <c:v>-0.62793642090727131</c:v>
                </c:pt>
                <c:pt idx="109">
                  <c:v>0.70687336317911686</c:v>
                </c:pt>
                <c:pt idx="110">
                  <c:v>-0.72927359539229908</c:v>
                </c:pt>
                <c:pt idx="111">
                  <c:v>0.37373513971434846</c:v>
                </c:pt>
                <c:pt idx="112">
                  <c:v>0.58049033871672151</c:v>
                </c:pt>
                <c:pt idx="113">
                  <c:v>-4.883925669618705E-3</c:v>
                </c:pt>
                <c:pt idx="114">
                  <c:v>0.32662254311390804</c:v>
                </c:pt>
                <c:pt idx="115">
                  <c:v>-0.38418594672796624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9-4BDA-8E8B-2A24B861843B}"/>
            </c:ext>
          </c:extLst>
        </c:ser>
        <c:ser>
          <c:idx val="1"/>
          <c:order val="1"/>
          <c:tx>
            <c:strRef>
              <c:f>data!$Z$1</c:f>
              <c:strCache>
                <c:ptCount val="1"/>
                <c:pt idx="0">
                  <c:v>EAA_YER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data!$A$2:$A$117</c:f>
              <c:strCache>
                <c:ptCount val="116"/>
                <c:pt idx="0">
                  <c:v>1991Q1</c:v>
                </c:pt>
                <c:pt idx="1">
                  <c:v>1991Q2</c:v>
                </c:pt>
                <c:pt idx="2">
                  <c:v>1991Q3</c:v>
                </c:pt>
                <c:pt idx="3">
                  <c:v>1991Q4</c:v>
                </c:pt>
                <c:pt idx="4">
                  <c:v>1992Q1</c:v>
                </c:pt>
                <c:pt idx="5">
                  <c:v>1992Q2</c:v>
                </c:pt>
                <c:pt idx="6">
                  <c:v>1992Q3</c:v>
                </c:pt>
                <c:pt idx="7">
                  <c:v>1992Q4</c:v>
                </c:pt>
                <c:pt idx="8">
                  <c:v>1993Q1</c:v>
                </c:pt>
                <c:pt idx="9">
                  <c:v>1993Q2</c:v>
                </c:pt>
                <c:pt idx="10">
                  <c:v>1993Q3</c:v>
                </c:pt>
                <c:pt idx="11">
                  <c:v>1993Q4</c:v>
                </c:pt>
                <c:pt idx="12">
                  <c:v>1994Q1</c:v>
                </c:pt>
                <c:pt idx="13">
                  <c:v>1994Q2</c:v>
                </c:pt>
                <c:pt idx="14">
                  <c:v>1994Q3</c:v>
                </c:pt>
                <c:pt idx="15">
                  <c:v>1994Q4</c:v>
                </c:pt>
                <c:pt idx="16">
                  <c:v>1995Q1</c:v>
                </c:pt>
                <c:pt idx="17">
                  <c:v>1995Q2</c:v>
                </c:pt>
                <c:pt idx="18">
                  <c:v>1995Q3</c:v>
                </c:pt>
                <c:pt idx="19">
                  <c:v>1995Q4</c:v>
                </c:pt>
                <c:pt idx="20">
                  <c:v>1996Q1</c:v>
                </c:pt>
                <c:pt idx="21">
                  <c:v>1996Q2</c:v>
                </c:pt>
                <c:pt idx="22">
                  <c:v>1996Q3</c:v>
                </c:pt>
                <c:pt idx="23">
                  <c:v>1996Q4</c:v>
                </c:pt>
                <c:pt idx="24">
                  <c:v>1997Q1</c:v>
                </c:pt>
                <c:pt idx="25">
                  <c:v>1997Q2</c:v>
                </c:pt>
                <c:pt idx="26">
                  <c:v>1997Q3</c:v>
                </c:pt>
                <c:pt idx="27">
                  <c:v>1997Q4</c:v>
                </c:pt>
                <c:pt idx="28">
                  <c:v>1998Q1</c:v>
                </c:pt>
                <c:pt idx="29">
                  <c:v>1998Q2</c:v>
                </c:pt>
                <c:pt idx="30">
                  <c:v>1998Q3</c:v>
                </c:pt>
                <c:pt idx="31">
                  <c:v>1998Q4</c:v>
                </c:pt>
                <c:pt idx="32">
                  <c:v>1999Q1</c:v>
                </c:pt>
                <c:pt idx="33">
                  <c:v>1999Q2</c:v>
                </c:pt>
                <c:pt idx="34">
                  <c:v>1999Q3</c:v>
                </c:pt>
                <c:pt idx="35">
                  <c:v>1999Q4</c:v>
                </c:pt>
                <c:pt idx="36">
                  <c:v>2000Q1</c:v>
                </c:pt>
                <c:pt idx="37">
                  <c:v>2000Q2</c:v>
                </c:pt>
                <c:pt idx="38">
                  <c:v>2000Q3</c:v>
                </c:pt>
                <c:pt idx="39">
                  <c:v>2000Q4</c:v>
                </c:pt>
                <c:pt idx="40">
                  <c:v>2001Q1</c:v>
                </c:pt>
                <c:pt idx="41">
                  <c:v>2001Q2</c:v>
                </c:pt>
                <c:pt idx="42">
                  <c:v>2001Q3</c:v>
                </c:pt>
                <c:pt idx="43">
                  <c:v>2001Q4</c:v>
                </c:pt>
                <c:pt idx="44">
                  <c:v>2002Q1</c:v>
                </c:pt>
                <c:pt idx="45">
                  <c:v>2002Q2</c:v>
                </c:pt>
                <c:pt idx="46">
                  <c:v>2002Q3</c:v>
                </c:pt>
                <c:pt idx="47">
                  <c:v>2002Q4</c:v>
                </c:pt>
                <c:pt idx="48">
                  <c:v>2003Q1</c:v>
                </c:pt>
                <c:pt idx="49">
                  <c:v>2003Q2</c:v>
                </c:pt>
                <c:pt idx="50">
                  <c:v>2003Q3</c:v>
                </c:pt>
                <c:pt idx="51">
                  <c:v>2003Q4</c:v>
                </c:pt>
                <c:pt idx="52">
                  <c:v>2004Q1</c:v>
                </c:pt>
                <c:pt idx="53">
                  <c:v>2004Q2</c:v>
                </c:pt>
                <c:pt idx="54">
                  <c:v>2004Q3</c:v>
                </c:pt>
                <c:pt idx="55">
                  <c:v>2004Q4</c:v>
                </c:pt>
                <c:pt idx="56">
                  <c:v>2005Q1</c:v>
                </c:pt>
                <c:pt idx="57">
                  <c:v>2005Q2</c:v>
                </c:pt>
                <c:pt idx="58">
                  <c:v>2005Q3</c:v>
                </c:pt>
                <c:pt idx="59">
                  <c:v>2005Q4</c:v>
                </c:pt>
                <c:pt idx="60">
                  <c:v>2006Q1</c:v>
                </c:pt>
                <c:pt idx="61">
                  <c:v>2006Q2</c:v>
                </c:pt>
                <c:pt idx="62">
                  <c:v>2006Q3</c:v>
                </c:pt>
                <c:pt idx="63">
                  <c:v>2006Q4</c:v>
                </c:pt>
                <c:pt idx="64">
                  <c:v>2007Q1</c:v>
                </c:pt>
                <c:pt idx="65">
                  <c:v>2007Q2</c:v>
                </c:pt>
                <c:pt idx="66">
                  <c:v>2007Q3</c:v>
                </c:pt>
                <c:pt idx="67">
                  <c:v>2007Q4</c:v>
                </c:pt>
                <c:pt idx="68">
                  <c:v>2008Q1</c:v>
                </c:pt>
                <c:pt idx="69">
                  <c:v>2008Q2</c:v>
                </c:pt>
                <c:pt idx="70">
                  <c:v>2008Q3</c:v>
                </c:pt>
                <c:pt idx="71">
                  <c:v>2008Q4</c:v>
                </c:pt>
                <c:pt idx="72">
                  <c:v>2009Q1</c:v>
                </c:pt>
                <c:pt idx="73">
                  <c:v>2009Q2</c:v>
                </c:pt>
                <c:pt idx="74">
                  <c:v>2009Q3</c:v>
                </c:pt>
                <c:pt idx="75">
                  <c:v>2009Q4</c:v>
                </c:pt>
                <c:pt idx="76">
                  <c:v>2010Q1</c:v>
                </c:pt>
                <c:pt idx="77">
                  <c:v>2010Q2</c:v>
                </c:pt>
                <c:pt idx="78">
                  <c:v>2010Q3</c:v>
                </c:pt>
                <c:pt idx="79">
                  <c:v>2010Q4</c:v>
                </c:pt>
                <c:pt idx="80">
                  <c:v>2011Q1</c:v>
                </c:pt>
                <c:pt idx="81">
                  <c:v>2011Q2</c:v>
                </c:pt>
                <c:pt idx="82">
                  <c:v>2011Q3</c:v>
                </c:pt>
                <c:pt idx="83">
                  <c:v>2011Q4</c:v>
                </c:pt>
                <c:pt idx="84">
                  <c:v>2012Q1</c:v>
                </c:pt>
                <c:pt idx="85">
                  <c:v>2012Q2</c:v>
                </c:pt>
                <c:pt idx="86">
                  <c:v>2012Q3</c:v>
                </c:pt>
                <c:pt idx="87">
                  <c:v>2012Q4</c:v>
                </c:pt>
                <c:pt idx="88">
                  <c:v>2013Q1</c:v>
                </c:pt>
                <c:pt idx="89">
                  <c:v>2013Q2</c:v>
                </c:pt>
                <c:pt idx="90">
                  <c:v>2013Q3</c:v>
                </c:pt>
                <c:pt idx="91">
                  <c:v>2013Q4</c:v>
                </c:pt>
                <c:pt idx="92">
                  <c:v>2014Q1</c:v>
                </c:pt>
                <c:pt idx="93">
                  <c:v>2014Q2</c:v>
                </c:pt>
                <c:pt idx="94">
                  <c:v>2014Q3</c:v>
                </c:pt>
                <c:pt idx="95">
                  <c:v>2014Q4</c:v>
                </c:pt>
                <c:pt idx="96">
                  <c:v>2015Q1</c:v>
                </c:pt>
                <c:pt idx="97">
                  <c:v>2015Q2</c:v>
                </c:pt>
                <c:pt idx="98">
                  <c:v>2015Q3</c:v>
                </c:pt>
                <c:pt idx="99">
                  <c:v>2015Q4</c:v>
                </c:pt>
                <c:pt idx="100">
                  <c:v>2016Q1</c:v>
                </c:pt>
                <c:pt idx="101">
                  <c:v>2016Q2</c:v>
                </c:pt>
                <c:pt idx="102">
                  <c:v>2016Q3</c:v>
                </c:pt>
                <c:pt idx="103">
                  <c:v>2016Q4</c:v>
                </c:pt>
                <c:pt idx="104">
                  <c:v>2017Q1</c:v>
                </c:pt>
                <c:pt idx="105">
                  <c:v>2017Q2</c:v>
                </c:pt>
                <c:pt idx="106">
                  <c:v>2017Q3</c:v>
                </c:pt>
                <c:pt idx="107">
                  <c:v>2017Q4</c:v>
                </c:pt>
                <c:pt idx="108">
                  <c:v>2018Q1</c:v>
                </c:pt>
                <c:pt idx="109">
                  <c:v>2018Q2</c:v>
                </c:pt>
                <c:pt idx="110">
                  <c:v>2018Q3</c:v>
                </c:pt>
                <c:pt idx="111">
                  <c:v>2018Q4</c:v>
                </c:pt>
                <c:pt idx="112">
                  <c:v>2019Q1</c:v>
                </c:pt>
                <c:pt idx="113">
                  <c:v>2019Q2</c:v>
                </c:pt>
                <c:pt idx="114">
                  <c:v>2019Q3</c:v>
                </c:pt>
                <c:pt idx="115">
                  <c:v>2019Q4</c:v>
                </c:pt>
              </c:strCache>
            </c:strRef>
          </c:cat>
          <c:val>
            <c:numRef>
              <c:f>data!$Z$2:$Z$117</c:f>
              <c:numCache>
                <c:formatCode>0.00</c:formatCode>
                <c:ptCount val="116"/>
                <c:pt idx="1">
                  <c:v>0.56702463169795436</c:v>
                </c:pt>
                <c:pt idx="2">
                  <c:v>-3.7059215046519878E-2</c:v>
                </c:pt>
                <c:pt idx="3">
                  <c:v>0.68038941688211008</c:v>
                </c:pt>
                <c:pt idx="4">
                  <c:v>1.4948371918130254</c:v>
                </c:pt>
                <c:pt idx="5">
                  <c:v>-0.89533067791885967</c:v>
                </c:pt>
                <c:pt idx="6">
                  <c:v>-0.37433322340238995</c:v>
                </c:pt>
                <c:pt idx="7">
                  <c:v>-0.24567764668999015</c:v>
                </c:pt>
                <c:pt idx="8">
                  <c:v>-0.72543405549414519</c:v>
                </c:pt>
                <c:pt idx="9">
                  <c:v>1.784066868713019E-2</c:v>
                </c:pt>
                <c:pt idx="10">
                  <c:v>0.25874378446673063</c:v>
                </c:pt>
                <c:pt idx="11">
                  <c:v>0.32762389338603093</c:v>
                </c:pt>
                <c:pt idx="12">
                  <c:v>0.63317826092892382</c:v>
                </c:pt>
                <c:pt idx="13">
                  <c:v>0.57689116960020215</c:v>
                </c:pt>
                <c:pt idx="14">
                  <c:v>0.63703633929517167</c:v>
                </c:pt>
                <c:pt idx="15">
                  <c:v>0.5940712524656</c:v>
                </c:pt>
                <c:pt idx="16">
                  <c:v>0.88140247540680061</c:v>
                </c:pt>
                <c:pt idx="17">
                  <c:v>0.72618282311840421</c:v>
                </c:pt>
                <c:pt idx="18">
                  <c:v>0.21183617879729777</c:v>
                </c:pt>
                <c:pt idx="19">
                  <c:v>0.22174363496625382</c:v>
                </c:pt>
                <c:pt idx="20">
                  <c:v>0.48138044225514154</c:v>
                </c:pt>
                <c:pt idx="21">
                  <c:v>0.46819758209257767</c:v>
                </c:pt>
                <c:pt idx="22">
                  <c:v>0.46342606574842904</c:v>
                </c:pt>
                <c:pt idx="23">
                  <c:v>0.33424338031888823</c:v>
                </c:pt>
                <c:pt idx="24">
                  <c:v>0.47044130429074738</c:v>
                </c:pt>
                <c:pt idx="25">
                  <c:v>1.1435940397459543</c:v>
                </c:pt>
                <c:pt idx="26">
                  <c:v>0.87300503197769164</c:v>
                </c:pt>
                <c:pt idx="27">
                  <c:v>1.078090285075195</c:v>
                </c:pt>
                <c:pt idx="28">
                  <c:v>0.53022025884703616</c:v>
                </c:pt>
                <c:pt idx="29">
                  <c:v>0.61526723253850779</c:v>
                </c:pt>
                <c:pt idx="30">
                  <c:v>0.43980895442139456</c:v>
                </c:pt>
                <c:pt idx="31">
                  <c:v>0.40090429567696262</c:v>
                </c:pt>
                <c:pt idx="32">
                  <c:v>0.78620404702576252</c:v>
                </c:pt>
                <c:pt idx="33">
                  <c:v>0.63516742634328605</c:v>
                </c:pt>
                <c:pt idx="34">
                  <c:v>1.1639954300760591</c:v>
                </c:pt>
                <c:pt idx="35">
                  <c:v>1.1556984864868891</c:v>
                </c:pt>
                <c:pt idx="36">
                  <c:v>1.0818460835691379</c:v>
                </c:pt>
                <c:pt idx="37">
                  <c:v>0.82336007106118547</c:v>
                </c:pt>
                <c:pt idx="38">
                  <c:v>0.80223901805620557</c:v>
                </c:pt>
                <c:pt idx="39">
                  <c:v>0.73393735891336132</c:v>
                </c:pt>
                <c:pt idx="40">
                  <c:v>0.63215138092407308</c:v>
                </c:pt>
                <c:pt idx="41">
                  <c:v>5.0149211963779194E-2</c:v>
                </c:pt>
                <c:pt idx="42">
                  <c:v>0.21616905331303116</c:v>
                </c:pt>
                <c:pt idx="43">
                  <c:v>-0.10039123863806454</c:v>
                </c:pt>
                <c:pt idx="44">
                  <c:v>0.2943508272345019</c:v>
                </c:pt>
                <c:pt idx="45">
                  <c:v>0.3988399729010883</c:v>
                </c:pt>
                <c:pt idx="46">
                  <c:v>0.16434614164904104</c:v>
                </c:pt>
                <c:pt idx="47">
                  <c:v>0.18624622389931123</c:v>
                </c:pt>
                <c:pt idx="48">
                  <c:v>3.8691143897651159E-4</c:v>
                </c:pt>
                <c:pt idx="49">
                  <c:v>-0.19809647820925314</c:v>
                </c:pt>
                <c:pt idx="50">
                  <c:v>0.37359080809102885</c:v>
                </c:pt>
                <c:pt idx="51">
                  <c:v>0.50956522587370934</c:v>
                </c:pt>
                <c:pt idx="52">
                  <c:v>0.65225049538519819</c:v>
                </c:pt>
                <c:pt idx="53">
                  <c:v>0.38609542983956135</c:v>
                </c:pt>
                <c:pt idx="54">
                  <c:v>0.28724375887689835</c:v>
                </c:pt>
                <c:pt idx="55">
                  <c:v>0.35476699584073845</c:v>
                </c:pt>
                <c:pt idx="56">
                  <c:v>7.4020548425890453E-2</c:v>
                </c:pt>
                <c:pt idx="57">
                  <c:v>0.41541667233899737</c:v>
                </c:pt>
                <c:pt idx="58">
                  <c:v>0.60774182674134813</c:v>
                </c:pt>
                <c:pt idx="59">
                  <c:v>0.56013785555888429</c:v>
                </c:pt>
                <c:pt idx="60">
                  <c:v>0.73267162915655604</c:v>
                </c:pt>
                <c:pt idx="61">
                  <c:v>0.71508133530402418</c:v>
                </c:pt>
                <c:pt idx="62">
                  <c:v>0.29755941128288832</c:v>
                </c:pt>
                <c:pt idx="63">
                  <c:v>0.88466733869778658</c:v>
                </c:pt>
                <c:pt idx="64">
                  <c:v>0.66128978209569755</c:v>
                </c:pt>
                <c:pt idx="65">
                  <c:v>0.53768796655380147</c:v>
                </c:pt>
                <c:pt idx="66">
                  <c:v>0.25277187649321853</c:v>
                </c:pt>
                <c:pt idx="67">
                  <c:v>0.1342983915903595</c:v>
                </c:pt>
                <c:pt idx="68">
                  <c:v>0.52500339129404328</c:v>
                </c:pt>
                <c:pt idx="69">
                  <c:v>-0.6780774838651249</c:v>
                </c:pt>
                <c:pt idx="70">
                  <c:v>-0.73140152517549017</c:v>
                </c:pt>
                <c:pt idx="71">
                  <c:v>-1.8602134021889261</c:v>
                </c:pt>
                <c:pt idx="72">
                  <c:v>-2.7027437426332401</c:v>
                </c:pt>
                <c:pt idx="73">
                  <c:v>-0.2456160385714834</c:v>
                </c:pt>
                <c:pt idx="74">
                  <c:v>0.15907302248976407</c:v>
                </c:pt>
                <c:pt idx="75">
                  <c:v>0.24868404982705261</c:v>
                </c:pt>
                <c:pt idx="76">
                  <c:v>0.15200586680579331</c:v>
                </c:pt>
                <c:pt idx="77">
                  <c:v>0.36162678572826401</c:v>
                </c:pt>
                <c:pt idx="78">
                  <c:v>0.13756734918410896</c:v>
                </c:pt>
                <c:pt idx="79">
                  <c:v>0.5141366529000102</c:v>
                </c:pt>
                <c:pt idx="80">
                  <c:v>0.49460354277679475</c:v>
                </c:pt>
                <c:pt idx="81">
                  <c:v>-0.22202016071130037</c:v>
                </c:pt>
                <c:pt idx="82">
                  <c:v>-0.23435939278760864</c:v>
                </c:pt>
                <c:pt idx="83">
                  <c:v>-0.46297650687093794</c:v>
                </c:pt>
                <c:pt idx="84">
                  <c:v>-0.49671437836292798</c:v>
                </c:pt>
                <c:pt idx="85">
                  <c:v>-0.70753262252373217</c:v>
                </c:pt>
                <c:pt idx="86">
                  <c:v>-0.26469117545616649</c:v>
                </c:pt>
                <c:pt idx="87">
                  <c:v>-0.51888267314664782</c:v>
                </c:pt>
                <c:pt idx="88">
                  <c:v>-0.26723114514267676</c:v>
                </c:pt>
                <c:pt idx="89">
                  <c:v>0.36433069255232819</c:v>
                </c:pt>
                <c:pt idx="90">
                  <c:v>7.5680397342869909E-2</c:v>
                </c:pt>
                <c:pt idx="91">
                  <c:v>0.26776278123736841</c:v>
                </c:pt>
                <c:pt idx="92">
                  <c:v>4.7536274970738646E-2</c:v>
                </c:pt>
                <c:pt idx="93">
                  <c:v>0.22359797864188735</c:v>
                </c:pt>
                <c:pt idx="94">
                  <c:v>0.39561246966401953</c:v>
                </c:pt>
                <c:pt idx="95">
                  <c:v>0.21255320219575324</c:v>
                </c:pt>
                <c:pt idx="96">
                  <c:v>0.49384817302966511</c:v>
                </c:pt>
                <c:pt idx="97">
                  <c:v>0.44557242399636543</c:v>
                </c:pt>
                <c:pt idx="98">
                  <c:v>0.26336570568874507</c:v>
                </c:pt>
                <c:pt idx="99">
                  <c:v>0.44609322174904431</c:v>
                </c:pt>
                <c:pt idx="100">
                  <c:v>0.45236881589885147</c:v>
                </c:pt>
                <c:pt idx="101">
                  <c:v>0.18731819624726587</c:v>
                </c:pt>
                <c:pt idx="102">
                  <c:v>0.50873056163518449</c:v>
                </c:pt>
                <c:pt idx="103">
                  <c:v>0.55449934688645008</c:v>
                </c:pt>
                <c:pt idx="104">
                  <c:v>0.62659836746423725</c:v>
                </c:pt>
                <c:pt idx="105">
                  <c:v>0.62057851394825558</c:v>
                </c:pt>
                <c:pt idx="106">
                  <c:v>0.48792802966473037</c:v>
                </c:pt>
                <c:pt idx="107">
                  <c:v>0.58327316171469246</c:v>
                </c:pt>
                <c:pt idx="108">
                  <c:v>0.20382755041072897</c:v>
                </c:pt>
                <c:pt idx="109">
                  <c:v>0.39123596276751105</c:v>
                </c:pt>
                <c:pt idx="110">
                  <c:v>0.27656542039904419</c:v>
                </c:pt>
                <c:pt idx="111">
                  <c:v>0.51137246638846001</c:v>
                </c:pt>
                <c:pt idx="112">
                  <c:v>0.68584695036477683</c:v>
                </c:pt>
                <c:pt idx="113">
                  <c:v>0.35488854154388516</c:v>
                </c:pt>
                <c:pt idx="114">
                  <c:v>-4.6228303909323643E-2</c:v>
                </c:pt>
                <c:pt idx="115">
                  <c:v>-0.15175606512235484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9-4BDA-8E8B-2A24B8618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0469888"/>
        <c:axId val="1380466048"/>
      </c:lineChart>
      <c:catAx>
        <c:axId val="138046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466048"/>
        <c:crosses val="autoZero"/>
        <c:auto val="1"/>
        <c:lblAlgn val="ctr"/>
        <c:lblOffset val="100"/>
        <c:noMultiLvlLbl val="0"/>
      </c:catAx>
      <c:valAx>
        <c:axId val="138046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46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PCR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080787391331306E-2"/>
          <c:y val="0.10113169128494012"/>
          <c:w val="0.92337493205333887"/>
          <c:h val="0.80650249617892367"/>
        </c:manualLayout>
      </c:layout>
      <c:lineChart>
        <c:grouping val="standard"/>
        <c:varyColors val="0"/>
        <c:ser>
          <c:idx val="0"/>
          <c:order val="0"/>
          <c:tx>
            <c:strRef>
              <c:f>data!$M$1</c:f>
              <c:strCache>
                <c:ptCount val="1"/>
                <c:pt idx="0">
                  <c:v>EAB_PCR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data!$A$2:$A$117</c:f>
              <c:strCache>
                <c:ptCount val="116"/>
                <c:pt idx="0">
                  <c:v>1991Q1</c:v>
                </c:pt>
                <c:pt idx="1">
                  <c:v>1991Q2</c:v>
                </c:pt>
                <c:pt idx="2">
                  <c:v>1991Q3</c:v>
                </c:pt>
                <c:pt idx="3">
                  <c:v>1991Q4</c:v>
                </c:pt>
                <c:pt idx="4">
                  <c:v>1992Q1</c:v>
                </c:pt>
                <c:pt idx="5">
                  <c:v>1992Q2</c:v>
                </c:pt>
                <c:pt idx="6">
                  <c:v>1992Q3</c:v>
                </c:pt>
                <c:pt idx="7">
                  <c:v>1992Q4</c:v>
                </c:pt>
                <c:pt idx="8">
                  <c:v>1993Q1</c:v>
                </c:pt>
                <c:pt idx="9">
                  <c:v>1993Q2</c:v>
                </c:pt>
                <c:pt idx="10">
                  <c:v>1993Q3</c:v>
                </c:pt>
                <c:pt idx="11">
                  <c:v>1993Q4</c:v>
                </c:pt>
                <c:pt idx="12">
                  <c:v>1994Q1</c:v>
                </c:pt>
                <c:pt idx="13">
                  <c:v>1994Q2</c:v>
                </c:pt>
                <c:pt idx="14">
                  <c:v>1994Q3</c:v>
                </c:pt>
                <c:pt idx="15">
                  <c:v>1994Q4</c:v>
                </c:pt>
                <c:pt idx="16">
                  <c:v>1995Q1</c:v>
                </c:pt>
                <c:pt idx="17">
                  <c:v>1995Q2</c:v>
                </c:pt>
                <c:pt idx="18">
                  <c:v>1995Q3</c:v>
                </c:pt>
                <c:pt idx="19">
                  <c:v>1995Q4</c:v>
                </c:pt>
                <c:pt idx="20">
                  <c:v>1996Q1</c:v>
                </c:pt>
                <c:pt idx="21">
                  <c:v>1996Q2</c:v>
                </c:pt>
                <c:pt idx="22">
                  <c:v>1996Q3</c:v>
                </c:pt>
                <c:pt idx="23">
                  <c:v>1996Q4</c:v>
                </c:pt>
                <c:pt idx="24">
                  <c:v>1997Q1</c:v>
                </c:pt>
                <c:pt idx="25">
                  <c:v>1997Q2</c:v>
                </c:pt>
                <c:pt idx="26">
                  <c:v>1997Q3</c:v>
                </c:pt>
                <c:pt idx="27">
                  <c:v>1997Q4</c:v>
                </c:pt>
                <c:pt idx="28">
                  <c:v>1998Q1</c:v>
                </c:pt>
                <c:pt idx="29">
                  <c:v>1998Q2</c:v>
                </c:pt>
                <c:pt idx="30">
                  <c:v>1998Q3</c:v>
                </c:pt>
                <c:pt idx="31">
                  <c:v>1998Q4</c:v>
                </c:pt>
                <c:pt idx="32">
                  <c:v>1999Q1</c:v>
                </c:pt>
                <c:pt idx="33">
                  <c:v>1999Q2</c:v>
                </c:pt>
                <c:pt idx="34">
                  <c:v>1999Q3</c:v>
                </c:pt>
                <c:pt idx="35">
                  <c:v>1999Q4</c:v>
                </c:pt>
                <c:pt idx="36">
                  <c:v>2000Q1</c:v>
                </c:pt>
                <c:pt idx="37">
                  <c:v>2000Q2</c:v>
                </c:pt>
                <c:pt idx="38">
                  <c:v>2000Q3</c:v>
                </c:pt>
                <c:pt idx="39">
                  <c:v>2000Q4</c:v>
                </c:pt>
                <c:pt idx="40">
                  <c:v>2001Q1</c:v>
                </c:pt>
                <c:pt idx="41">
                  <c:v>2001Q2</c:v>
                </c:pt>
                <c:pt idx="42">
                  <c:v>2001Q3</c:v>
                </c:pt>
                <c:pt idx="43">
                  <c:v>2001Q4</c:v>
                </c:pt>
                <c:pt idx="44">
                  <c:v>2002Q1</c:v>
                </c:pt>
                <c:pt idx="45">
                  <c:v>2002Q2</c:v>
                </c:pt>
                <c:pt idx="46">
                  <c:v>2002Q3</c:v>
                </c:pt>
                <c:pt idx="47">
                  <c:v>2002Q4</c:v>
                </c:pt>
                <c:pt idx="48">
                  <c:v>2003Q1</c:v>
                </c:pt>
                <c:pt idx="49">
                  <c:v>2003Q2</c:v>
                </c:pt>
                <c:pt idx="50">
                  <c:v>2003Q3</c:v>
                </c:pt>
                <c:pt idx="51">
                  <c:v>2003Q4</c:v>
                </c:pt>
                <c:pt idx="52">
                  <c:v>2004Q1</c:v>
                </c:pt>
                <c:pt idx="53">
                  <c:v>2004Q2</c:v>
                </c:pt>
                <c:pt idx="54">
                  <c:v>2004Q3</c:v>
                </c:pt>
                <c:pt idx="55">
                  <c:v>2004Q4</c:v>
                </c:pt>
                <c:pt idx="56">
                  <c:v>2005Q1</c:v>
                </c:pt>
                <c:pt idx="57">
                  <c:v>2005Q2</c:v>
                </c:pt>
                <c:pt idx="58">
                  <c:v>2005Q3</c:v>
                </c:pt>
                <c:pt idx="59">
                  <c:v>2005Q4</c:v>
                </c:pt>
                <c:pt idx="60">
                  <c:v>2006Q1</c:v>
                </c:pt>
                <c:pt idx="61">
                  <c:v>2006Q2</c:v>
                </c:pt>
                <c:pt idx="62">
                  <c:v>2006Q3</c:v>
                </c:pt>
                <c:pt idx="63">
                  <c:v>2006Q4</c:v>
                </c:pt>
                <c:pt idx="64">
                  <c:v>2007Q1</c:v>
                </c:pt>
                <c:pt idx="65">
                  <c:v>2007Q2</c:v>
                </c:pt>
                <c:pt idx="66">
                  <c:v>2007Q3</c:v>
                </c:pt>
                <c:pt idx="67">
                  <c:v>2007Q4</c:v>
                </c:pt>
                <c:pt idx="68">
                  <c:v>2008Q1</c:v>
                </c:pt>
                <c:pt idx="69">
                  <c:v>2008Q2</c:v>
                </c:pt>
                <c:pt idx="70">
                  <c:v>2008Q3</c:v>
                </c:pt>
                <c:pt idx="71">
                  <c:v>2008Q4</c:v>
                </c:pt>
                <c:pt idx="72">
                  <c:v>2009Q1</c:v>
                </c:pt>
                <c:pt idx="73">
                  <c:v>2009Q2</c:v>
                </c:pt>
                <c:pt idx="74">
                  <c:v>2009Q3</c:v>
                </c:pt>
                <c:pt idx="75">
                  <c:v>2009Q4</c:v>
                </c:pt>
                <c:pt idx="76">
                  <c:v>2010Q1</c:v>
                </c:pt>
                <c:pt idx="77">
                  <c:v>2010Q2</c:v>
                </c:pt>
                <c:pt idx="78">
                  <c:v>2010Q3</c:v>
                </c:pt>
                <c:pt idx="79">
                  <c:v>2010Q4</c:v>
                </c:pt>
                <c:pt idx="80">
                  <c:v>2011Q1</c:v>
                </c:pt>
                <c:pt idx="81">
                  <c:v>2011Q2</c:v>
                </c:pt>
                <c:pt idx="82">
                  <c:v>2011Q3</c:v>
                </c:pt>
                <c:pt idx="83">
                  <c:v>2011Q4</c:v>
                </c:pt>
                <c:pt idx="84">
                  <c:v>2012Q1</c:v>
                </c:pt>
                <c:pt idx="85">
                  <c:v>2012Q2</c:v>
                </c:pt>
                <c:pt idx="86">
                  <c:v>2012Q3</c:v>
                </c:pt>
                <c:pt idx="87">
                  <c:v>2012Q4</c:v>
                </c:pt>
                <c:pt idx="88">
                  <c:v>2013Q1</c:v>
                </c:pt>
                <c:pt idx="89">
                  <c:v>2013Q2</c:v>
                </c:pt>
                <c:pt idx="90">
                  <c:v>2013Q3</c:v>
                </c:pt>
                <c:pt idx="91">
                  <c:v>2013Q4</c:v>
                </c:pt>
                <c:pt idx="92">
                  <c:v>2014Q1</c:v>
                </c:pt>
                <c:pt idx="93">
                  <c:v>2014Q2</c:v>
                </c:pt>
                <c:pt idx="94">
                  <c:v>2014Q3</c:v>
                </c:pt>
                <c:pt idx="95">
                  <c:v>2014Q4</c:v>
                </c:pt>
                <c:pt idx="96">
                  <c:v>2015Q1</c:v>
                </c:pt>
                <c:pt idx="97">
                  <c:v>2015Q2</c:v>
                </c:pt>
                <c:pt idx="98">
                  <c:v>2015Q3</c:v>
                </c:pt>
                <c:pt idx="99">
                  <c:v>2015Q4</c:v>
                </c:pt>
                <c:pt idx="100">
                  <c:v>2016Q1</c:v>
                </c:pt>
                <c:pt idx="101">
                  <c:v>2016Q2</c:v>
                </c:pt>
                <c:pt idx="102">
                  <c:v>2016Q3</c:v>
                </c:pt>
                <c:pt idx="103">
                  <c:v>2016Q4</c:v>
                </c:pt>
                <c:pt idx="104">
                  <c:v>2017Q1</c:v>
                </c:pt>
                <c:pt idx="105">
                  <c:v>2017Q2</c:v>
                </c:pt>
                <c:pt idx="106">
                  <c:v>2017Q3</c:v>
                </c:pt>
                <c:pt idx="107">
                  <c:v>2017Q4</c:v>
                </c:pt>
                <c:pt idx="108">
                  <c:v>2018Q1</c:v>
                </c:pt>
                <c:pt idx="109">
                  <c:v>2018Q2</c:v>
                </c:pt>
                <c:pt idx="110">
                  <c:v>2018Q3</c:v>
                </c:pt>
                <c:pt idx="111">
                  <c:v>2018Q4</c:v>
                </c:pt>
                <c:pt idx="112">
                  <c:v>2019Q1</c:v>
                </c:pt>
                <c:pt idx="113">
                  <c:v>2019Q2</c:v>
                </c:pt>
                <c:pt idx="114">
                  <c:v>2019Q3</c:v>
                </c:pt>
                <c:pt idx="115">
                  <c:v>2019Q4</c:v>
                </c:pt>
              </c:strCache>
            </c:strRef>
          </c:cat>
          <c:val>
            <c:numRef>
              <c:f>data!$M$2:$M$117</c:f>
              <c:numCache>
                <c:formatCode>0.00</c:formatCode>
                <c:ptCount val="116"/>
                <c:pt idx="1">
                  <c:v>-0.21119792453455632</c:v>
                </c:pt>
                <c:pt idx="2">
                  <c:v>-1.7642691574345171</c:v>
                </c:pt>
                <c:pt idx="3">
                  <c:v>1.4153441263629718</c:v>
                </c:pt>
                <c:pt idx="4">
                  <c:v>1.9034930215910295</c:v>
                </c:pt>
                <c:pt idx="5">
                  <c:v>-0.41530998417257381</c:v>
                </c:pt>
                <c:pt idx="6">
                  <c:v>0.26360238449876228</c:v>
                </c:pt>
                <c:pt idx="7">
                  <c:v>0.4862794319526742</c:v>
                </c:pt>
                <c:pt idx="8">
                  <c:v>-0.76120349207816629</c:v>
                </c:pt>
                <c:pt idx="9">
                  <c:v>-0.75340007334004921</c:v>
                </c:pt>
                <c:pt idx="10">
                  <c:v>0.50314988382955672</c:v>
                </c:pt>
                <c:pt idx="11">
                  <c:v>0.67514966199271331</c:v>
                </c:pt>
                <c:pt idx="12">
                  <c:v>2.2074591926379838E-3</c:v>
                </c:pt>
                <c:pt idx="13">
                  <c:v>0.29760454707929984</c:v>
                </c:pt>
                <c:pt idx="14">
                  <c:v>0.28396045506489109</c:v>
                </c:pt>
                <c:pt idx="15">
                  <c:v>0.33214783883337429</c:v>
                </c:pt>
                <c:pt idx="16">
                  <c:v>-0.14709338107782299</c:v>
                </c:pt>
                <c:pt idx="17">
                  <c:v>0.76730257832575699</c:v>
                </c:pt>
                <c:pt idx="18">
                  <c:v>0.29176609589331992</c:v>
                </c:pt>
                <c:pt idx="19">
                  <c:v>0.27231951825890111</c:v>
                </c:pt>
                <c:pt idx="20">
                  <c:v>0.32156896713104732</c:v>
                </c:pt>
                <c:pt idx="21">
                  <c:v>0.39052893949109713</c:v>
                </c:pt>
                <c:pt idx="22">
                  <c:v>7.1412237179258042E-2</c:v>
                </c:pt>
                <c:pt idx="23">
                  <c:v>0.24519531218656354</c:v>
                </c:pt>
                <c:pt idx="24">
                  <c:v>0.30676400659421788</c:v>
                </c:pt>
                <c:pt idx="25">
                  <c:v>0.17781224100006376</c:v>
                </c:pt>
                <c:pt idx="26">
                  <c:v>-0.27369015480589454</c:v>
                </c:pt>
                <c:pt idx="27">
                  <c:v>0.69990542926712251</c:v>
                </c:pt>
                <c:pt idx="28">
                  <c:v>0.52154942903159807</c:v>
                </c:pt>
                <c:pt idx="29">
                  <c:v>-0.33753433874234018</c:v>
                </c:pt>
                <c:pt idx="30">
                  <c:v>0.7619594550239972</c:v>
                </c:pt>
                <c:pt idx="31">
                  <c:v>0.93658231503839229</c:v>
                </c:pt>
                <c:pt idx="32">
                  <c:v>1.4923910894765635</c:v>
                </c:pt>
                <c:pt idx="33">
                  <c:v>0.4174787416643122</c:v>
                </c:pt>
                <c:pt idx="34">
                  <c:v>-5.0282218998176642E-2</c:v>
                </c:pt>
                <c:pt idx="35">
                  <c:v>1.1779660999768682</c:v>
                </c:pt>
                <c:pt idx="36">
                  <c:v>0.60445780005911054</c:v>
                </c:pt>
                <c:pt idx="37">
                  <c:v>0.84539681936162125</c:v>
                </c:pt>
                <c:pt idx="38">
                  <c:v>-4.490550046479802E-2</c:v>
                </c:pt>
                <c:pt idx="39">
                  <c:v>-0.12001980631323184</c:v>
                </c:pt>
                <c:pt idx="40">
                  <c:v>1.1694792886153937</c:v>
                </c:pt>
                <c:pt idx="41">
                  <c:v>-0.77984865680079674</c:v>
                </c:pt>
                <c:pt idx="42">
                  <c:v>0.39895936035778679</c:v>
                </c:pt>
                <c:pt idx="43">
                  <c:v>0.29179078960344107</c:v>
                </c:pt>
                <c:pt idx="44">
                  <c:v>-0.82227978560633908</c:v>
                </c:pt>
                <c:pt idx="45">
                  <c:v>-0.78677257508370513</c:v>
                </c:pt>
                <c:pt idx="46">
                  <c:v>0.70187558745014034</c:v>
                </c:pt>
                <c:pt idx="47">
                  <c:v>0.39422171800671535</c:v>
                </c:pt>
                <c:pt idx="48">
                  <c:v>-0.1558670238267057</c:v>
                </c:pt>
                <c:pt idx="49">
                  <c:v>1.1464601148780673E-2</c:v>
                </c:pt>
                <c:pt idx="50">
                  <c:v>0.66730997788904123</c:v>
                </c:pt>
                <c:pt idx="51">
                  <c:v>-6.1586437869243227E-3</c:v>
                </c:pt>
                <c:pt idx="52">
                  <c:v>8.1311660301541799E-2</c:v>
                </c:pt>
                <c:pt idx="53">
                  <c:v>-0.12740429707546186</c:v>
                </c:pt>
                <c:pt idx="54">
                  <c:v>-0.28944874095478967</c:v>
                </c:pt>
                <c:pt idx="55">
                  <c:v>0.54411831310972048</c:v>
                </c:pt>
                <c:pt idx="56">
                  <c:v>0.59108144075057378</c:v>
                </c:pt>
                <c:pt idx="57">
                  <c:v>0.33675744580934364</c:v>
                </c:pt>
                <c:pt idx="58">
                  <c:v>1.4194022345592749E-2</c:v>
                </c:pt>
                <c:pt idx="59">
                  <c:v>-3.7368923670999532E-2</c:v>
                </c:pt>
                <c:pt idx="60">
                  <c:v>0.90504137470035495</c:v>
                </c:pt>
                <c:pt idx="61">
                  <c:v>0.50553321283681729</c:v>
                </c:pt>
                <c:pt idx="62">
                  <c:v>1.7543800836250512E-2</c:v>
                </c:pt>
                <c:pt idx="63">
                  <c:v>1.066800489533537</c:v>
                </c:pt>
                <c:pt idx="64">
                  <c:v>-1.3814998845281035</c:v>
                </c:pt>
                <c:pt idx="65">
                  <c:v>0.73121406431249092</c:v>
                </c:pt>
                <c:pt idx="66">
                  <c:v>-5.1619657095614002E-2</c:v>
                </c:pt>
                <c:pt idx="67">
                  <c:v>-9.6196410799009868E-2</c:v>
                </c:pt>
                <c:pt idx="68">
                  <c:v>0.26829961993850571</c:v>
                </c:pt>
                <c:pt idx="69">
                  <c:v>-0.35461838092639697</c:v>
                </c:pt>
                <c:pt idx="70">
                  <c:v>0.11153562413275253</c:v>
                </c:pt>
                <c:pt idx="71">
                  <c:v>-0.50855816839091572</c:v>
                </c:pt>
                <c:pt idx="72">
                  <c:v>0.89561579766397337</c:v>
                </c:pt>
                <c:pt idx="73">
                  <c:v>0.44749450738728047</c:v>
                </c:pt>
                <c:pt idx="74">
                  <c:v>-0.2545754529113986</c:v>
                </c:pt>
                <c:pt idx="75">
                  <c:v>0.15792641320235834</c:v>
                </c:pt>
                <c:pt idx="76">
                  <c:v>-0.82963106731342995</c:v>
                </c:pt>
                <c:pt idx="77">
                  <c:v>1.1292087938008066</c:v>
                </c:pt>
                <c:pt idx="78">
                  <c:v>0.76025560633714573</c:v>
                </c:pt>
                <c:pt idx="79">
                  <c:v>0.86539942076317988</c:v>
                </c:pt>
                <c:pt idx="80">
                  <c:v>0.82305072695645354</c:v>
                </c:pt>
                <c:pt idx="81">
                  <c:v>0.80372274826467915</c:v>
                </c:pt>
                <c:pt idx="82">
                  <c:v>0.62850146685371477</c:v>
                </c:pt>
                <c:pt idx="83">
                  <c:v>0.36977831788540527</c:v>
                </c:pt>
                <c:pt idx="84">
                  <c:v>0.10419916289539088</c:v>
                </c:pt>
                <c:pt idx="85">
                  <c:v>0.18749998306279991</c:v>
                </c:pt>
                <c:pt idx="86">
                  <c:v>0.27284772706426264</c:v>
                </c:pt>
                <c:pt idx="87">
                  <c:v>-0.52687098281711808</c:v>
                </c:pt>
                <c:pt idx="88">
                  <c:v>-0.4124580545540546</c:v>
                </c:pt>
                <c:pt idx="89">
                  <c:v>0.85790394998253028</c:v>
                </c:pt>
                <c:pt idx="90">
                  <c:v>0.31175310162252501</c:v>
                </c:pt>
                <c:pt idx="91">
                  <c:v>-0.76752429905612152</c:v>
                </c:pt>
                <c:pt idx="92">
                  <c:v>0.24233606442052302</c:v>
                </c:pt>
                <c:pt idx="93">
                  <c:v>0.33118842812742688</c:v>
                </c:pt>
                <c:pt idx="94">
                  <c:v>0.67291688462194355</c:v>
                </c:pt>
                <c:pt idx="95">
                  <c:v>0.36847855074533253</c:v>
                </c:pt>
                <c:pt idx="96">
                  <c:v>0.35871918472341058</c:v>
                </c:pt>
                <c:pt idx="97">
                  <c:v>0.3175048664155522</c:v>
                </c:pt>
                <c:pt idx="98">
                  <c:v>0.39306020915190754</c:v>
                </c:pt>
                <c:pt idx="99">
                  <c:v>0.55614272671455911</c:v>
                </c:pt>
                <c:pt idx="100">
                  <c:v>0.12216730476770632</c:v>
                </c:pt>
                <c:pt idx="101">
                  <c:v>-0.40626878303893221</c:v>
                </c:pt>
                <c:pt idx="102">
                  <c:v>0.2695448637704434</c:v>
                </c:pt>
                <c:pt idx="103">
                  <c:v>0.61851805348553945</c:v>
                </c:pt>
                <c:pt idx="104">
                  <c:v>0.265116352192174</c:v>
                </c:pt>
                <c:pt idx="105">
                  <c:v>0.72281100522813002</c:v>
                </c:pt>
                <c:pt idx="106">
                  <c:v>-0.1893037488935656</c:v>
                </c:pt>
                <c:pt idx="107">
                  <c:v>0.76695752383666438</c:v>
                </c:pt>
                <c:pt idx="108">
                  <c:v>0.11688343980453819</c:v>
                </c:pt>
                <c:pt idx="109">
                  <c:v>0.24463732459358845</c:v>
                </c:pt>
                <c:pt idx="110">
                  <c:v>-0.17928426264475217</c:v>
                </c:pt>
                <c:pt idx="111">
                  <c:v>0.84809267919407905</c:v>
                </c:pt>
                <c:pt idx="112">
                  <c:v>0.42053196389419956</c:v>
                </c:pt>
                <c:pt idx="113">
                  <c:v>0.24620057177469068</c:v>
                </c:pt>
                <c:pt idx="114">
                  <c:v>0.4563829646025086</c:v>
                </c:pt>
                <c:pt idx="115">
                  <c:v>-7.8185185200863039E-2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F-43A9-8EE0-509BB7C2A7D6}"/>
            </c:ext>
          </c:extLst>
        </c:ser>
        <c:ser>
          <c:idx val="1"/>
          <c:order val="1"/>
          <c:tx>
            <c:strRef>
              <c:f>data!$AA$1</c:f>
              <c:strCache>
                <c:ptCount val="1"/>
                <c:pt idx="0">
                  <c:v>EAA_PCR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data!$A$2:$A$117</c:f>
              <c:strCache>
                <c:ptCount val="116"/>
                <c:pt idx="0">
                  <c:v>1991Q1</c:v>
                </c:pt>
                <c:pt idx="1">
                  <c:v>1991Q2</c:v>
                </c:pt>
                <c:pt idx="2">
                  <c:v>1991Q3</c:v>
                </c:pt>
                <c:pt idx="3">
                  <c:v>1991Q4</c:v>
                </c:pt>
                <c:pt idx="4">
                  <c:v>1992Q1</c:v>
                </c:pt>
                <c:pt idx="5">
                  <c:v>1992Q2</c:v>
                </c:pt>
                <c:pt idx="6">
                  <c:v>1992Q3</c:v>
                </c:pt>
                <c:pt idx="7">
                  <c:v>1992Q4</c:v>
                </c:pt>
                <c:pt idx="8">
                  <c:v>1993Q1</c:v>
                </c:pt>
                <c:pt idx="9">
                  <c:v>1993Q2</c:v>
                </c:pt>
                <c:pt idx="10">
                  <c:v>1993Q3</c:v>
                </c:pt>
                <c:pt idx="11">
                  <c:v>1993Q4</c:v>
                </c:pt>
                <c:pt idx="12">
                  <c:v>1994Q1</c:v>
                </c:pt>
                <c:pt idx="13">
                  <c:v>1994Q2</c:v>
                </c:pt>
                <c:pt idx="14">
                  <c:v>1994Q3</c:v>
                </c:pt>
                <c:pt idx="15">
                  <c:v>1994Q4</c:v>
                </c:pt>
                <c:pt idx="16">
                  <c:v>1995Q1</c:v>
                </c:pt>
                <c:pt idx="17">
                  <c:v>1995Q2</c:v>
                </c:pt>
                <c:pt idx="18">
                  <c:v>1995Q3</c:v>
                </c:pt>
                <c:pt idx="19">
                  <c:v>1995Q4</c:v>
                </c:pt>
                <c:pt idx="20">
                  <c:v>1996Q1</c:v>
                </c:pt>
                <c:pt idx="21">
                  <c:v>1996Q2</c:v>
                </c:pt>
                <c:pt idx="22">
                  <c:v>1996Q3</c:v>
                </c:pt>
                <c:pt idx="23">
                  <c:v>1996Q4</c:v>
                </c:pt>
                <c:pt idx="24">
                  <c:v>1997Q1</c:v>
                </c:pt>
                <c:pt idx="25">
                  <c:v>1997Q2</c:v>
                </c:pt>
                <c:pt idx="26">
                  <c:v>1997Q3</c:v>
                </c:pt>
                <c:pt idx="27">
                  <c:v>1997Q4</c:v>
                </c:pt>
                <c:pt idx="28">
                  <c:v>1998Q1</c:v>
                </c:pt>
                <c:pt idx="29">
                  <c:v>1998Q2</c:v>
                </c:pt>
                <c:pt idx="30">
                  <c:v>1998Q3</c:v>
                </c:pt>
                <c:pt idx="31">
                  <c:v>1998Q4</c:v>
                </c:pt>
                <c:pt idx="32">
                  <c:v>1999Q1</c:v>
                </c:pt>
                <c:pt idx="33">
                  <c:v>1999Q2</c:v>
                </c:pt>
                <c:pt idx="34">
                  <c:v>1999Q3</c:v>
                </c:pt>
                <c:pt idx="35">
                  <c:v>1999Q4</c:v>
                </c:pt>
                <c:pt idx="36">
                  <c:v>2000Q1</c:v>
                </c:pt>
                <c:pt idx="37">
                  <c:v>2000Q2</c:v>
                </c:pt>
                <c:pt idx="38">
                  <c:v>2000Q3</c:v>
                </c:pt>
                <c:pt idx="39">
                  <c:v>2000Q4</c:v>
                </c:pt>
                <c:pt idx="40">
                  <c:v>2001Q1</c:v>
                </c:pt>
                <c:pt idx="41">
                  <c:v>2001Q2</c:v>
                </c:pt>
                <c:pt idx="42">
                  <c:v>2001Q3</c:v>
                </c:pt>
                <c:pt idx="43">
                  <c:v>2001Q4</c:v>
                </c:pt>
                <c:pt idx="44">
                  <c:v>2002Q1</c:v>
                </c:pt>
                <c:pt idx="45">
                  <c:v>2002Q2</c:v>
                </c:pt>
                <c:pt idx="46">
                  <c:v>2002Q3</c:v>
                </c:pt>
                <c:pt idx="47">
                  <c:v>2002Q4</c:v>
                </c:pt>
                <c:pt idx="48">
                  <c:v>2003Q1</c:v>
                </c:pt>
                <c:pt idx="49">
                  <c:v>2003Q2</c:v>
                </c:pt>
                <c:pt idx="50">
                  <c:v>2003Q3</c:v>
                </c:pt>
                <c:pt idx="51">
                  <c:v>2003Q4</c:v>
                </c:pt>
                <c:pt idx="52">
                  <c:v>2004Q1</c:v>
                </c:pt>
                <c:pt idx="53">
                  <c:v>2004Q2</c:v>
                </c:pt>
                <c:pt idx="54">
                  <c:v>2004Q3</c:v>
                </c:pt>
                <c:pt idx="55">
                  <c:v>2004Q4</c:v>
                </c:pt>
                <c:pt idx="56">
                  <c:v>2005Q1</c:v>
                </c:pt>
                <c:pt idx="57">
                  <c:v>2005Q2</c:v>
                </c:pt>
                <c:pt idx="58">
                  <c:v>2005Q3</c:v>
                </c:pt>
                <c:pt idx="59">
                  <c:v>2005Q4</c:v>
                </c:pt>
                <c:pt idx="60">
                  <c:v>2006Q1</c:v>
                </c:pt>
                <c:pt idx="61">
                  <c:v>2006Q2</c:v>
                </c:pt>
                <c:pt idx="62">
                  <c:v>2006Q3</c:v>
                </c:pt>
                <c:pt idx="63">
                  <c:v>2006Q4</c:v>
                </c:pt>
                <c:pt idx="64">
                  <c:v>2007Q1</c:v>
                </c:pt>
                <c:pt idx="65">
                  <c:v>2007Q2</c:v>
                </c:pt>
                <c:pt idx="66">
                  <c:v>2007Q3</c:v>
                </c:pt>
                <c:pt idx="67">
                  <c:v>2007Q4</c:v>
                </c:pt>
                <c:pt idx="68">
                  <c:v>2008Q1</c:v>
                </c:pt>
                <c:pt idx="69">
                  <c:v>2008Q2</c:v>
                </c:pt>
                <c:pt idx="70">
                  <c:v>2008Q3</c:v>
                </c:pt>
                <c:pt idx="71">
                  <c:v>2008Q4</c:v>
                </c:pt>
                <c:pt idx="72">
                  <c:v>2009Q1</c:v>
                </c:pt>
                <c:pt idx="73">
                  <c:v>2009Q2</c:v>
                </c:pt>
                <c:pt idx="74">
                  <c:v>2009Q3</c:v>
                </c:pt>
                <c:pt idx="75">
                  <c:v>2009Q4</c:v>
                </c:pt>
                <c:pt idx="76">
                  <c:v>2010Q1</c:v>
                </c:pt>
                <c:pt idx="77">
                  <c:v>2010Q2</c:v>
                </c:pt>
                <c:pt idx="78">
                  <c:v>2010Q3</c:v>
                </c:pt>
                <c:pt idx="79">
                  <c:v>2010Q4</c:v>
                </c:pt>
                <c:pt idx="80">
                  <c:v>2011Q1</c:v>
                </c:pt>
                <c:pt idx="81">
                  <c:v>2011Q2</c:v>
                </c:pt>
                <c:pt idx="82">
                  <c:v>2011Q3</c:v>
                </c:pt>
                <c:pt idx="83">
                  <c:v>2011Q4</c:v>
                </c:pt>
                <c:pt idx="84">
                  <c:v>2012Q1</c:v>
                </c:pt>
                <c:pt idx="85">
                  <c:v>2012Q2</c:v>
                </c:pt>
                <c:pt idx="86">
                  <c:v>2012Q3</c:v>
                </c:pt>
                <c:pt idx="87">
                  <c:v>2012Q4</c:v>
                </c:pt>
                <c:pt idx="88">
                  <c:v>2013Q1</c:v>
                </c:pt>
                <c:pt idx="89">
                  <c:v>2013Q2</c:v>
                </c:pt>
                <c:pt idx="90">
                  <c:v>2013Q3</c:v>
                </c:pt>
                <c:pt idx="91">
                  <c:v>2013Q4</c:v>
                </c:pt>
                <c:pt idx="92">
                  <c:v>2014Q1</c:v>
                </c:pt>
                <c:pt idx="93">
                  <c:v>2014Q2</c:v>
                </c:pt>
                <c:pt idx="94">
                  <c:v>2014Q3</c:v>
                </c:pt>
                <c:pt idx="95">
                  <c:v>2014Q4</c:v>
                </c:pt>
                <c:pt idx="96">
                  <c:v>2015Q1</c:v>
                </c:pt>
                <c:pt idx="97">
                  <c:v>2015Q2</c:v>
                </c:pt>
                <c:pt idx="98">
                  <c:v>2015Q3</c:v>
                </c:pt>
                <c:pt idx="99">
                  <c:v>2015Q4</c:v>
                </c:pt>
                <c:pt idx="100">
                  <c:v>2016Q1</c:v>
                </c:pt>
                <c:pt idx="101">
                  <c:v>2016Q2</c:v>
                </c:pt>
                <c:pt idx="102">
                  <c:v>2016Q3</c:v>
                </c:pt>
                <c:pt idx="103">
                  <c:v>2016Q4</c:v>
                </c:pt>
                <c:pt idx="104">
                  <c:v>2017Q1</c:v>
                </c:pt>
                <c:pt idx="105">
                  <c:v>2017Q2</c:v>
                </c:pt>
                <c:pt idx="106">
                  <c:v>2017Q3</c:v>
                </c:pt>
                <c:pt idx="107">
                  <c:v>2017Q4</c:v>
                </c:pt>
                <c:pt idx="108">
                  <c:v>2018Q1</c:v>
                </c:pt>
                <c:pt idx="109">
                  <c:v>2018Q2</c:v>
                </c:pt>
                <c:pt idx="110">
                  <c:v>2018Q3</c:v>
                </c:pt>
                <c:pt idx="111">
                  <c:v>2018Q4</c:v>
                </c:pt>
                <c:pt idx="112">
                  <c:v>2019Q1</c:v>
                </c:pt>
                <c:pt idx="113">
                  <c:v>2019Q2</c:v>
                </c:pt>
                <c:pt idx="114">
                  <c:v>2019Q3</c:v>
                </c:pt>
                <c:pt idx="115">
                  <c:v>2019Q4</c:v>
                </c:pt>
              </c:strCache>
            </c:strRef>
          </c:cat>
          <c:val>
            <c:numRef>
              <c:f>data!$AA$2:$AA$117</c:f>
              <c:numCache>
                <c:formatCode>0.00</c:formatCode>
                <c:ptCount val="116"/>
                <c:pt idx="1">
                  <c:v>1.2089629969229687</c:v>
                </c:pt>
                <c:pt idx="2">
                  <c:v>0.16408821811244589</c:v>
                </c:pt>
                <c:pt idx="3">
                  <c:v>1.2773781556526087</c:v>
                </c:pt>
                <c:pt idx="4">
                  <c:v>-8.2005297553688905E-2</c:v>
                </c:pt>
                <c:pt idx="5">
                  <c:v>0.19259993872764447</c:v>
                </c:pt>
                <c:pt idx="6">
                  <c:v>-0.52977809984917634</c:v>
                </c:pt>
                <c:pt idx="7">
                  <c:v>0.80217305211831569</c:v>
                </c:pt>
                <c:pt idx="8">
                  <c:v>-2.2824091730271334</c:v>
                </c:pt>
                <c:pt idx="9">
                  <c:v>0.14141413465740271</c:v>
                </c:pt>
                <c:pt idx="10">
                  <c:v>9.1014631610542018E-2</c:v>
                </c:pt>
                <c:pt idx="11">
                  <c:v>0.37269233577317262</c:v>
                </c:pt>
                <c:pt idx="12">
                  <c:v>-1.5079803800344127E-2</c:v>
                </c:pt>
                <c:pt idx="13">
                  <c:v>0.16483771563471361</c:v>
                </c:pt>
                <c:pt idx="14">
                  <c:v>0.81228334589218409</c:v>
                </c:pt>
                <c:pt idx="15">
                  <c:v>0.41060313268694859</c:v>
                </c:pt>
                <c:pt idx="16">
                  <c:v>0.63351949630046089</c:v>
                </c:pt>
                <c:pt idx="17">
                  <c:v>0.95369353370406973</c:v>
                </c:pt>
                <c:pt idx="18">
                  <c:v>1.9846678155666098E-2</c:v>
                </c:pt>
                <c:pt idx="19">
                  <c:v>0.25041958494391725</c:v>
                </c:pt>
                <c:pt idx="20">
                  <c:v>1.1337497888852077</c:v>
                </c:pt>
                <c:pt idx="21">
                  <c:v>0.18160867243159906</c:v>
                </c:pt>
                <c:pt idx="22">
                  <c:v>0.66885067870658954</c:v>
                </c:pt>
                <c:pt idx="23">
                  <c:v>2.6254067343667309E-2</c:v>
                </c:pt>
                <c:pt idx="24">
                  <c:v>0.27007531544445129</c:v>
                </c:pt>
                <c:pt idx="25">
                  <c:v>0.8056006782946934</c:v>
                </c:pt>
                <c:pt idx="26">
                  <c:v>0.8130590641167279</c:v>
                </c:pt>
                <c:pt idx="27">
                  <c:v>1.3445704428116212</c:v>
                </c:pt>
                <c:pt idx="28">
                  <c:v>0.54073965027066073</c:v>
                </c:pt>
                <c:pt idx="29">
                  <c:v>0.88423050274819559</c:v>
                </c:pt>
                <c:pt idx="30">
                  <c:v>1.0339501860884948</c:v>
                </c:pt>
                <c:pt idx="31">
                  <c:v>0.93298040571925256</c:v>
                </c:pt>
                <c:pt idx="32">
                  <c:v>0.30896676586777971</c:v>
                </c:pt>
                <c:pt idx="33">
                  <c:v>0.94088258412734493</c:v>
                </c:pt>
                <c:pt idx="34">
                  <c:v>1.3537345089869479</c:v>
                </c:pt>
                <c:pt idx="35">
                  <c:v>0.56703051712694297</c:v>
                </c:pt>
                <c:pt idx="36">
                  <c:v>0.9421921263147448</c:v>
                </c:pt>
                <c:pt idx="37">
                  <c:v>0.48548722874071082</c:v>
                </c:pt>
                <c:pt idx="38">
                  <c:v>0.47312576685272223</c:v>
                </c:pt>
                <c:pt idx="39">
                  <c:v>0.36186024793334326</c:v>
                </c:pt>
                <c:pt idx="40">
                  <c:v>0.76511273436052907</c:v>
                </c:pt>
                <c:pt idx="41">
                  <c:v>0.32129050644316148</c:v>
                </c:pt>
                <c:pt idx="42">
                  <c:v>0.25025618437128916</c:v>
                </c:pt>
                <c:pt idx="43">
                  <c:v>0.28898777556991551</c:v>
                </c:pt>
                <c:pt idx="44">
                  <c:v>0.30270171227446685</c:v>
                </c:pt>
                <c:pt idx="45">
                  <c:v>0.21788260127368897</c:v>
                </c:pt>
                <c:pt idx="46">
                  <c:v>0.2669388917638349</c:v>
                </c:pt>
                <c:pt idx="47">
                  <c:v>0.50471433514209796</c:v>
                </c:pt>
                <c:pt idx="48">
                  <c:v>-0.11808490400435634</c:v>
                </c:pt>
                <c:pt idx="49">
                  <c:v>9.3747100946828255E-2</c:v>
                </c:pt>
                <c:pt idx="50">
                  <c:v>0.411284646177279</c:v>
                </c:pt>
                <c:pt idx="51">
                  <c:v>0.28677320743051293</c:v>
                </c:pt>
                <c:pt idx="52">
                  <c:v>0.50265038100656412</c:v>
                </c:pt>
                <c:pt idx="53">
                  <c:v>0.16219792243354902</c:v>
                </c:pt>
                <c:pt idx="54">
                  <c:v>0.13817452183930712</c:v>
                </c:pt>
                <c:pt idx="55">
                  <c:v>0.77224063986467417</c:v>
                </c:pt>
                <c:pt idx="56">
                  <c:v>0.11376596168073405</c:v>
                </c:pt>
                <c:pt idx="57">
                  <c:v>0.6294936927679684</c:v>
                </c:pt>
                <c:pt idx="58">
                  <c:v>0.4208173728854625</c:v>
                </c:pt>
                <c:pt idx="59">
                  <c:v>0.38857197910022734</c:v>
                </c:pt>
                <c:pt idx="60">
                  <c:v>0.41804068345805412</c:v>
                </c:pt>
                <c:pt idx="61">
                  <c:v>0.51204523208367991</c:v>
                </c:pt>
                <c:pt idx="62">
                  <c:v>0.30979966416264659</c:v>
                </c:pt>
                <c:pt idx="63">
                  <c:v>0.4112756506027937</c:v>
                </c:pt>
                <c:pt idx="64">
                  <c:v>0.61950156740890883</c:v>
                </c:pt>
                <c:pt idx="65">
                  <c:v>0.61070400883282971</c:v>
                </c:pt>
                <c:pt idx="66">
                  <c:v>0.25123371649549142</c:v>
                </c:pt>
                <c:pt idx="67">
                  <c:v>0.33521032807266593</c:v>
                </c:pt>
                <c:pt idx="68">
                  <c:v>-0.10395652645763809</c:v>
                </c:pt>
                <c:pt idx="69">
                  <c:v>-0.54242845450275246</c:v>
                </c:pt>
                <c:pt idx="70">
                  <c:v>-0.71725821245296473</c:v>
                </c:pt>
                <c:pt idx="71">
                  <c:v>-0.83906872252884623</c:v>
                </c:pt>
                <c:pt idx="72">
                  <c:v>-0.91034054564741451</c:v>
                </c:pt>
                <c:pt idx="73">
                  <c:v>-0.18757273631895277</c:v>
                </c:pt>
                <c:pt idx="74">
                  <c:v>0.14960647833408558</c:v>
                </c:pt>
                <c:pt idx="75">
                  <c:v>0.15642874051333688</c:v>
                </c:pt>
                <c:pt idx="76">
                  <c:v>0.25584010380066413</c:v>
                </c:pt>
                <c:pt idx="77">
                  <c:v>1.2428806846820351E-3</c:v>
                </c:pt>
                <c:pt idx="78">
                  <c:v>0.16227302561344636</c:v>
                </c:pt>
                <c:pt idx="79">
                  <c:v>0.311352814357857</c:v>
                </c:pt>
                <c:pt idx="80">
                  <c:v>-0.23912919666100318</c:v>
                </c:pt>
                <c:pt idx="81">
                  <c:v>-0.57970160344471555</c:v>
                </c:pt>
                <c:pt idx="82">
                  <c:v>-0.28412452754894568</c:v>
                </c:pt>
                <c:pt idx="83">
                  <c:v>-0.77500263541291359</c:v>
                </c:pt>
                <c:pt idx="84">
                  <c:v>-0.29524802776969006</c:v>
                </c:pt>
                <c:pt idx="85">
                  <c:v>-0.92246531444325486</c:v>
                </c:pt>
                <c:pt idx="86">
                  <c:v>-0.46268919328663616</c:v>
                </c:pt>
                <c:pt idx="87">
                  <c:v>-0.55069219232399824</c:v>
                </c:pt>
                <c:pt idx="88">
                  <c:v>-0.53082237132761056</c:v>
                </c:pt>
                <c:pt idx="89">
                  <c:v>0.10575451744123665</c:v>
                </c:pt>
                <c:pt idx="90">
                  <c:v>0.15780999839958287</c:v>
                </c:pt>
                <c:pt idx="91">
                  <c:v>0.37797948412852111</c:v>
                </c:pt>
                <c:pt idx="92">
                  <c:v>-0.20834751377240002</c:v>
                </c:pt>
                <c:pt idx="93">
                  <c:v>0.33954199485475289</c:v>
                </c:pt>
                <c:pt idx="94">
                  <c:v>0.36185728997222277</c:v>
                </c:pt>
                <c:pt idx="95">
                  <c:v>0.49774551313945814</c:v>
                </c:pt>
                <c:pt idx="96">
                  <c:v>0.57930767194869226</c:v>
                </c:pt>
                <c:pt idx="97">
                  <c:v>0.54759315282628673</c:v>
                </c:pt>
                <c:pt idx="98">
                  <c:v>0.28027811504551803</c:v>
                </c:pt>
                <c:pt idx="99">
                  <c:v>0.16123811242960695</c:v>
                </c:pt>
                <c:pt idx="100">
                  <c:v>0.55502519703922726</c:v>
                </c:pt>
                <c:pt idx="101">
                  <c:v>0.32550801582558186</c:v>
                </c:pt>
                <c:pt idx="102">
                  <c:v>0.36847879940702377</c:v>
                </c:pt>
                <c:pt idx="103">
                  <c:v>0.61063094090441083</c:v>
                </c:pt>
                <c:pt idx="104">
                  <c:v>0.46327179100866811</c:v>
                </c:pt>
                <c:pt idx="105">
                  <c:v>0.39524621604702936</c:v>
                </c:pt>
                <c:pt idx="106">
                  <c:v>0.48953059413370248</c:v>
                </c:pt>
                <c:pt idx="107">
                  <c:v>0.23608447380130126</c:v>
                </c:pt>
                <c:pt idx="108">
                  <c:v>0.4752888825256596</c:v>
                </c:pt>
                <c:pt idx="109">
                  <c:v>0.24954351897643612</c:v>
                </c:pt>
                <c:pt idx="110">
                  <c:v>-2.2057979175060805E-2</c:v>
                </c:pt>
                <c:pt idx="111">
                  <c:v>0.2074867269447056</c:v>
                </c:pt>
                <c:pt idx="112">
                  <c:v>0.41436570787247717</c:v>
                </c:pt>
                <c:pt idx="113">
                  <c:v>0.25925928625774031</c:v>
                </c:pt>
                <c:pt idx="114">
                  <c:v>0.33223287501591425</c:v>
                </c:pt>
                <c:pt idx="115">
                  <c:v>-2.205424067132089E-2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F-43A9-8EE0-509BB7C2A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0469888"/>
        <c:axId val="1380466048"/>
      </c:lineChart>
      <c:catAx>
        <c:axId val="138046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466048"/>
        <c:crosses val="autoZero"/>
        <c:auto val="1"/>
        <c:lblAlgn val="ctr"/>
        <c:lblOffset val="100"/>
        <c:noMultiLvlLbl val="0"/>
      </c:catAx>
      <c:valAx>
        <c:axId val="138046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46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3" Type="http://schemas.openxmlformats.org/officeDocument/2006/relationships/chart" Target="../charts/chart26.xml"/><Relationship Id="rId7" Type="http://schemas.openxmlformats.org/officeDocument/2006/relationships/chart" Target="../charts/chart30.xml"/><Relationship Id="rId12" Type="http://schemas.openxmlformats.org/officeDocument/2006/relationships/chart" Target="../charts/chart35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6" Type="http://schemas.openxmlformats.org/officeDocument/2006/relationships/chart" Target="../charts/chart29.xml"/><Relationship Id="rId11" Type="http://schemas.openxmlformats.org/officeDocument/2006/relationships/chart" Target="../charts/chart34.xml"/><Relationship Id="rId5" Type="http://schemas.openxmlformats.org/officeDocument/2006/relationships/chart" Target="../charts/chart28.xml"/><Relationship Id="rId10" Type="http://schemas.openxmlformats.org/officeDocument/2006/relationships/chart" Target="../charts/chart33.xml"/><Relationship Id="rId4" Type="http://schemas.openxmlformats.org/officeDocument/2006/relationships/chart" Target="../charts/chart27.xml"/><Relationship Id="rId9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76200</xdr:colOff>
      <xdr:row>200</xdr:row>
      <xdr:rowOff>28576</xdr:rowOff>
    </xdr:from>
    <xdr:to>
      <xdr:col>49</xdr:col>
      <xdr:colOff>252412</xdr:colOff>
      <xdr:row>220</xdr:row>
      <xdr:rowOff>128588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35C4A0-A509-41FD-1FFA-1B4671EBC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300037</xdr:colOff>
      <xdr:row>213</xdr:row>
      <xdr:rowOff>23812</xdr:rowOff>
    </xdr:from>
    <xdr:to>
      <xdr:col>47</xdr:col>
      <xdr:colOff>0</xdr:colOff>
      <xdr:row>232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179201-4733-1FED-2599-94A3D5C71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304800</xdr:colOff>
      <xdr:row>195</xdr:row>
      <xdr:rowOff>19050</xdr:rowOff>
    </xdr:from>
    <xdr:to>
      <xdr:col>61</xdr:col>
      <xdr:colOff>490537</xdr:colOff>
      <xdr:row>215</xdr:row>
      <xdr:rowOff>128587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8055455-2646-FAE6-83C5-4B0BFAEF5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342899</xdr:colOff>
      <xdr:row>189</xdr:row>
      <xdr:rowOff>52386</xdr:rowOff>
    </xdr:from>
    <xdr:to>
      <xdr:col>36</xdr:col>
      <xdr:colOff>561974</xdr:colOff>
      <xdr:row>220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2AB6D7-86EC-2365-053C-8A6D297DC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162</xdr:row>
      <xdr:rowOff>142874</xdr:rowOff>
    </xdr:from>
    <xdr:to>
      <xdr:col>25</xdr:col>
      <xdr:colOff>85725</xdr:colOff>
      <xdr:row>189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4397DC-43E6-F0D1-2F74-196E6C2D3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196</xdr:row>
      <xdr:rowOff>0</xdr:rowOff>
    </xdr:from>
    <xdr:to>
      <xdr:col>23</xdr:col>
      <xdr:colOff>457200</xdr:colOff>
      <xdr:row>222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DE2F795-F82F-45C4-B4A3-22A4261D5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1314450</xdr:colOff>
      <xdr:row>232</xdr:row>
      <xdr:rowOff>19050</xdr:rowOff>
    </xdr:from>
    <xdr:to>
      <xdr:col>16</xdr:col>
      <xdr:colOff>447675</xdr:colOff>
      <xdr:row>259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D5CE7F-FD21-44D9-9AD6-CDF635B2A1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314324</xdr:colOff>
      <xdr:row>20</xdr:row>
      <xdr:rowOff>57155</xdr:rowOff>
    </xdr:from>
    <xdr:to>
      <xdr:col>59</xdr:col>
      <xdr:colOff>276225</xdr:colOff>
      <xdr:row>44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09BA35-5861-1540-DFF4-637DF2324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49</xdr:col>
      <xdr:colOff>571500</xdr:colOff>
      <xdr:row>36</xdr:row>
      <xdr:rowOff>0</xdr:rowOff>
    </xdr:from>
    <xdr:to>
      <xdr:col>62</xdr:col>
      <xdr:colOff>533401</xdr:colOff>
      <xdr:row>60</xdr:row>
      <xdr:rowOff>85719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6B6B27-E1EE-49A2-8925-DD7D7829D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400050</xdr:colOff>
      <xdr:row>61</xdr:row>
      <xdr:rowOff>19050</xdr:rowOff>
    </xdr:from>
    <xdr:to>
      <xdr:col>62</xdr:col>
      <xdr:colOff>438151</xdr:colOff>
      <xdr:row>85</xdr:row>
      <xdr:rowOff>104769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E0D4FC7-763E-4BEE-83D8-180FC522AD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209550</xdr:colOff>
      <xdr:row>155</xdr:row>
      <xdr:rowOff>114301</xdr:rowOff>
    </xdr:from>
    <xdr:to>
      <xdr:col>24</xdr:col>
      <xdr:colOff>600075</xdr:colOff>
      <xdr:row>179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E1FF1DA-D0F1-4E3D-9FBA-5F0CBE8BB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47625</xdr:colOff>
      <xdr:row>151</xdr:row>
      <xdr:rowOff>104775</xdr:rowOff>
    </xdr:from>
    <xdr:to>
      <xdr:col>36</xdr:col>
      <xdr:colOff>390525</xdr:colOff>
      <xdr:row>178</xdr:row>
      <xdr:rowOff>180975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5575BD0-501D-4FC3-8EF7-9F7C2B146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187</xdr:row>
      <xdr:rowOff>171450</xdr:rowOff>
    </xdr:from>
    <xdr:to>
      <xdr:col>18</xdr:col>
      <xdr:colOff>323850</xdr:colOff>
      <xdr:row>215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965D4EB-0B4F-4479-A70D-AA0B5D189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222</xdr:row>
      <xdr:rowOff>0</xdr:rowOff>
    </xdr:from>
    <xdr:to>
      <xdr:col>12</xdr:col>
      <xdr:colOff>304800</xdr:colOff>
      <xdr:row>236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AC2E84F-7AEF-4F20-89A1-FA8DDD8DF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314324</xdr:colOff>
      <xdr:row>14</xdr:row>
      <xdr:rowOff>114306</xdr:rowOff>
    </xdr:from>
    <xdr:to>
      <xdr:col>65</xdr:col>
      <xdr:colOff>247649</xdr:colOff>
      <xdr:row>49</xdr:row>
      <xdr:rowOff>38100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80D9A4E-1082-04CD-9D28-1434A2F26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43</xdr:col>
      <xdr:colOff>285750</xdr:colOff>
      <xdr:row>99</xdr:row>
      <xdr:rowOff>57150</xdr:rowOff>
    </xdr:from>
    <xdr:to>
      <xdr:col>58</xdr:col>
      <xdr:colOff>361950</xdr:colOff>
      <xdr:row>129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2B5BD10-C1B3-B4EF-B9AB-7BC9A24FD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476250</xdr:colOff>
      <xdr:row>79</xdr:row>
      <xdr:rowOff>95250</xdr:rowOff>
    </xdr:from>
    <xdr:to>
      <xdr:col>22</xdr:col>
      <xdr:colOff>561975</xdr:colOff>
      <xdr:row>101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3D5820-82BC-22E7-2AA0-02B1DD3CA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88</xdr:row>
      <xdr:rowOff>152400</xdr:rowOff>
    </xdr:from>
    <xdr:to>
      <xdr:col>19</xdr:col>
      <xdr:colOff>38100</xdr:colOff>
      <xdr:row>106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5F6D5F-104A-FA00-00F6-230F92C47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266700</xdr:colOff>
      <xdr:row>12</xdr:row>
      <xdr:rowOff>157162</xdr:rowOff>
    </xdr:from>
    <xdr:to>
      <xdr:col>38</xdr:col>
      <xdr:colOff>571500</xdr:colOff>
      <xdr:row>27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BF22E2-9BB3-B7EE-EB15-BE2813DFA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266700</xdr:colOff>
      <xdr:row>99</xdr:row>
      <xdr:rowOff>180975</xdr:rowOff>
    </xdr:from>
    <xdr:to>
      <xdr:col>45</xdr:col>
      <xdr:colOff>161925</xdr:colOff>
      <xdr:row>122</xdr:row>
      <xdr:rowOff>42862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4B6F01-D22A-600B-472D-634A3CE8D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333375</xdr:colOff>
      <xdr:row>99</xdr:row>
      <xdr:rowOff>157162</xdr:rowOff>
    </xdr:from>
    <xdr:to>
      <xdr:col>39</xdr:col>
      <xdr:colOff>28575</xdr:colOff>
      <xdr:row>118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3B3185-2EA8-6BD9-D4BD-D2D0553AD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109</xdr:row>
      <xdr:rowOff>147637</xdr:rowOff>
    </xdr:from>
    <xdr:to>
      <xdr:col>22</xdr:col>
      <xdr:colOff>457200</xdr:colOff>
      <xdr:row>124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D09F9AC-1892-27C0-1E79-C37B4C208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542925</xdr:colOff>
      <xdr:row>10</xdr:row>
      <xdr:rowOff>152400</xdr:rowOff>
    </xdr:from>
    <xdr:to>
      <xdr:col>18</xdr:col>
      <xdr:colOff>390525</xdr:colOff>
      <xdr:row>42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509377C-3973-7E93-0FE9-0DF6D5DD9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440279</xdr:colOff>
      <xdr:row>11</xdr:row>
      <xdr:rowOff>55581</xdr:rowOff>
    </xdr:from>
    <xdr:to>
      <xdr:col>21</xdr:col>
      <xdr:colOff>714038</xdr:colOff>
      <xdr:row>25</xdr:row>
      <xdr:rowOff>131781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712FE8-D25F-4A74-B884-E8B2B8788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98</xdr:col>
      <xdr:colOff>276225</xdr:colOff>
      <xdr:row>26</xdr:row>
      <xdr:rowOff>161925</xdr:rowOff>
    </xdr:from>
    <xdr:to>
      <xdr:col>114</xdr:col>
      <xdr:colOff>76200</xdr:colOff>
      <xdr:row>48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BBA89D-F1D1-49EC-819F-D012C1CCAF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99</xdr:col>
      <xdr:colOff>295275</xdr:colOff>
      <xdr:row>4</xdr:row>
      <xdr:rowOff>14287</xdr:rowOff>
    </xdr:from>
    <xdr:to>
      <xdr:col>106</xdr:col>
      <xdr:colOff>600075</xdr:colOff>
      <xdr:row>17</xdr:row>
      <xdr:rowOff>157162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DB71098-26DC-485B-961C-D77054FCA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99</xdr:col>
      <xdr:colOff>95250</xdr:colOff>
      <xdr:row>4</xdr:row>
      <xdr:rowOff>149542</xdr:rowOff>
    </xdr:from>
    <xdr:to>
      <xdr:col>106</xdr:col>
      <xdr:colOff>529590</xdr:colOff>
      <xdr:row>18</xdr:row>
      <xdr:rowOff>86677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BBEDD3C-5C32-4B0F-A06F-65FAA67CA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108</xdr:col>
      <xdr:colOff>257175</xdr:colOff>
      <xdr:row>75</xdr:row>
      <xdr:rowOff>38106</xdr:rowOff>
    </xdr:from>
    <xdr:to>
      <xdr:col>121</xdr:col>
      <xdr:colOff>333375</xdr:colOff>
      <xdr:row>94</xdr:row>
      <xdr:rowOff>180975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9376BEE-9722-4268-AEDA-B92D783C4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97</xdr:col>
      <xdr:colOff>171450</xdr:colOff>
      <xdr:row>22</xdr:row>
      <xdr:rowOff>47625</xdr:rowOff>
    </xdr:from>
    <xdr:to>
      <xdr:col>113</xdr:col>
      <xdr:colOff>0</xdr:colOff>
      <xdr:row>37</xdr:row>
      <xdr:rowOff>147637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CF1F862-8AEE-4E8B-A95B-B0CEA4CB2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590550</xdr:colOff>
      <xdr:row>162</xdr:row>
      <xdr:rowOff>133350</xdr:rowOff>
    </xdr:from>
    <xdr:to>
      <xdr:col>66</xdr:col>
      <xdr:colOff>495300</xdr:colOff>
      <xdr:row>184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397EBBC-3E65-49E8-9E3E-EDAC726590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88</xdr:col>
      <xdr:colOff>409575</xdr:colOff>
      <xdr:row>167</xdr:row>
      <xdr:rowOff>32385</xdr:rowOff>
    </xdr:from>
    <xdr:to>
      <xdr:col>98</xdr:col>
      <xdr:colOff>135255</xdr:colOff>
      <xdr:row>181</xdr:row>
      <xdr:rowOff>1905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0325079-B725-408E-BA80-9892EEAB2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85</xdr:col>
      <xdr:colOff>561975</xdr:colOff>
      <xdr:row>169</xdr:row>
      <xdr:rowOff>133350</xdr:rowOff>
    </xdr:from>
    <xdr:to>
      <xdr:col>96</xdr:col>
      <xdr:colOff>91440</xdr:colOff>
      <xdr:row>185</xdr:row>
      <xdr:rowOff>182880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B49AB39-4E59-42A5-89E2-EC7A80AC55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84</xdr:col>
      <xdr:colOff>152400</xdr:colOff>
      <xdr:row>128</xdr:row>
      <xdr:rowOff>9525</xdr:rowOff>
    </xdr:from>
    <xdr:to>
      <xdr:col>94</xdr:col>
      <xdr:colOff>47625</xdr:colOff>
      <xdr:row>146</xdr:row>
      <xdr:rowOff>80962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AFF2425-19DF-4714-8589-13097DA2C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98</xdr:col>
      <xdr:colOff>247650</xdr:colOff>
      <xdr:row>9</xdr:row>
      <xdr:rowOff>142875</xdr:rowOff>
    </xdr:from>
    <xdr:to>
      <xdr:col>106</xdr:col>
      <xdr:colOff>238125</xdr:colOff>
      <xdr:row>24</xdr:row>
      <xdr:rowOff>33337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1ADCA17-160A-4F6B-AA09-EC49CCB17D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99</xdr:col>
      <xdr:colOff>38100</xdr:colOff>
      <xdr:row>134</xdr:row>
      <xdr:rowOff>142875</xdr:rowOff>
    </xdr:from>
    <xdr:to>
      <xdr:col>107</xdr:col>
      <xdr:colOff>57149</xdr:colOff>
      <xdr:row>152</xdr:row>
      <xdr:rowOff>104775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B2CEFE2-CAAB-4F3D-930F-9B870D04A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OSA_FA_EA_expg/data_ea_19Q4_20201031.xlsx" TargetMode="External"/><Relationship Id="rId2" Type="http://schemas.openxmlformats.org/officeDocument/2006/relationships/externalLinkPath" Target="file:///C:\Rannenberg\POSA_FA_EA_expg\data_ea_19Q4_20201031.xlsx" TargetMode="External"/><Relationship Id="rId1" Type="http://schemas.openxmlformats.org/officeDocument/2006/relationships/externalLinkPath" Target="/Rannenberg/POSA_FA_EA_expg/data_ea_19Q4_20201031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IMFER_MSmodel/data_ea_19Q4_20201031.xlsx" TargetMode="External"/><Relationship Id="rId2" Type="http://schemas.openxmlformats.org/officeDocument/2006/relationships/externalLinkPath" Target="file:///C:\Rannenberg\IMFER_MSmodel\data_ea_19Q4_20201031.xlsx" TargetMode="External"/><Relationship Id="rId1" Type="http://schemas.openxmlformats.org/officeDocument/2006/relationships/externalLinkPath" Target="/Rannenberg/IMFER_MSmodel/data_ea_19Q4_2020103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SAPI_own_20200910/data_ea_19Q4_20200902_b.xlsx" TargetMode="External"/><Relationship Id="rId1" Type="http://schemas.openxmlformats.org/officeDocument/2006/relationships/externalLinkPath" Target="/Rannenberg/SAPI_own_20200910/data_ea_19Q4_20200902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6"/>
      <sheetName val="AWM_2018"/>
      <sheetName val="HICP_Inflation_MA"/>
      <sheetName val="Sheet5"/>
      <sheetName val="population"/>
      <sheetName val="AWM_DB_2017Q4"/>
      <sheetName val="Sheet1"/>
      <sheetName val="Eurostatinvestment"/>
      <sheetName val="2Cdatabase_sept2020"/>
      <sheetName val="Fiscaldatabase"/>
      <sheetName val="ED_FFF"/>
      <sheetName val="Euromarket rates_EA"/>
      <sheetName val="6to10year_inflexpect"/>
      <sheetName val="HICP_GDPdefl"/>
      <sheetName val="Unemployment_Eurostat"/>
      <sheetName val="ZCY_EA"/>
      <sheetName val="ZCY_countries"/>
      <sheetName val="GDP_weights_ZCY"/>
      <sheetName val="STI_quarterly_end"/>
      <sheetName val="STIZCY_quarterly"/>
      <sheetName val="MM_STI_quarterly_average"/>
      <sheetName val="MM_STI_firstmonth"/>
      <sheetName val="GDP_weights_MM"/>
      <sheetName val="EA_MM124_lastmonth"/>
      <sheetName val="MM124_lastmonth"/>
      <sheetName val="EM_EA_first_finalmonth"/>
      <sheetName val="EM_EA_first_final5day_MA"/>
      <sheetName val="EURIBOR_quarterly_lastfirstmont"/>
      <sheetName val="EA_MM_5dayma"/>
    </sheetNames>
    <sheetDataSet>
      <sheetData sheetId="0"/>
      <sheetData sheetId="1"/>
      <sheetData sheetId="2"/>
      <sheetData sheetId="3"/>
      <sheetData sheetId="4"/>
      <sheetData sheetId="5"/>
      <sheetData sheetId="6">
        <row r="85">
          <cell r="T85">
            <v>10.91</v>
          </cell>
        </row>
        <row r="86">
          <cell r="B86">
            <v>0.18628113023724729</v>
          </cell>
          <cell r="C86">
            <v>0.74383752264698266</v>
          </cell>
          <cell r="E86">
            <v>0.11168219507601924</v>
          </cell>
          <cell r="S86">
            <v>0.11031683115210571</v>
          </cell>
          <cell r="T86">
            <v>10.220000000000001</v>
          </cell>
        </row>
        <row r="87">
          <cell r="B87">
            <v>-0.13826682692867534</v>
          </cell>
          <cell r="C87">
            <v>-0.4416686855257872</v>
          </cell>
          <cell r="E87">
            <v>-0.27056657855546196</v>
          </cell>
          <cell r="S87">
            <v>0.11063615764454647</v>
          </cell>
          <cell r="T87">
            <v>10.14</v>
          </cell>
        </row>
        <row r="88">
          <cell r="B88">
            <v>0.83507374897536435</v>
          </cell>
          <cell r="C88">
            <v>1.2893748064059145</v>
          </cell>
          <cell r="E88">
            <v>1.2246065809722115</v>
          </cell>
          <cell r="S88">
            <v>0.11143388048135458</v>
          </cell>
          <cell r="T88">
            <v>10.18</v>
          </cell>
        </row>
        <row r="89">
          <cell r="B89">
            <v>1.387947793070939</v>
          </cell>
          <cell r="C89">
            <v>0.49358514676486753</v>
          </cell>
          <cell r="E89">
            <v>1.6718751900051851</v>
          </cell>
          <cell r="S89">
            <v>0.11032530492847406</v>
          </cell>
          <cell r="T89">
            <v>10.5</v>
          </cell>
        </row>
        <row r="90">
          <cell r="B90">
            <v>-0.8754209771747512</v>
          </cell>
          <cell r="C90">
            <v>4.4263593741182827E-3</v>
          </cell>
          <cell r="E90">
            <v>-1.5886585991686339</v>
          </cell>
          <cell r="S90">
            <v>0.10916746780052372</v>
          </cell>
          <cell r="T90">
            <v>10.63</v>
          </cell>
        </row>
        <row r="91">
          <cell r="B91">
            <v>-0.38908520991367368</v>
          </cell>
          <cell r="C91">
            <v>-0.29022924048140997</v>
          </cell>
          <cell r="E91">
            <v>-2.0516224383311741</v>
          </cell>
          <cell r="S91">
            <v>0.10866366559968652</v>
          </cell>
          <cell r="T91">
            <v>11.26</v>
          </cell>
        </row>
        <row r="92">
          <cell r="B92">
            <v>-0.3110621804601828</v>
          </cell>
          <cell r="C92">
            <v>0.71016688808336914</v>
          </cell>
          <cell r="E92">
            <v>-0.96125039794898792</v>
          </cell>
          <cell r="S92">
            <v>0.11090342931366207</v>
          </cell>
          <cell r="T92">
            <v>11.18</v>
          </cell>
        </row>
        <row r="93">
          <cell r="B93">
            <v>-0.79557492543033892</v>
          </cell>
          <cell r="C93">
            <v>-1.7916823672214865</v>
          </cell>
          <cell r="E93">
            <v>-2.9741716804806226</v>
          </cell>
          <cell r="S93">
            <v>0.11188940758405883</v>
          </cell>
          <cell r="T93">
            <v>10.73</v>
          </cell>
        </row>
        <row r="94">
          <cell r="B94">
            <v>-2.3142710722056078E-2</v>
          </cell>
          <cell r="C94">
            <v>-0.11450382368764289</v>
          </cell>
          <cell r="E94">
            <v>-1.6808467561406706</v>
          </cell>
          <cell r="S94">
            <v>9.7292089528743644E-2</v>
          </cell>
          <cell r="T94">
            <v>9.3800000000000008</v>
          </cell>
        </row>
        <row r="95">
          <cell r="B95">
            <v>0.32798366132568968</v>
          </cell>
          <cell r="C95">
            <v>0.23642662212846152</v>
          </cell>
          <cell r="E95">
            <v>5.1638857689886436E-2</v>
          </cell>
          <cell r="S95">
            <v>8.5770770294315318E-2</v>
          </cell>
          <cell r="T95">
            <v>8.16</v>
          </cell>
        </row>
        <row r="96">
          <cell r="B96">
            <v>0.1862028456361452</v>
          </cell>
          <cell r="C96">
            <v>0.48628517198483323</v>
          </cell>
          <cell r="E96">
            <v>-1.0476046762455384</v>
          </cell>
          <cell r="S96">
            <v>7.5313055850891528E-2</v>
          </cell>
          <cell r="T96">
            <v>7.46</v>
          </cell>
        </row>
        <row r="97">
          <cell r="B97">
            <v>0.8549291522288085</v>
          </cell>
          <cell r="C97">
            <v>8.2086241640548924E-3</v>
          </cell>
          <cell r="E97">
            <v>0.94869585824708014</v>
          </cell>
          <cell r="S97">
            <v>6.7420076925648345E-2</v>
          </cell>
          <cell r="T97">
            <v>6.91</v>
          </cell>
        </row>
        <row r="98">
          <cell r="B98">
            <v>0.55414033392884565</v>
          </cell>
          <cell r="C98">
            <v>0.22090664858999004</v>
          </cell>
          <cell r="E98">
            <v>1.5416975107818069</v>
          </cell>
          <cell r="S98">
            <v>6.6755443066108852E-2</v>
          </cell>
          <cell r="T98">
            <v>6.57</v>
          </cell>
        </row>
        <row r="99">
          <cell r="B99">
            <v>0.60449322261372151</v>
          </cell>
          <cell r="C99">
            <v>0.65751587033909031</v>
          </cell>
          <cell r="E99">
            <v>1.0000479708007157</v>
          </cell>
          <cell r="S99">
            <v>6.6678418109804613E-2</v>
          </cell>
          <cell r="T99">
            <v>6.34</v>
          </cell>
        </row>
        <row r="100">
          <cell r="B100">
            <v>0.72587929570169063</v>
          </cell>
          <cell r="C100">
            <v>0.39027559569932435</v>
          </cell>
          <cell r="E100">
            <v>2.3760713053548024</v>
          </cell>
          <cell r="S100">
            <v>6.4417753955745533E-2</v>
          </cell>
          <cell r="T100">
            <v>6.43</v>
          </cell>
        </row>
        <row r="101">
          <cell r="B101">
            <v>0.48019276501290442</v>
          </cell>
          <cell r="C101">
            <v>0.37967026026897749</v>
          </cell>
          <cell r="E101">
            <v>-1.4482173240761544</v>
          </cell>
          <cell r="S101">
            <v>6.1527426331870569E-2</v>
          </cell>
          <cell r="T101">
            <v>6.66</v>
          </cell>
        </row>
        <row r="102">
          <cell r="B102">
            <v>0.53243798694976063</v>
          </cell>
          <cell r="C102">
            <v>1.0852432851088627</v>
          </cell>
          <cell r="E102">
            <v>0.88160356275660767</v>
          </cell>
          <cell r="S102">
            <v>6.0781434387275929E-2</v>
          </cell>
          <cell r="T102">
            <v>7.29</v>
          </cell>
        </row>
        <row r="103">
          <cell r="B103">
            <v>0.23110072133697857</v>
          </cell>
          <cell r="C103">
            <v>-0.14598173845039647</v>
          </cell>
          <cell r="E103">
            <v>-0.1659562886206512</v>
          </cell>
          <cell r="S103">
            <v>6.0329451590007258E-2</v>
          </cell>
          <cell r="T103">
            <v>6.92</v>
          </cell>
        </row>
        <row r="104">
          <cell r="B104">
            <v>0.22405705966070888</v>
          </cell>
          <cell r="C104">
            <v>5.0076136509148321E-2</v>
          </cell>
          <cell r="E104">
            <v>0.90945347730246173</v>
          </cell>
          <cell r="S104">
            <v>5.9377875608545454E-2</v>
          </cell>
          <cell r="T104">
            <v>6.75</v>
          </cell>
        </row>
        <row r="105">
          <cell r="B105">
            <v>6.9575487878974676E-2</v>
          </cell>
          <cell r="C105">
            <v>0.73345471227067971</v>
          </cell>
          <cell r="E105">
            <v>-2.3320170800712163</v>
          </cell>
          <cell r="S105">
            <v>6.8253076999417392E-2</v>
          </cell>
          <cell r="T105">
            <v>5.81</v>
          </cell>
        </row>
        <row r="106">
          <cell r="B106">
            <v>0.62986456037597383</v>
          </cell>
          <cell r="C106">
            <v>0.24043525117304798</v>
          </cell>
          <cell r="E106">
            <v>3.6813284827241817</v>
          </cell>
          <cell r="S106">
            <v>7.0292237564158491E-2</v>
          </cell>
          <cell r="T106">
            <v>5.27</v>
          </cell>
        </row>
        <row r="107">
          <cell r="B107">
            <v>0.5703025250892777</v>
          </cell>
          <cell r="C107">
            <v>0.55604486485803939</v>
          </cell>
          <cell r="E107">
            <v>0.52042458150504622</v>
          </cell>
          <cell r="S107">
            <v>7.2667676996965899E-2</v>
          </cell>
          <cell r="T107">
            <v>5.0599999999999996</v>
          </cell>
        </row>
        <row r="108">
          <cell r="B108">
            <v>0.35043192000419171</v>
          </cell>
          <cell r="C108">
            <v>4.393518099291574E-2</v>
          </cell>
          <cell r="E108">
            <v>3.9595118333905027E-2</v>
          </cell>
          <cell r="S108">
            <v>7.5460212108722072E-2</v>
          </cell>
          <cell r="T108">
            <v>4.6900000000000004</v>
          </cell>
        </row>
        <row r="109">
          <cell r="B109">
            <v>0.14860964875020094</v>
          </cell>
          <cell r="C109">
            <v>0.25519475200792735</v>
          </cell>
          <cell r="E109">
            <v>-0.90612527643931684</v>
          </cell>
          <cell r="S109">
            <v>7.8246389780882095E-2</v>
          </cell>
          <cell r="T109">
            <v>4.3899999999999997</v>
          </cell>
        </row>
        <row r="110">
          <cell r="B110">
            <v>1.22313862480286</v>
          </cell>
          <cell r="C110">
            <v>0.79760679095926124</v>
          </cell>
          <cell r="E110">
            <v>1.7636771593096181</v>
          </cell>
          <cell r="S110">
            <v>6.0239587712777008E-2</v>
          </cell>
          <cell r="T110">
            <v>4.3899999999999997</v>
          </cell>
        </row>
        <row r="111">
          <cell r="B111">
            <v>0.69570397836725317</v>
          </cell>
          <cell r="C111">
            <v>0.18198291313131326</v>
          </cell>
          <cell r="E111">
            <v>0.33816739911900495</v>
          </cell>
          <cell r="S111">
            <v>5.5827371000654422E-2</v>
          </cell>
          <cell r="T111">
            <v>4.3</v>
          </cell>
        </row>
        <row r="112">
          <cell r="B112">
            <v>1.0360805738945038</v>
          </cell>
          <cell r="C112">
            <v>1.1347669572267531</v>
          </cell>
          <cell r="E112">
            <v>2.143375696485962</v>
          </cell>
          <cell r="S112">
            <v>5.1460511742919539E-2</v>
          </cell>
          <cell r="T112">
            <v>4.4400000000000004</v>
          </cell>
        </row>
        <row r="113">
          <cell r="B113">
            <v>0.57754965053644236</v>
          </cell>
          <cell r="C113">
            <v>0.59498892760719346</v>
          </cell>
          <cell r="E113">
            <v>1.9615373572130337</v>
          </cell>
          <cell r="S113">
            <v>4.8562576810869257E-2</v>
          </cell>
          <cell r="T113">
            <v>4.26</v>
          </cell>
        </row>
        <row r="114">
          <cell r="B114">
            <v>0.35109121936453369</v>
          </cell>
          <cell r="C114">
            <v>0.57956317478574459</v>
          </cell>
          <cell r="E114">
            <v>0.15252636243646175</v>
          </cell>
          <cell r="S114">
            <v>5.6820388465412187E-2</v>
          </cell>
          <cell r="T114">
            <v>4.09</v>
          </cell>
        </row>
        <row r="115">
          <cell r="B115">
            <v>0.50707146323671315</v>
          </cell>
          <cell r="C115">
            <v>0.86095863385050897</v>
          </cell>
          <cell r="E115">
            <v>1.7424622737563666</v>
          </cell>
          <cell r="S115">
            <v>5.5452893650179275E-2</v>
          </cell>
          <cell r="T115">
            <v>3.95</v>
          </cell>
        </row>
        <row r="116">
          <cell r="B116">
            <v>0.21841259565641108</v>
          </cell>
          <cell r="C116">
            <v>0.86140235066882365</v>
          </cell>
          <cell r="E116">
            <v>0.90598537187449868</v>
          </cell>
          <cell r="S116">
            <v>5.3123114389202523E-2</v>
          </cell>
          <cell r="T116">
            <v>3.81</v>
          </cell>
        </row>
        <row r="117">
          <cell r="B117">
            <v>0.81405644872704208</v>
          </cell>
          <cell r="C117">
            <v>0.59761338062828995</v>
          </cell>
          <cell r="E117">
            <v>1.8206792878429012</v>
          </cell>
          <cell r="S117">
            <v>5.2009526212430025E-2</v>
          </cell>
          <cell r="T117">
            <v>3.0600666666666601</v>
          </cell>
        </row>
        <row r="118">
          <cell r="B118">
            <v>0.60798887108540089</v>
          </cell>
          <cell r="C118">
            <v>0.65376010326862066</v>
          </cell>
          <cell r="E118">
            <v>1.3532372711344789</v>
          </cell>
          <cell r="S118">
            <v>5.6658199228899524E-2</v>
          </cell>
          <cell r="T118">
            <v>2.6077666666666599</v>
          </cell>
        </row>
        <row r="119">
          <cell r="B119">
            <v>1.0365623307897773</v>
          </cell>
          <cell r="C119">
            <v>0.90205239045644636</v>
          </cell>
          <cell r="E119">
            <v>1.6303502282164097</v>
          </cell>
          <cell r="S119">
            <v>6.1332014419895775E-2</v>
          </cell>
          <cell r="T119">
            <v>2.46573333333333</v>
          </cell>
        </row>
        <row r="120">
          <cell r="B120">
            <v>1.2028932800205872</v>
          </cell>
          <cell r="C120">
            <v>0.84309939367568787</v>
          </cell>
          <cell r="E120">
            <v>0.89883563685342049</v>
          </cell>
          <cell r="S120">
            <v>6.4695985681550827E-2</v>
          </cell>
          <cell r="T120">
            <v>2.8264</v>
          </cell>
        </row>
        <row r="121">
          <cell r="B121">
            <v>1.0376310339140409</v>
          </cell>
          <cell r="C121">
            <v>0.69816058642506074</v>
          </cell>
          <cell r="E121">
            <v>1.7122037009996478</v>
          </cell>
          <cell r="S121">
            <v>7.724970173169006E-2</v>
          </cell>
          <cell r="T121">
            <v>3.27633333333333</v>
          </cell>
        </row>
        <row r="122">
          <cell r="B122">
            <v>0.82380772513818779</v>
          </cell>
          <cell r="C122">
            <v>0.74812433019810387</v>
          </cell>
          <cell r="E122">
            <v>0.6239809898861699</v>
          </cell>
          <cell r="S122">
            <v>8.1546078058751484E-2</v>
          </cell>
          <cell r="T122">
            <v>3.9664999999999999</v>
          </cell>
        </row>
        <row r="123">
          <cell r="B123">
            <v>0.4333690326984897</v>
          </cell>
          <cell r="C123">
            <v>0.36255158758131451</v>
          </cell>
          <cell r="E123">
            <v>1.0648831099098917</v>
          </cell>
          <cell r="S123">
            <v>8.5987593208779023E-2</v>
          </cell>
          <cell r="T123">
            <v>4.4394</v>
          </cell>
        </row>
        <row r="124">
          <cell r="B124">
            <v>0.71722403402830692</v>
          </cell>
          <cell r="C124">
            <v>4.2397938692739792E-2</v>
          </cell>
          <cell r="E124">
            <v>0.1708911128185322</v>
          </cell>
          <cell r="S124">
            <v>8.7486450391631762E-2</v>
          </cell>
          <cell r="T124">
            <v>4.8061999999999996</v>
          </cell>
        </row>
        <row r="125">
          <cell r="B125">
            <v>0.73295611273770511</v>
          </cell>
          <cell r="C125">
            <v>0.93266582244369134</v>
          </cell>
          <cell r="E125">
            <v>0.55148817774874392</v>
          </cell>
          <cell r="S125">
            <v>8.8555586034637937E-2</v>
          </cell>
          <cell r="T125">
            <v>4.8432666666666604</v>
          </cell>
        </row>
        <row r="126">
          <cell r="B126">
            <v>5.9189897697603508E-2</v>
          </cell>
          <cell r="C126">
            <v>0.22588222778711614</v>
          </cell>
          <cell r="E126">
            <v>-0.15141305726965165</v>
          </cell>
          <cell r="S126">
            <v>9.4562941384091506E-2</v>
          </cell>
          <cell r="T126">
            <v>4.7524333333333297</v>
          </cell>
        </row>
        <row r="127">
          <cell r="B127">
            <v>-1.9014888715637529E-2</v>
          </cell>
          <cell r="C127">
            <v>0.20969518460883552</v>
          </cell>
          <cell r="E127">
            <v>-0.56831128555634869</v>
          </cell>
          <cell r="S127">
            <v>9.662246323586117E-2</v>
          </cell>
          <cell r="T127">
            <v>4.3277666666666601</v>
          </cell>
        </row>
        <row r="128">
          <cell r="B128">
            <v>0.1164618355563129</v>
          </cell>
          <cell r="C128">
            <v>-0.1066001297079429</v>
          </cell>
          <cell r="E128">
            <v>-0.42337150240600863</v>
          </cell>
          <cell r="S128">
            <v>0.10521189189774027</v>
          </cell>
          <cell r="T128">
            <v>3.6058333333333299</v>
          </cell>
        </row>
        <row r="129">
          <cell r="B129">
            <v>-2.0343359996786353E-2</v>
          </cell>
          <cell r="C129">
            <v>2.4895541697925988E-2</v>
          </cell>
          <cell r="E129">
            <v>-0.42652622994965883</v>
          </cell>
          <cell r="S129">
            <v>0.13010308115300487</v>
          </cell>
          <cell r="T129">
            <v>3.2801999999999998</v>
          </cell>
        </row>
        <row r="130">
          <cell r="B130">
            <v>0.38404610768865838</v>
          </cell>
          <cell r="C130">
            <v>2.3647084293180992E-2</v>
          </cell>
          <cell r="E130">
            <v>-1.1248483454291998</v>
          </cell>
          <cell r="S130">
            <v>0.12480516930036284</v>
          </cell>
          <cell r="T130">
            <v>3.3249</v>
          </cell>
        </row>
        <row r="131">
          <cell r="B131">
            <v>0.27514480519667317</v>
          </cell>
          <cell r="C131">
            <v>0.4028010963726199</v>
          </cell>
          <cell r="E131">
            <v>0.37512141208361016</v>
          </cell>
          <cell r="S131">
            <v>0.1207931288113268</v>
          </cell>
          <cell r="T131">
            <v>3.30433333333333</v>
          </cell>
        </row>
        <row r="132">
          <cell r="B132">
            <v>5.2843121655281836E-2</v>
          </cell>
          <cell r="C132">
            <v>0.48045503555834262</v>
          </cell>
          <cell r="E132">
            <v>0.32871751040770303</v>
          </cell>
          <cell r="S132">
            <v>0.11575294612809321</v>
          </cell>
          <cell r="T132">
            <v>3.2330666666666601</v>
          </cell>
        </row>
        <row r="133">
          <cell r="B133">
            <v>-0.37959842416079914</v>
          </cell>
          <cell r="C133">
            <v>-0.2019259480717841</v>
          </cell>
          <cell r="E133">
            <v>0.22311020441848067</v>
          </cell>
          <cell r="S133">
            <v>0.11194669207827135</v>
          </cell>
          <cell r="T133">
            <v>2.76643333333333</v>
          </cell>
        </row>
        <row r="134">
          <cell r="B134">
            <v>-4.7274649751405856E-2</v>
          </cell>
          <cell r="C134">
            <v>7.5934089893962553E-2</v>
          </cell>
          <cell r="E134">
            <v>-7.629869242654401E-2</v>
          </cell>
          <cell r="S134">
            <v>0.10319031219215419</v>
          </cell>
          <cell r="T134">
            <v>2.44363333333333</v>
          </cell>
        </row>
        <row r="135">
          <cell r="B135">
            <v>0.40889499198875684</v>
          </cell>
          <cell r="C135">
            <v>0.36934711273780402</v>
          </cell>
          <cell r="E135">
            <v>0.6952293704106034</v>
          </cell>
          <cell r="S135">
            <v>9.3688041087616469E-2</v>
          </cell>
          <cell r="T135">
            <v>2.0657666666666601</v>
          </cell>
        </row>
        <row r="136">
          <cell r="B136">
            <v>0.68803134177214076</v>
          </cell>
          <cell r="C136">
            <v>0.1759755718930181</v>
          </cell>
          <cell r="E136">
            <v>0.83274972909254963</v>
          </cell>
          <cell r="S136">
            <v>8.4555820429684056E-2</v>
          </cell>
          <cell r="T136">
            <v>2.0148333333333301</v>
          </cell>
        </row>
        <row r="137">
          <cell r="B137">
            <v>0.49406741240153684</v>
          </cell>
          <cell r="C137">
            <v>0.6005056210736387</v>
          </cell>
          <cell r="E137">
            <v>0.5561166284590936</v>
          </cell>
          <cell r="S137">
            <v>7.7999236122240925E-2</v>
          </cell>
          <cell r="T137">
            <v>2.0195333333333298</v>
          </cell>
        </row>
        <row r="138">
          <cell r="B138">
            <v>0.44624810738252585</v>
          </cell>
          <cell r="C138">
            <v>0.14518671761394669</v>
          </cell>
          <cell r="E138">
            <v>0.19700330421150786</v>
          </cell>
          <cell r="S138">
            <v>8.2108972500343561E-2</v>
          </cell>
          <cell r="T138">
            <v>2.0402999999999998</v>
          </cell>
        </row>
        <row r="139">
          <cell r="B139">
            <v>0.21496749194086023</v>
          </cell>
          <cell r="C139">
            <v>7.1080001981172924E-2</v>
          </cell>
          <cell r="E139">
            <v>0.3461944604645027</v>
          </cell>
          <cell r="S139">
            <v>7.7877791575468314E-2</v>
          </cell>
          <cell r="T139">
            <v>2.0533333333333301</v>
          </cell>
        </row>
        <row r="140">
          <cell r="B140">
            <v>0.30230946615867976</v>
          </cell>
          <cell r="C140">
            <v>0.75525535237911923</v>
          </cell>
          <cell r="E140">
            <v>0.22585252274846512</v>
          </cell>
          <cell r="S140">
            <v>7.9818834736838859E-2</v>
          </cell>
          <cell r="T140">
            <v>2.0832999999999999</v>
          </cell>
        </row>
        <row r="141">
          <cell r="B141">
            <v>9.3957426583395634E-2</v>
          </cell>
          <cell r="C141">
            <v>0.19804724077697361</v>
          </cell>
          <cell r="E141">
            <v>0.36936948758028826</v>
          </cell>
          <cell r="S141">
            <v>7.3840318307905536E-2</v>
          </cell>
          <cell r="T141">
            <v>2.0640999999999998</v>
          </cell>
        </row>
        <row r="142">
          <cell r="B142">
            <v>0.60564674665117069</v>
          </cell>
          <cell r="C142">
            <v>0.48021371423740755</v>
          </cell>
          <cell r="E142">
            <v>1.6611810636678777</v>
          </cell>
          <cell r="S142">
            <v>7.4869107469104371E-2</v>
          </cell>
          <cell r="T142">
            <v>2.0693333333333301</v>
          </cell>
        </row>
        <row r="143">
          <cell r="B143">
            <v>0.64287677330326209</v>
          </cell>
          <cell r="C143">
            <v>0.48448923551759071</v>
          </cell>
          <cell r="E143">
            <v>0.91020580582032329</v>
          </cell>
          <cell r="S143">
            <v>8.7737545095483455E-2</v>
          </cell>
          <cell r="T143">
            <v>2.0759666666666599</v>
          </cell>
        </row>
        <row r="144">
          <cell r="B144">
            <v>0.51645644381413292</v>
          </cell>
          <cell r="C144">
            <v>0.37018504927982177</v>
          </cell>
          <cell r="E144">
            <v>0.90618515511130804</v>
          </cell>
          <cell r="S144">
            <v>9.504503217857671E-2</v>
          </cell>
          <cell r="T144">
            <v>2.1429</v>
          </cell>
        </row>
        <row r="145">
          <cell r="B145">
            <v>0.79315929089042014</v>
          </cell>
          <cell r="C145">
            <v>0.43432776646906723</v>
          </cell>
          <cell r="E145">
            <v>1.0123634683579914</v>
          </cell>
          <cell r="S145">
            <v>9.8217963725028029E-2</v>
          </cell>
          <cell r="T145">
            <v>2.3986333333333301</v>
          </cell>
        </row>
        <row r="146">
          <cell r="B146">
            <v>0.96793197093968186</v>
          </cell>
          <cell r="C146">
            <v>0.47458576991154311</v>
          </cell>
          <cell r="E146">
            <v>2.2444305005380443</v>
          </cell>
          <cell r="S146">
            <v>9.5996401612019611E-2</v>
          </cell>
          <cell r="T146">
            <v>2.6342666666666599</v>
          </cell>
        </row>
        <row r="147">
          <cell r="B147">
            <v>0.54110455824142389</v>
          </cell>
          <cell r="C147">
            <v>0.1446269690324235</v>
          </cell>
          <cell r="E147">
            <v>0.83241706754820566</v>
          </cell>
          <cell r="S147">
            <v>0.10143031867177497</v>
          </cell>
          <cell r="T147">
            <v>2.9410333333333298</v>
          </cell>
        </row>
        <row r="148">
          <cell r="B148">
            <v>0.98889954800982849</v>
          </cell>
          <cell r="C148">
            <v>0.83693755368511902</v>
          </cell>
          <cell r="E148">
            <v>2.4076259849022099</v>
          </cell>
          <cell r="S148">
            <v>0.12416769366604354</v>
          </cell>
          <cell r="T148">
            <v>3.3690000000000002</v>
          </cell>
        </row>
        <row r="149">
          <cell r="B149">
            <v>0.59845473125576065</v>
          </cell>
          <cell r="C149">
            <v>-0.15693168439298599</v>
          </cell>
          <cell r="E149">
            <v>0.64022530070748973</v>
          </cell>
          <cell r="S149">
            <v>0.14706284415488527</v>
          </cell>
          <cell r="T149">
            <v>3.6078666666666601</v>
          </cell>
        </row>
        <row r="150">
          <cell r="B150">
            <v>0.5319239308980972</v>
          </cell>
          <cell r="C150">
            <v>0.61582917982364538</v>
          </cell>
          <cell r="E150">
            <v>0.6815129446660575</v>
          </cell>
          <cell r="S150">
            <v>0.1206546164031885</v>
          </cell>
          <cell r="T150">
            <v>3.85523333333333</v>
          </cell>
        </row>
        <row r="151">
          <cell r="B151">
            <v>0.37380272304713008</v>
          </cell>
          <cell r="C151">
            <v>0.23366238433825431</v>
          </cell>
          <cell r="E151">
            <v>0.58236937019528956</v>
          </cell>
          <cell r="S151">
            <v>0.10541246322458521</v>
          </cell>
          <cell r="T151">
            <v>4.0464000000000002</v>
          </cell>
        </row>
        <row r="152">
          <cell r="B152">
            <v>0.39869775800111901</v>
          </cell>
          <cell r="C152">
            <v>0.33484810557950317</v>
          </cell>
          <cell r="E152">
            <v>1.7314720013373748</v>
          </cell>
          <cell r="S152">
            <v>0.11467328809960926</v>
          </cell>
          <cell r="T152">
            <v>3.9475333333333298</v>
          </cell>
        </row>
        <row r="153">
          <cell r="B153">
            <v>0.44315606024543019</v>
          </cell>
          <cell r="C153">
            <v>-2.0883183311974488E-2</v>
          </cell>
          <cell r="E153">
            <v>-0.90726242534820889</v>
          </cell>
          <cell r="S153">
            <v>0.10986868220651513</v>
          </cell>
          <cell r="T153">
            <v>4.0468999999999999</v>
          </cell>
        </row>
        <row r="154">
          <cell r="B154">
            <v>-0.4593967921466125</v>
          </cell>
          <cell r="C154">
            <v>-0.38193693399393785</v>
          </cell>
          <cell r="E154">
            <v>-1.3832047954923798</v>
          </cell>
          <cell r="S154">
            <v>8.6905091532793619E-2</v>
          </cell>
          <cell r="T154">
            <v>4.0010666666666603</v>
          </cell>
        </row>
        <row r="155">
          <cell r="B155">
            <v>-0.64920362941333498</v>
          </cell>
          <cell r="C155">
            <v>-0.45927113870947145</v>
          </cell>
          <cell r="E155">
            <v>-1.7208167860108192</v>
          </cell>
          <cell r="S155">
            <v>7.5364273131032777E-2</v>
          </cell>
          <cell r="T155">
            <v>4.2543333333333297</v>
          </cell>
        </row>
        <row r="156">
          <cell r="B156">
            <v>-1.7616515853689794</v>
          </cell>
          <cell r="C156">
            <v>-0.34505441616905996</v>
          </cell>
          <cell r="E156">
            <v>-2.8165041629295557</v>
          </cell>
          <cell r="S156">
            <v>5.3846540514176998E-2</v>
          </cell>
          <cell r="T156">
            <v>3.1521333333333299</v>
          </cell>
        </row>
        <row r="157">
          <cell r="B157">
            <v>-3.0255428753988425</v>
          </cell>
          <cell r="C157">
            <v>-0.63499904218707959</v>
          </cell>
          <cell r="E157">
            <v>-6.308314874151522</v>
          </cell>
          <cell r="S157">
            <v>9.4074855193018656E-3</v>
          </cell>
          <cell r="T157">
            <v>1.3771</v>
          </cell>
        </row>
        <row r="158">
          <cell r="B158">
            <v>-0.270579215313345</v>
          </cell>
          <cell r="C158">
            <v>4.9046672914347861E-2</v>
          </cell>
          <cell r="E158">
            <v>-2.5881878044277955</v>
          </cell>
          <cell r="S158">
            <v>1.8923711637444472E-2</v>
          </cell>
          <cell r="T158">
            <v>0.77400000000000002</v>
          </cell>
        </row>
        <row r="159">
          <cell r="B159">
            <v>0.29394306966746242</v>
          </cell>
          <cell r="C159">
            <v>-0.12646570873864543</v>
          </cell>
          <cell r="E159">
            <v>-0.8260642587975241</v>
          </cell>
          <cell r="S159">
            <v>1.8917820580943143E-2</v>
          </cell>
          <cell r="T159">
            <v>0.35610000000000003</v>
          </cell>
        </row>
        <row r="160">
          <cell r="B160">
            <v>0.53903633968757148</v>
          </cell>
          <cell r="C160">
            <v>0.37391457057569039</v>
          </cell>
          <cell r="E160">
            <v>0.21181004901225242</v>
          </cell>
          <cell r="S160">
            <v>1.6746762642288623E-2</v>
          </cell>
          <cell r="T160">
            <v>0.35856666666666598</v>
          </cell>
        </row>
        <row r="161">
          <cell r="B161">
            <v>0.39371689757391093</v>
          </cell>
          <cell r="C161">
            <v>0.10495455343196411</v>
          </cell>
          <cell r="E161">
            <v>-1.0583240052296186</v>
          </cell>
          <cell r="S161">
            <v>2.4206016202527249E-2</v>
          </cell>
          <cell r="T161">
            <v>0.34410000000000002</v>
          </cell>
        </row>
        <row r="162">
          <cell r="B162">
            <v>0.8879646204057956</v>
          </cell>
          <cell r="C162">
            <v>0.20005088470253699</v>
          </cell>
          <cell r="E162">
            <v>1.9594187995781245</v>
          </cell>
          <cell r="S162">
            <v>2.9436273410775322E-2</v>
          </cell>
          <cell r="T162">
            <v>0.35049999999999998</v>
          </cell>
        </row>
        <row r="163">
          <cell r="B163">
            <v>0.41691074002066947</v>
          </cell>
          <cell r="C163">
            <v>0.12073927323126088</v>
          </cell>
          <cell r="E163">
            <v>-0.26135826872953494</v>
          </cell>
          <cell r="S163">
            <v>3.4853033482303286E-2</v>
          </cell>
          <cell r="T163">
            <v>0.45343333333333302</v>
          </cell>
        </row>
        <row r="164">
          <cell r="B164">
            <v>0.55001202407025118</v>
          </cell>
          <cell r="C164">
            <v>0.39964058629750565</v>
          </cell>
          <cell r="E164">
            <v>8.8913777609006567E-2</v>
          </cell>
          <cell r="S164">
            <v>5.2349065658197386E-2</v>
          </cell>
          <cell r="T164">
            <v>0.59733333333333305</v>
          </cell>
        </row>
        <row r="165">
          <cell r="B165">
            <v>0.82083152933391224</v>
          </cell>
          <cell r="C165">
            <v>-0.11349710310264577</v>
          </cell>
          <cell r="E165">
            <v>1.4219461138394134</v>
          </cell>
          <cell r="S165">
            <v>1.0085812835478832E-2</v>
          </cell>
          <cell r="T165">
            <v>0.67493333333333305</v>
          </cell>
        </row>
        <row r="166">
          <cell r="B166">
            <v>5.4771911256320431E-3</v>
          </cell>
          <cell r="C166">
            <v>-0.44756714946412263</v>
          </cell>
          <cell r="E166">
            <v>-0.143673280131141</v>
          </cell>
          <cell r="S166">
            <v>-1.3038085803678925E-3</v>
          </cell>
          <cell r="T166">
            <v>1.0411666666666599</v>
          </cell>
        </row>
        <row r="167">
          <cell r="B167">
            <v>-1.3083488243958793E-2</v>
          </cell>
          <cell r="C167">
            <v>9.8154570427001847E-2</v>
          </cell>
          <cell r="E167">
            <v>-0.4136564602397787</v>
          </cell>
          <cell r="S167">
            <v>2.0763415008552354E-2</v>
          </cell>
          <cell r="T167">
            <v>0.97436666666666605</v>
          </cell>
        </row>
        <row r="168">
          <cell r="B168">
            <v>-0.30115355567966789</v>
          </cell>
          <cell r="C168">
            <v>-0.57114994802416408</v>
          </cell>
          <cell r="E168">
            <v>-0.19236937101132504</v>
          </cell>
          <cell r="S168">
            <v>9.2083517269031089E-3</v>
          </cell>
          <cell r="T168">
            <v>0.79220000000000002</v>
          </cell>
        </row>
        <row r="169">
          <cell r="B169">
            <v>-0.16250178179807936</v>
          </cell>
          <cell r="C169">
            <v>-0.15098669514598487</v>
          </cell>
          <cell r="E169">
            <v>-1.7143250343053142</v>
          </cell>
          <cell r="S169">
            <v>1.0694811629333834E-2</v>
          </cell>
          <cell r="T169">
            <v>0.367433333333333</v>
          </cell>
        </row>
        <row r="170">
          <cell r="B170">
            <v>-0.35668294444457982</v>
          </cell>
          <cell r="C170">
            <v>-0.4722731707005724</v>
          </cell>
          <cell r="E170">
            <v>-0.55374415854442416</v>
          </cell>
          <cell r="S170">
            <v>1.0287413405816509E-2</v>
          </cell>
          <cell r="T170">
            <v>0.33803333333333302</v>
          </cell>
        </row>
        <row r="171">
          <cell r="B171">
            <v>-0.15159762583028569</v>
          </cell>
          <cell r="C171">
            <v>-0.23808089683094749</v>
          </cell>
          <cell r="E171">
            <v>-1.1366779294180378</v>
          </cell>
          <cell r="S171">
            <v>9.9626748372937095E-3</v>
          </cell>
          <cell r="T171">
            <v>0.13120000000000001</v>
          </cell>
        </row>
        <row r="172">
          <cell r="B172">
            <v>-0.42973040777161781</v>
          </cell>
          <cell r="C172">
            <v>-0.50942210575828251</v>
          </cell>
          <cell r="E172">
            <v>-1.1566779966761773</v>
          </cell>
          <cell r="S172">
            <v>8.9390949570009957E-3</v>
          </cell>
          <cell r="T172">
            <v>8.0866666666666601E-2</v>
          </cell>
        </row>
        <row r="173">
          <cell r="B173">
            <v>-0.34345378599375276</v>
          </cell>
          <cell r="C173">
            <v>-0.29379150503765056</v>
          </cell>
          <cell r="E173">
            <v>-2.0555151854621929</v>
          </cell>
          <cell r="S173">
            <v>8.4971165742441634E-3</v>
          </cell>
          <cell r="T173">
            <v>6.7900000000000002E-2</v>
          </cell>
        </row>
        <row r="174">
          <cell r="B174">
            <v>0.4786979749753188</v>
          </cell>
          <cell r="C174">
            <v>0.21089765679538769</v>
          </cell>
          <cell r="E174">
            <v>0.99465276295627891</v>
          </cell>
          <cell r="S174">
            <v>8.5337327299701317E-3</v>
          </cell>
          <cell r="T174">
            <v>8.1966666666666604E-2</v>
          </cell>
        </row>
        <row r="175">
          <cell r="B175">
            <v>0.33046206274428902</v>
          </cell>
          <cell r="C175">
            <v>0.25732464080170919</v>
          </cell>
          <cell r="E175">
            <v>0.76627067784546621</v>
          </cell>
          <cell r="S175">
            <v>8.5712612999537911E-3</v>
          </cell>
          <cell r="T175">
            <v>8.5133333333333297E-2</v>
          </cell>
        </row>
        <row r="176">
          <cell r="B176">
            <v>0.24773318499170119</v>
          </cell>
          <cell r="C176">
            <v>0.10406436771402165</v>
          </cell>
          <cell r="E176">
            <v>0.5622846844038909</v>
          </cell>
          <cell r="S176">
            <v>8.6087801581797452E-3</v>
          </cell>
          <cell r="T176">
            <v>0.12166666666666601</v>
          </cell>
        </row>
        <row r="177">
          <cell r="B177">
            <v>0.39852013917589546</v>
          </cell>
          <cell r="C177">
            <v>1.9822789438688322E-2</v>
          </cell>
          <cell r="E177">
            <v>0.440207066185971</v>
          </cell>
          <cell r="S177">
            <v>3.1551796391377215E-2</v>
          </cell>
          <cell r="T177">
            <v>0.18156666666666599</v>
          </cell>
        </row>
        <row r="178">
          <cell r="B178">
            <v>0.12776678828420512</v>
          </cell>
          <cell r="C178">
            <v>0.24819150252461269</v>
          </cell>
          <cell r="E178">
            <v>-0.59796419332087469</v>
          </cell>
          <cell r="S178">
            <v>3.5893365235236292E-2</v>
          </cell>
          <cell r="T178">
            <v>0.192566666666666</v>
          </cell>
        </row>
        <row r="179">
          <cell r="B179">
            <v>0.38288302276874958</v>
          </cell>
          <cell r="C179">
            <v>0.42144354081601126</v>
          </cell>
          <cell r="E179">
            <v>0.5645482447300012</v>
          </cell>
          <cell r="S179">
            <v>2.48327874968301E-2</v>
          </cell>
          <cell r="T179">
            <v>2.2599999999999999E-2</v>
          </cell>
        </row>
        <row r="180">
          <cell r="B180">
            <v>0.45146600207208126</v>
          </cell>
          <cell r="C180">
            <v>0.4873427358223118</v>
          </cell>
          <cell r="E180">
            <v>0.54880025466746873</v>
          </cell>
          <cell r="S180">
            <v>9.3435443410632545E-3</v>
          </cell>
          <cell r="T180">
            <v>-1.54E-2</v>
          </cell>
        </row>
        <row r="181">
          <cell r="B181">
            <v>0.78776116067444557</v>
          </cell>
          <cell r="C181">
            <v>0.40580701530106472</v>
          </cell>
          <cell r="E181">
            <v>1.3504566078904741E-2</v>
          </cell>
          <cell r="S181">
            <v>-1.2665562954341467E-2</v>
          </cell>
          <cell r="T181">
            <v>-4.5666666666666599E-2</v>
          </cell>
        </row>
        <row r="182">
          <cell r="B182">
            <v>0.3302340540400181</v>
          </cell>
          <cell r="C182">
            <v>0.44126586561422609</v>
          </cell>
          <cell r="E182">
            <v>7.1543384060573496</v>
          </cell>
          <cell r="S182">
            <v>2.7727381102463627E-2</v>
          </cell>
          <cell r="T182">
            <v>-9.9599999999999994E-2</v>
          </cell>
        </row>
        <row r="183">
          <cell r="B183">
            <v>0.36898440785238157</v>
          </cell>
          <cell r="C183">
            <v>0.43545323921430668</v>
          </cell>
          <cell r="E183">
            <v>-4.4226380130656837</v>
          </cell>
          <cell r="S183">
            <v>-6.0463709269212556E-3</v>
          </cell>
          <cell r="T183">
            <v>-0.1249</v>
          </cell>
        </row>
        <row r="184">
          <cell r="B184">
            <v>0.37176940391750823</v>
          </cell>
          <cell r="C184">
            <v>0.4324450207916139</v>
          </cell>
          <cell r="E184">
            <v>2.6452682550321378</v>
          </cell>
          <cell r="S184">
            <v>4.9987504165099284E-2</v>
          </cell>
          <cell r="T184">
            <v>-0.157533333333333</v>
          </cell>
        </row>
        <row r="185">
          <cell r="B185">
            <v>0.54710962029015242</v>
          </cell>
          <cell r="C185">
            <v>0.59472631427280831</v>
          </cell>
          <cell r="E185">
            <v>0.43624638572105351</v>
          </cell>
          <cell r="S185">
            <v>4.3573848603394173E-2</v>
          </cell>
          <cell r="T185">
            <v>-0.25559999999999999</v>
          </cell>
        </row>
        <row r="186">
          <cell r="B186">
            <v>0.24763835207865303</v>
          </cell>
          <cell r="C186">
            <v>0.26814096531642417</v>
          </cell>
          <cell r="E186">
            <v>1.0371846869085466</v>
          </cell>
          <cell r="S186">
            <v>3.3868365790566693E-2</v>
          </cell>
          <cell r="T186">
            <v>-0.33610000000000001</v>
          </cell>
        </row>
        <row r="187">
          <cell r="B187">
            <v>0.36577338848150232</v>
          </cell>
          <cell r="C187">
            <v>0.35331626931478655</v>
          </cell>
          <cell r="E187">
            <v>0.91525792166655973</v>
          </cell>
          <cell r="S187">
            <v>-9.4938049001902394E-4</v>
          </cell>
          <cell r="T187">
            <v>-0.33686666666666598</v>
          </cell>
        </row>
        <row r="188">
          <cell r="B188">
            <v>0.77325199678726853</v>
          </cell>
          <cell r="C188">
            <v>0.61025747723510371</v>
          </cell>
          <cell r="E188">
            <v>1.2253381099014202</v>
          </cell>
          <cell r="S188">
            <v>-9.4938049003012639E-4</v>
          </cell>
          <cell r="T188">
            <v>-0.34856666666666603</v>
          </cell>
        </row>
        <row r="189">
          <cell r="B189">
            <v>0.6055087024601753</v>
          </cell>
          <cell r="C189">
            <v>0.36167188030991554</v>
          </cell>
          <cell r="E189">
            <v>-0.49450493811251789</v>
          </cell>
          <cell r="S189">
            <v>-9.4938049000792171E-4</v>
          </cell>
          <cell r="T189">
            <v>-0.35260000000000002</v>
          </cell>
        </row>
        <row r="190">
          <cell r="B190">
            <v>0.71193494274207547</v>
          </cell>
          <cell r="C190">
            <v>0.48650944589177264</v>
          </cell>
          <cell r="E190">
            <v>1.9601901728630509</v>
          </cell>
          <cell r="S190">
            <v>-9.4938049001902394E-4</v>
          </cell>
          <cell r="T190">
            <v>-0.35816666666666602</v>
          </cell>
        </row>
        <row r="191">
          <cell r="B191">
            <v>0.72044056561406034</v>
          </cell>
          <cell r="C191">
            <v>0.38470550439723056</v>
          </cell>
          <cell r="E191">
            <v>-0.1355197745133572</v>
          </cell>
          <cell r="S191">
            <v>-9.4938049001902394E-4</v>
          </cell>
          <cell r="T191">
            <v>-0.35780000000000001</v>
          </cell>
        </row>
        <row r="192">
          <cell r="B192">
            <v>0.68206386524057627</v>
          </cell>
          <cell r="C192">
            <v>0.20370022017475881</v>
          </cell>
          <cell r="E192">
            <v>1.4056433412704366</v>
          </cell>
          <cell r="S192">
            <v>-9.4938049000792171E-4</v>
          </cell>
          <cell r="T192">
            <v>-0.35016666666666602</v>
          </cell>
        </row>
        <row r="193">
          <cell r="B193">
            <v>0.15764798699397203</v>
          </cell>
          <cell r="C193">
            <v>0.42881265996467521</v>
          </cell>
          <cell r="E193">
            <v>-0.36145278690460536</v>
          </cell>
          <cell r="S193">
            <v>-9.4938049003012639E-4</v>
          </cell>
          <cell r="T193">
            <v>-0.36366666666666603</v>
          </cell>
        </row>
        <row r="194">
          <cell r="B194">
            <v>0.36866362468083547</v>
          </cell>
          <cell r="C194">
            <v>0.18070682699537363</v>
          </cell>
          <cell r="E194">
            <v>2.1419060559619529</v>
          </cell>
          <cell r="S194">
            <v>-9.4938049000792171E-4</v>
          </cell>
          <cell r="T194">
            <v>-0.36333333333333301</v>
          </cell>
        </row>
        <row r="195">
          <cell r="B195">
            <v>0.13486778861471788</v>
          </cell>
          <cell r="C195">
            <v>0.12404246759815886</v>
          </cell>
          <cell r="E195">
            <v>1.939836657496232</v>
          </cell>
          <cell r="S195">
            <v>-9.4938049000792171E-4</v>
          </cell>
          <cell r="T195">
            <v>-0.36180000000000001</v>
          </cell>
        </row>
        <row r="196">
          <cell r="B196">
            <v>0.46580600712680753</v>
          </cell>
          <cell r="C196">
            <v>0.44408997930250416</v>
          </cell>
          <cell r="E196">
            <v>3.3601483863103665</v>
          </cell>
          <cell r="S196">
            <v>-9.4938049001902394E-4</v>
          </cell>
          <cell r="T196">
            <v>-0.36259999999999998</v>
          </cell>
        </row>
        <row r="197">
          <cell r="B197">
            <v>0.55909862913185837</v>
          </cell>
          <cell r="C197">
            <v>0.52512336292817186</v>
          </cell>
          <cell r="E197">
            <v>0.75071823513049896</v>
          </cell>
          <cell r="S197">
            <v>-9.4938049003012639E-4</v>
          </cell>
          <cell r="T197">
            <v>-0.36730000000000002</v>
          </cell>
        </row>
        <row r="198">
          <cell r="B198">
            <v>0.12161924716529793</v>
          </cell>
          <cell r="C198">
            <v>0.14887759695482086</v>
          </cell>
          <cell r="E198">
            <v>0.53517368186202252</v>
          </cell>
          <cell r="S198">
            <v>-9.4938049001902394E-4</v>
          </cell>
          <cell r="T198">
            <v>-0.36506666666666598</v>
          </cell>
        </row>
        <row r="199">
          <cell r="B199">
            <v>0.22964933481235492</v>
          </cell>
          <cell r="C199">
            <v>0.42254401667607705</v>
          </cell>
          <cell r="E199">
            <v>-1.3023814895828747</v>
          </cell>
          <cell r="S199">
            <v>-9.4938049003012639E-4</v>
          </cell>
          <cell r="T199">
            <v>-0.37706666666666599</v>
          </cell>
        </row>
        <row r="200">
          <cell r="B200">
            <v>-3.625021964960129E-2</v>
          </cell>
          <cell r="C200">
            <v>0.13422914784202628</v>
          </cell>
          <cell r="E200">
            <v>1.6619676690257137</v>
          </cell>
          <cell r="S200">
            <v>-9.4938049001902394E-4</v>
          </cell>
          <cell r="T200">
            <v>-0.45774999999999999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6"/>
      <sheetName val="AWM_2018"/>
      <sheetName val="HICP_Inflation_MA"/>
      <sheetName val="Sheet5"/>
      <sheetName val="population"/>
      <sheetName val="AWM_DB_2017Q4"/>
      <sheetName val="Sheet1"/>
      <sheetName val="Eurostatinvestment"/>
      <sheetName val="2Cdatabase_sept2020"/>
      <sheetName val="Fiscaldatabase"/>
      <sheetName val="ED_FFF"/>
      <sheetName val="Euromarket rates_EA"/>
      <sheetName val="6to10year_inflexpect"/>
      <sheetName val="HICP_GDPdefl"/>
      <sheetName val="Unemployment_Eurostat"/>
      <sheetName val="ZCY_EA"/>
      <sheetName val="ZCY_countries"/>
      <sheetName val="GDP_weights_ZCY"/>
      <sheetName val="STI_quarterly_end"/>
      <sheetName val="STIZCY_quarterly"/>
      <sheetName val="MM_STI_quarterly_average"/>
      <sheetName val="MM_STI_firstmonth"/>
      <sheetName val="GDP_weights_MM"/>
      <sheetName val="EA_MM124_lastmonth"/>
      <sheetName val="MM124_lastmonth"/>
      <sheetName val="EM_EA_first_finalmonth"/>
      <sheetName val="EM_EA_first_final5day_MA"/>
      <sheetName val="EURIBOR_quarterly_lastfirstmont"/>
      <sheetName val="EA_MM_5daym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7">
          <cell r="D87">
            <v>0.86031463918967577</v>
          </cell>
        </row>
        <row r="88">
          <cell r="D88">
            <v>0.86262163028248695</v>
          </cell>
        </row>
        <row r="89">
          <cell r="D89">
            <v>0.8649383733585615</v>
          </cell>
        </row>
        <row r="90">
          <cell r="D90">
            <v>0.86754795786191141</v>
          </cell>
        </row>
        <row r="91">
          <cell r="D91">
            <v>0.87012832801160822</v>
          </cell>
        </row>
        <row r="92">
          <cell r="D92">
            <v>0.87275415349561569</v>
          </cell>
        </row>
        <row r="93">
          <cell r="D93">
            <v>0.87561508034675184</v>
          </cell>
        </row>
        <row r="94">
          <cell r="D94">
            <v>0.87838722717584716</v>
          </cell>
        </row>
        <row r="95">
          <cell r="D95">
            <v>0.88161138998368238</v>
          </cell>
        </row>
        <row r="96">
          <cell r="D96">
            <v>0.88432463668258421</v>
          </cell>
        </row>
        <row r="97">
          <cell r="D97">
            <v>0.88659148288125988</v>
          </cell>
        </row>
        <row r="98">
          <cell r="D98">
            <v>0.88937228632867382</v>
          </cell>
        </row>
        <row r="99">
          <cell r="D99">
            <v>0.89176491000248204</v>
          </cell>
        </row>
        <row r="100">
          <cell r="D100">
            <v>0.89422435555971314</v>
          </cell>
        </row>
        <row r="101">
          <cell r="D101">
            <v>0.89647562631592548</v>
          </cell>
        </row>
        <row r="102">
          <cell r="D102">
            <v>0.8990930355148512</v>
          </cell>
        </row>
        <row r="103">
          <cell r="D103">
            <v>0.90187821580025096</v>
          </cell>
        </row>
        <row r="104">
          <cell r="D104">
            <v>0.90404115947013819</v>
          </cell>
        </row>
        <row r="105">
          <cell r="D105">
            <v>0.9060586506920244</v>
          </cell>
        </row>
        <row r="106">
          <cell r="D106">
            <v>0.90766476536115881</v>
          </cell>
        </row>
        <row r="107">
          <cell r="D107">
            <v>0.90919999559080944</v>
          </cell>
        </row>
        <row r="108">
          <cell r="D108">
            <v>0.9103269273818565</v>
          </cell>
        </row>
        <row r="109">
          <cell r="D109">
            <v>0.91167804386492901</v>
          </cell>
        </row>
        <row r="110">
          <cell r="D110">
            <v>0.91288701248200699</v>
          </cell>
        </row>
        <row r="111">
          <cell r="D111">
            <v>0.91399264242904432</v>
          </cell>
        </row>
        <row r="112">
          <cell r="D112">
            <v>0.91518421461721067</v>
          </cell>
        </row>
        <row r="113">
          <cell r="D113">
            <v>0.91621727317031354</v>
          </cell>
        </row>
        <row r="114">
          <cell r="D114">
            <v>0.91730516929754902</v>
          </cell>
        </row>
        <row r="115">
          <cell r="D115">
            <v>0.91822769767067869</v>
          </cell>
        </row>
        <row r="116">
          <cell r="D116">
            <v>0.91905353813391721</v>
          </cell>
        </row>
        <row r="117">
          <cell r="D117">
            <v>0.92007274517335169</v>
          </cell>
        </row>
        <row r="118">
          <cell r="D118">
            <v>0.92105560181071677</v>
          </cell>
        </row>
        <row r="119">
          <cell r="D119">
            <v>0.92200209880242634</v>
          </cell>
        </row>
        <row r="120">
          <cell r="D120">
            <v>0.92347352980128661</v>
          </cell>
        </row>
        <row r="121">
          <cell r="D121">
            <v>0.92466235664440166</v>
          </cell>
        </row>
        <row r="122">
          <cell r="D122">
            <v>0.92594961843516754</v>
          </cell>
        </row>
        <row r="123">
          <cell r="D123">
            <v>0.92733011103464857</v>
          </cell>
        </row>
        <row r="124">
          <cell r="D124">
            <v>0.92879405010703031</v>
          </cell>
        </row>
        <row r="125">
          <cell r="D125">
            <v>0.93034285454276833</v>
          </cell>
        </row>
        <row r="126">
          <cell r="D126">
            <v>0.93201067477045696</v>
          </cell>
        </row>
        <row r="127">
          <cell r="D127">
            <v>0.93358875364315719</v>
          </cell>
        </row>
        <row r="128">
          <cell r="D128">
            <v>0.93507704494293908</v>
          </cell>
        </row>
        <row r="129">
          <cell r="D129">
            <v>0.9364698592426004</v>
          </cell>
        </row>
        <row r="130">
          <cell r="D130">
            <v>0.93778792990560977</v>
          </cell>
        </row>
        <row r="131">
          <cell r="D131">
            <v>0.94033127487145696</v>
          </cell>
        </row>
        <row r="132">
          <cell r="D132">
            <v>0.94136919092901949</v>
          </cell>
        </row>
        <row r="133">
          <cell r="D133">
            <v>0.94241126197850311</v>
          </cell>
        </row>
        <row r="134">
          <cell r="D134">
            <v>0.94346201275527053</v>
          </cell>
        </row>
        <row r="135">
          <cell r="D135">
            <v>0.94450346448449007</v>
          </cell>
        </row>
        <row r="136">
          <cell r="D136">
            <v>0.94553511801251611</v>
          </cell>
        </row>
        <row r="137">
          <cell r="D137">
            <v>0.94656312956764566</v>
          </cell>
        </row>
        <row r="138">
          <cell r="D138">
            <v>0.94761348287021374</v>
          </cell>
        </row>
        <row r="139">
          <cell r="D139">
            <v>0.94867435537368583</v>
          </cell>
        </row>
        <row r="140">
          <cell r="D140">
            <v>0.94959778961824648</v>
          </cell>
        </row>
        <row r="141">
          <cell r="D141">
            <v>0.95041261634872842</v>
          </cell>
        </row>
        <row r="142">
          <cell r="D142">
            <v>0.9511286707406692</v>
          </cell>
        </row>
        <row r="143">
          <cell r="D143">
            <v>0.95177013863692084</v>
          </cell>
        </row>
        <row r="144">
          <cell r="D144">
            <v>0.95240570912528422</v>
          </cell>
        </row>
        <row r="145">
          <cell r="D145">
            <v>0.9530409699535155</v>
          </cell>
        </row>
        <row r="146">
          <cell r="D146">
            <v>0.95365509532228543</v>
          </cell>
        </row>
        <row r="147">
          <cell r="D147">
            <v>0.95424203530453644</v>
          </cell>
        </row>
        <row r="148">
          <cell r="D148">
            <v>0.95482221360360531</v>
          </cell>
        </row>
        <row r="149">
          <cell r="D149">
            <v>0.95539842640426642</v>
          </cell>
        </row>
        <row r="150">
          <cell r="D150">
            <v>0.95596589015074873</v>
          </cell>
        </row>
        <row r="151">
          <cell r="D151">
            <v>0.95661858900402874</v>
          </cell>
        </row>
        <row r="152">
          <cell r="D152">
            <v>0.95729125400313697</v>
          </cell>
        </row>
        <row r="153">
          <cell r="D153">
            <v>0.95798714813394303</v>
          </cell>
        </row>
        <row r="154">
          <cell r="D154">
            <v>0.95871032008712809</v>
          </cell>
        </row>
        <row r="155">
          <cell r="D155">
            <v>0.95946076986269269</v>
          </cell>
        </row>
        <row r="156">
          <cell r="D156">
            <v>0.96003891919462747</v>
          </cell>
        </row>
        <row r="157">
          <cell r="D157">
            <v>0.96057503331908345</v>
          </cell>
        </row>
        <row r="158">
          <cell r="D158">
            <v>0.96106947735770887</v>
          </cell>
        </row>
        <row r="159">
          <cell r="D159">
            <v>0.96153631080485769</v>
          </cell>
        </row>
        <row r="160">
          <cell r="D160">
            <v>0.96208281472001322</v>
          </cell>
        </row>
        <row r="161">
          <cell r="D161">
            <v>0.96261646542879176</v>
          </cell>
        </row>
        <row r="162">
          <cell r="D162">
            <v>0.96312797312723142</v>
          </cell>
        </row>
        <row r="163">
          <cell r="D163">
            <v>0.96362902170807641</v>
          </cell>
        </row>
        <row r="164">
          <cell r="D164">
            <v>0.9641751512579978</v>
          </cell>
        </row>
        <row r="165">
          <cell r="D165">
            <v>0.96476668068071336</v>
          </cell>
        </row>
        <row r="166">
          <cell r="D166">
            <v>0.96539104794280639</v>
          </cell>
        </row>
        <row r="167">
          <cell r="D167">
            <v>0.96613709777141987</v>
          </cell>
        </row>
        <row r="168">
          <cell r="D168">
            <v>0.96692526599978645</v>
          </cell>
        </row>
        <row r="169">
          <cell r="D169">
            <v>0.9677570593324295</v>
          </cell>
        </row>
        <row r="170">
          <cell r="D170">
            <v>0.96860408609485271</v>
          </cell>
        </row>
        <row r="171">
          <cell r="D171">
            <v>0.96946221902589291</v>
          </cell>
        </row>
        <row r="172">
          <cell r="D172">
            <v>0.97037940460629601</v>
          </cell>
        </row>
        <row r="173">
          <cell r="D173">
            <v>0.97131746220395876</v>
          </cell>
        </row>
        <row r="174">
          <cell r="D174">
            <v>0.97233994147284841</v>
          </cell>
        </row>
        <row r="175">
          <cell r="D175">
            <v>0.97360580898374416</v>
          </cell>
        </row>
        <row r="176">
          <cell r="D176">
            <v>0.97482167793779473</v>
          </cell>
        </row>
        <row r="177">
          <cell r="D177">
            <v>0.97599990700952444</v>
          </cell>
        </row>
        <row r="178">
          <cell r="D178">
            <v>0.97713030976712645</v>
          </cell>
        </row>
        <row r="179">
          <cell r="D179">
            <v>0.97822478732761664</v>
          </cell>
        </row>
        <row r="180">
          <cell r="D180">
            <v>0.9792347415374334</v>
          </cell>
        </row>
        <row r="181">
          <cell r="D181">
            <v>0.98015259727782389</v>
          </cell>
        </row>
        <row r="182">
          <cell r="D182">
            <v>0.98098172383589688</v>
          </cell>
        </row>
        <row r="183">
          <cell r="D183">
            <v>0.98174718057338373</v>
          </cell>
        </row>
        <row r="184">
          <cell r="D184">
            <v>0.982553614127749</v>
          </cell>
        </row>
        <row r="185">
          <cell r="D185">
            <v>0.98331910321778693</v>
          </cell>
        </row>
        <row r="186">
          <cell r="D186">
            <v>0.98410429038965841</v>
          </cell>
        </row>
        <row r="187">
          <cell r="D187">
            <v>0.98483122448235849</v>
          </cell>
        </row>
        <row r="188">
          <cell r="D188">
            <v>0.98556883491692515</v>
          </cell>
        </row>
        <row r="189">
          <cell r="D189">
            <v>0.98643392826824716</v>
          </cell>
        </row>
        <row r="190">
          <cell r="D190">
            <v>0.98737193040439375</v>
          </cell>
        </row>
        <row r="191">
          <cell r="D191">
            <v>0.98834218341220459</v>
          </cell>
        </row>
        <row r="192">
          <cell r="D192">
            <v>0.98929141188358649</v>
          </cell>
        </row>
        <row r="193">
          <cell r="D193">
            <v>0.99029536238427573</v>
          </cell>
        </row>
        <row r="194">
          <cell r="D194">
            <v>0.99152575301198198</v>
          </cell>
        </row>
        <row r="195">
          <cell r="D195">
            <v>0.99298499172086652</v>
          </cell>
        </row>
        <row r="196">
          <cell r="D196">
            <v>0.99418379701510273</v>
          </cell>
        </row>
        <row r="197">
          <cell r="D197">
            <v>0.99523234319660159</v>
          </cell>
        </row>
        <row r="198">
          <cell r="D198">
            <v>0.99637426346239899</v>
          </cell>
        </row>
        <row r="199">
          <cell r="D199">
            <v>0.99746956832383904</v>
          </cell>
        </row>
        <row r="200">
          <cell r="D200">
            <v>0.99833679694353428</v>
          </cell>
        </row>
        <row r="201">
          <cell r="D201">
            <v>0.99908946980153945</v>
          </cell>
        </row>
        <row r="202">
          <cell r="D202">
            <v>0.99962758978416422</v>
          </cell>
        </row>
        <row r="203">
          <cell r="D203">
            <v>0.99972163402845016</v>
          </cell>
        </row>
        <row r="204">
          <cell r="D204">
            <v>0.9999108363691388</v>
          </cell>
        </row>
        <row r="205">
          <cell r="D205">
            <v>1.0001000156008621</v>
          </cell>
        </row>
        <row r="206">
          <cell r="D206">
            <v>1.0002675140015487</v>
          </cell>
        </row>
        <row r="207">
          <cell r="D207">
            <v>1.0005096682248193</v>
          </cell>
        </row>
        <row r="208">
          <cell r="D208">
            <v>1.0008042243373036</v>
          </cell>
        </row>
        <row r="209">
          <cell r="D209">
            <v>1.0011530957613097</v>
          </cell>
        </row>
        <row r="210">
          <cell r="D210">
            <v>1.0016773272559218</v>
          </cell>
        </row>
        <row r="211">
          <cell r="D211">
            <v>1.0017783596512477</v>
          </cell>
        </row>
        <row r="212">
          <cell r="D212">
            <v>1.0017652984641849</v>
          </cell>
        </row>
        <row r="213">
          <cell r="D213">
            <v>1.0019733207460342</v>
          </cell>
        </row>
        <row r="214">
          <cell r="D214">
            <v>1.0020655902218019</v>
          </cell>
        </row>
        <row r="215">
          <cell r="D215">
            <v>1.0021727649800456</v>
          </cell>
        </row>
        <row r="216">
          <cell r="D216">
            <v>1.0022758679386425</v>
          </cell>
        </row>
        <row r="217">
          <cell r="D217">
            <v>1.0023757263985422</v>
          </cell>
        </row>
        <row r="218">
          <cell r="D218">
            <v>1.002465333721533</v>
          </cell>
        </row>
        <row r="219">
          <cell r="D219">
            <v>1.0025505179886076</v>
          </cell>
        </row>
        <row r="220">
          <cell r="D220">
            <v>1.0026360766209164</v>
          </cell>
        </row>
        <row r="221">
          <cell r="D221">
            <v>1.0027220188620456</v>
          </cell>
        </row>
        <row r="222">
          <cell r="D222">
            <v>1.0028083447119951</v>
          </cell>
        </row>
        <row r="223">
          <cell r="D223">
            <v>1.003124798679945</v>
          </cell>
        </row>
        <row r="224">
          <cell r="D224">
            <v>1.0034849185534049</v>
          </cell>
        </row>
        <row r="225">
          <cell r="D225">
            <v>1.0037341427741719</v>
          </cell>
        </row>
        <row r="226">
          <cell r="D226">
            <v>1.0038279315003957</v>
          </cell>
        </row>
        <row r="227">
          <cell r="D227">
            <v>1.0037007990929658</v>
          </cell>
        </row>
        <row r="228">
          <cell r="D228">
            <v>1.0039791376248683</v>
          </cell>
        </row>
        <row r="229">
          <cell r="D229">
            <v>1.0039184351573454</v>
          </cell>
        </row>
        <row r="230">
          <cell r="D230">
            <v>1.0044203943749239</v>
          </cell>
        </row>
        <row r="231">
          <cell r="D231">
            <v>1.0048581543644217</v>
          </cell>
        </row>
        <row r="232">
          <cell r="D232">
            <v>1.0051985410382664</v>
          </cell>
        </row>
        <row r="233">
          <cell r="D233">
            <v>1.0051889979247322</v>
          </cell>
        </row>
        <row r="234">
          <cell r="D234">
            <v>1.0051794549017978</v>
          </cell>
        </row>
        <row r="235">
          <cell r="D235">
            <v>1.0051699119694628</v>
          </cell>
        </row>
        <row r="236">
          <cell r="D236">
            <v>1.005160369127726</v>
          </cell>
        </row>
        <row r="237">
          <cell r="D237">
            <v>1.0051508263765867</v>
          </cell>
        </row>
        <row r="238">
          <cell r="D238">
            <v>1.0051412837160441</v>
          </cell>
        </row>
      </sheetData>
      <sheetData sheetId="5">
        <row r="39">
          <cell r="B39">
            <v>1023715.82962459</v>
          </cell>
          <cell r="H39">
            <v>0.386496583</v>
          </cell>
        </row>
        <row r="40">
          <cell r="B40">
            <v>1028938.10788103</v>
          </cell>
          <cell r="H40">
            <v>0.397743756</v>
          </cell>
        </row>
        <row r="41">
          <cell r="B41">
            <v>1038711.19416413</v>
          </cell>
          <cell r="H41">
            <v>0.408422911</v>
          </cell>
        </row>
        <row r="42">
          <cell r="B42">
            <v>1048514.7329170801</v>
          </cell>
          <cell r="C42">
            <v>599498.42217167094</v>
          </cell>
          <cell r="D42">
            <v>197704.92976205799</v>
          </cell>
          <cell r="E42">
            <v>246865.09222893999</v>
          </cell>
          <cell r="H42">
            <v>0.42039592100000001</v>
          </cell>
          <cell r="I42">
            <v>0.42171950800000002</v>
          </cell>
          <cell r="J42">
            <v>0.41235150799999998</v>
          </cell>
          <cell r="K42">
            <v>0.467180965</v>
          </cell>
          <cell r="Q42">
            <v>243128.875423149</v>
          </cell>
          <cell r="T42">
            <v>399116.59761045303</v>
          </cell>
        </row>
        <row r="43">
          <cell r="B43">
            <v>1043591.36473802</v>
          </cell>
          <cell r="C43">
            <v>595831.87722047698</v>
          </cell>
          <cell r="D43">
            <v>199996.23348310601</v>
          </cell>
          <cell r="E43">
            <v>242719.756104828</v>
          </cell>
          <cell r="H43">
            <v>0.43156019600000001</v>
          </cell>
          <cell r="I43">
            <v>0.43344151400000003</v>
          </cell>
          <cell r="J43">
            <v>0.42739629000000001</v>
          </cell>
          <cell r="K43">
            <v>0.48202215300000001</v>
          </cell>
          <cell r="Q43">
            <v>249259.98150322301</v>
          </cell>
          <cell r="T43">
            <v>408209.98450077802</v>
          </cell>
        </row>
        <row r="44">
          <cell r="B44">
            <v>1042996.46662291</v>
          </cell>
          <cell r="C44">
            <v>600146.93081876403</v>
          </cell>
          <cell r="D44">
            <v>201306.40825050301</v>
          </cell>
          <cell r="E44">
            <v>241779.748690529</v>
          </cell>
          <cell r="H44">
            <v>0.44175955500000003</v>
          </cell>
          <cell r="I44">
            <v>0.444819407</v>
          </cell>
          <cell r="J44">
            <v>0.44017984100000002</v>
          </cell>
          <cell r="K44">
            <v>0.49459651900000001</v>
          </cell>
          <cell r="Q44">
            <v>255937.18629860401</v>
          </cell>
          <cell r="T44">
            <v>417636.29927703901</v>
          </cell>
        </row>
        <row r="45">
          <cell r="B45">
            <v>1043486.3922097801</v>
          </cell>
          <cell r="C45">
            <v>599816.99518594495</v>
          </cell>
          <cell r="D45">
            <v>202082.77259513101</v>
          </cell>
          <cell r="E45">
            <v>239649.66846684701</v>
          </cell>
          <cell r="H45">
            <v>0.45119634800000002</v>
          </cell>
          <cell r="I45">
            <v>0.45739041000000003</v>
          </cell>
          <cell r="J45">
            <v>0.45409427099999999</v>
          </cell>
          <cell r="K45">
            <v>0.50601429399999998</v>
          </cell>
          <cell r="Q45">
            <v>262785.31352829997</v>
          </cell>
          <cell r="T45">
            <v>426704.113620018</v>
          </cell>
        </row>
        <row r="46">
          <cell r="B46">
            <v>1044493.22901773</v>
          </cell>
          <cell r="C46">
            <v>599390.43272925599</v>
          </cell>
          <cell r="D46">
            <v>207043.25488908499</v>
          </cell>
          <cell r="E46">
            <v>237278.28546161001</v>
          </cell>
          <cell r="H46">
            <v>0.46155928400000001</v>
          </cell>
          <cell r="I46">
            <v>0.46949166199999998</v>
          </cell>
          <cell r="J46">
            <v>0.46648983100000002</v>
          </cell>
          <cell r="K46">
            <v>0.52094147300000004</v>
          </cell>
          <cell r="Q46">
            <v>268393.72232118802</v>
          </cell>
          <cell r="T46">
            <v>437764.71320437599</v>
          </cell>
        </row>
        <row r="47">
          <cell r="B47">
            <v>1047622.0618466</v>
          </cell>
          <cell r="C47">
            <v>598695.28726473602</v>
          </cell>
          <cell r="D47">
            <v>205255.28871528199</v>
          </cell>
          <cell r="E47">
            <v>236957.26494648599</v>
          </cell>
          <cell r="H47">
            <v>0.47547107199999999</v>
          </cell>
          <cell r="I47">
            <v>0.48409703399999998</v>
          </cell>
          <cell r="J47">
            <v>0.48084221700000002</v>
          </cell>
          <cell r="K47">
            <v>0.53715586800000004</v>
          </cell>
          <cell r="Q47">
            <v>278210.79937632801</v>
          </cell>
          <cell r="T47">
            <v>452494.78032138699</v>
          </cell>
        </row>
        <row r="48">
          <cell r="B48">
            <v>1050512.4355914099</v>
          </cell>
          <cell r="C48">
            <v>600700.82135217998</v>
          </cell>
          <cell r="D48">
            <v>206708.02482515099</v>
          </cell>
          <cell r="E48">
            <v>235290.888995888</v>
          </cell>
          <cell r="H48">
            <v>0.48910977900000002</v>
          </cell>
          <cell r="I48">
            <v>0.49814139099999999</v>
          </cell>
          <cell r="J48">
            <v>0.49570088600000001</v>
          </cell>
          <cell r="K48">
            <v>0.55016689100000005</v>
          </cell>
          <cell r="Q48">
            <v>287235.40893660003</v>
          </cell>
          <cell r="T48">
            <v>466347.44406315702</v>
          </cell>
        </row>
        <row r="49">
          <cell r="B49">
            <v>1052977.4064692799</v>
          </cell>
          <cell r="C49">
            <v>603759.38087623101</v>
          </cell>
          <cell r="D49">
            <v>207326.01127816</v>
          </cell>
          <cell r="E49">
            <v>229994.37792933499</v>
          </cell>
          <cell r="H49">
            <v>0.50264921600000001</v>
          </cell>
          <cell r="I49">
            <v>0.51397547300000002</v>
          </cell>
          <cell r="J49">
            <v>0.50784654200000001</v>
          </cell>
          <cell r="K49">
            <v>0.56332693499999997</v>
          </cell>
          <cell r="Q49">
            <v>295584.24816807703</v>
          </cell>
          <cell r="T49">
            <v>481030.27228893898</v>
          </cell>
        </row>
        <row r="50">
          <cell r="B50">
            <v>1057329.19058781</v>
          </cell>
          <cell r="C50">
            <v>606291.25970759499</v>
          </cell>
          <cell r="D50">
            <v>210756.052391876</v>
          </cell>
          <cell r="E50">
            <v>230115.46829625999</v>
          </cell>
          <cell r="H50">
            <v>0.51462579799999997</v>
          </cell>
          <cell r="I50">
            <v>0.52390759099999995</v>
          </cell>
          <cell r="J50">
            <v>0.51705249799999997</v>
          </cell>
          <cell r="K50">
            <v>0.57665347700000003</v>
          </cell>
          <cell r="Q50">
            <v>302048.73487186898</v>
          </cell>
          <cell r="T50">
            <v>495644.487821549</v>
          </cell>
        </row>
        <row r="51">
          <cell r="B51">
            <v>1058751.31734175</v>
          </cell>
          <cell r="C51">
            <v>604487.80105142703</v>
          </cell>
          <cell r="D51">
            <v>210642.46297095701</v>
          </cell>
          <cell r="E51">
            <v>229924.93159368401</v>
          </cell>
          <cell r="H51">
            <v>0.52899949199999996</v>
          </cell>
          <cell r="I51">
            <v>0.53798153999999998</v>
          </cell>
          <cell r="J51">
            <v>0.52706779100000001</v>
          </cell>
          <cell r="K51">
            <v>0.58967748900000005</v>
          </cell>
          <cell r="Q51">
            <v>309011.65925188898</v>
          </cell>
          <cell r="T51">
            <v>508826.19501292298</v>
          </cell>
        </row>
        <row r="52">
          <cell r="B52">
            <v>1053104.1682265899</v>
          </cell>
          <cell r="C52">
            <v>601173.76543581299</v>
          </cell>
          <cell r="D52">
            <v>211404.34404090999</v>
          </cell>
          <cell r="E52">
            <v>227686.182311059</v>
          </cell>
          <cell r="H52">
            <v>0.54045579499999996</v>
          </cell>
          <cell r="I52">
            <v>0.55118522800000003</v>
          </cell>
          <cell r="J52">
            <v>0.53946982300000001</v>
          </cell>
          <cell r="K52">
            <v>0.60090201300000001</v>
          </cell>
          <cell r="Q52">
            <v>315226.44188803702</v>
          </cell>
          <cell r="T52">
            <v>516890.672268086</v>
          </cell>
        </row>
        <row r="53">
          <cell r="B53">
            <v>1053555.9619378</v>
          </cell>
          <cell r="C53">
            <v>605306.19119705597</v>
          </cell>
          <cell r="D53">
            <v>211997.00229129099</v>
          </cell>
          <cell r="E53">
            <v>225971.81427271999</v>
          </cell>
          <cell r="H53">
            <v>0.55206531999999997</v>
          </cell>
          <cell r="I53">
            <v>0.564129294</v>
          </cell>
          <cell r="J53">
            <v>0.55459607399999999</v>
          </cell>
          <cell r="K53">
            <v>0.61122073799999999</v>
          </cell>
          <cell r="Q53">
            <v>321822.19290775398</v>
          </cell>
          <cell r="T53">
            <v>527864.84450081002</v>
          </cell>
        </row>
        <row r="54">
          <cell r="B54">
            <v>1060570.68881996</v>
          </cell>
          <cell r="C54">
            <v>608754.62554994703</v>
          </cell>
          <cell r="D54">
            <v>214464.47676540201</v>
          </cell>
          <cell r="E54">
            <v>227802.585895764</v>
          </cell>
          <cell r="H54">
            <v>0.56378915200000002</v>
          </cell>
          <cell r="I54">
            <v>0.57399425100000001</v>
          </cell>
          <cell r="J54">
            <v>0.56187591100000001</v>
          </cell>
          <cell r="K54">
            <v>0.61998476000000002</v>
          </cell>
          <cell r="Q54">
            <v>326930.741865038</v>
          </cell>
          <cell r="T54">
            <v>542425.84827725997</v>
          </cell>
        </row>
        <row r="55">
          <cell r="B55">
            <v>1067510.37011314</v>
          </cell>
          <cell r="C55">
            <v>608736.23346240597</v>
          </cell>
          <cell r="D55">
            <v>214757.17982220501</v>
          </cell>
          <cell r="E55">
            <v>227962.59627627599</v>
          </cell>
          <cell r="H55">
            <v>0.57435206500000002</v>
          </cell>
          <cell r="I55">
            <v>0.58590458499999998</v>
          </cell>
          <cell r="J55">
            <v>0.57382143100000005</v>
          </cell>
          <cell r="K55">
            <v>0.63155161199999998</v>
          </cell>
          <cell r="Q55">
            <v>334428.49112572201</v>
          </cell>
          <cell r="T55">
            <v>556738.95671857998</v>
          </cell>
        </row>
        <row r="56">
          <cell r="B56">
            <v>1070283.7324999201</v>
          </cell>
          <cell r="C56">
            <v>607655.05953208904</v>
          </cell>
          <cell r="D56">
            <v>215451.26617260301</v>
          </cell>
          <cell r="E56">
            <v>228623.25699087401</v>
          </cell>
          <cell r="H56">
            <v>0.58716202100000003</v>
          </cell>
          <cell r="I56">
            <v>0.59943635500000003</v>
          </cell>
          <cell r="J56">
            <v>0.58817214500000004</v>
          </cell>
          <cell r="K56">
            <v>0.645571491</v>
          </cell>
          <cell r="Q56">
            <v>343434.731260531</v>
          </cell>
          <cell r="T56">
            <v>570475.35370609502</v>
          </cell>
        </row>
        <row r="57">
          <cell r="B57">
            <v>1081988.75223339</v>
          </cell>
          <cell r="C57">
            <v>612810.17526326899</v>
          </cell>
          <cell r="D57">
            <v>216823.21409538499</v>
          </cell>
          <cell r="E57">
            <v>226731.09539746601</v>
          </cell>
          <cell r="H57">
            <v>0.59883050100000002</v>
          </cell>
          <cell r="I57">
            <v>0.61348374999999999</v>
          </cell>
          <cell r="J57">
            <v>0.59676969199999996</v>
          </cell>
          <cell r="K57">
            <v>0.65733133200000005</v>
          </cell>
          <cell r="Q57">
            <v>349426.948469127</v>
          </cell>
          <cell r="T57">
            <v>588764.45684950706</v>
          </cell>
        </row>
        <row r="58">
          <cell r="B58">
            <v>1091284.6801660401</v>
          </cell>
          <cell r="C58">
            <v>618287.35053362802</v>
          </cell>
          <cell r="D58">
            <v>217429.09921948699</v>
          </cell>
          <cell r="E58">
            <v>228242.945943172</v>
          </cell>
          <cell r="H58">
            <v>0.60938847500000004</v>
          </cell>
          <cell r="I58">
            <v>0.62348504500000002</v>
          </cell>
          <cell r="J58">
            <v>0.60552782699999996</v>
          </cell>
          <cell r="K58">
            <v>0.66369166499999999</v>
          </cell>
          <cell r="Q58">
            <v>356905.34145384497</v>
          </cell>
          <cell r="T58">
            <v>604381.62575037696</v>
          </cell>
        </row>
        <row r="59">
          <cell r="B59">
            <v>1086127.8505637301</v>
          </cell>
          <cell r="C59">
            <v>616245.49367361597</v>
          </cell>
          <cell r="D59">
            <v>218712.43525631601</v>
          </cell>
          <cell r="E59">
            <v>222859.751057741</v>
          </cell>
          <cell r="H59">
            <v>0.61837157700000001</v>
          </cell>
          <cell r="I59">
            <v>0.63312791400000001</v>
          </cell>
          <cell r="J59">
            <v>0.614175154</v>
          </cell>
          <cell r="K59">
            <v>0.67311883900000002</v>
          </cell>
          <cell r="Q59">
            <v>357885.237843482</v>
          </cell>
          <cell r="T59">
            <v>609790.49969736405</v>
          </cell>
        </row>
        <row r="60">
          <cell r="B60">
            <v>1097325.78745762</v>
          </cell>
          <cell r="C60">
            <v>617437.854252305</v>
          </cell>
          <cell r="D60">
            <v>219677.29542209499</v>
          </cell>
          <cell r="E60">
            <v>225868.75107968901</v>
          </cell>
          <cell r="H60">
            <v>0.62830404200000001</v>
          </cell>
          <cell r="I60">
            <v>0.64322847999999999</v>
          </cell>
          <cell r="J60">
            <v>0.62611963900000001</v>
          </cell>
          <cell r="K60">
            <v>0.68344316900000002</v>
          </cell>
          <cell r="Q60">
            <v>365488.38503781101</v>
          </cell>
          <cell r="T60">
            <v>626174.622940014</v>
          </cell>
        </row>
        <row r="61">
          <cell r="B61">
            <v>1102941.4426955599</v>
          </cell>
          <cell r="C61">
            <v>618490.15718378802</v>
          </cell>
          <cell r="D61">
            <v>221611.24719088399</v>
          </cell>
          <cell r="E61">
            <v>227770.39007212399</v>
          </cell>
          <cell r="H61">
            <v>0.63456154300000001</v>
          </cell>
          <cell r="I61">
            <v>0.652718727</v>
          </cell>
          <cell r="J61">
            <v>0.63261699000000005</v>
          </cell>
          <cell r="K61">
            <v>0.69386789100000001</v>
          </cell>
          <cell r="Q61">
            <v>372036.67715364898</v>
          </cell>
          <cell r="T61">
            <v>635026.28298386605</v>
          </cell>
        </row>
        <row r="62">
          <cell r="B62">
            <v>1105419.8464780101</v>
          </cell>
          <cell r="C62">
            <v>623899.83609889995</v>
          </cell>
          <cell r="D62">
            <v>222866.48215563101</v>
          </cell>
          <cell r="E62">
            <v>225154.73234517401</v>
          </cell>
          <cell r="H62">
            <v>0.64516012700000003</v>
          </cell>
          <cell r="I62">
            <v>0.663643914</v>
          </cell>
          <cell r="J62">
            <v>0.64470024699999995</v>
          </cell>
          <cell r="K62">
            <v>0.70211600100000005</v>
          </cell>
          <cell r="Q62">
            <v>379617.05993464799</v>
          </cell>
          <cell r="T62">
            <v>646880.94821826695</v>
          </cell>
        </row>
        <row r="63">
          <cell r="B63">
            <v>1115967.6427734001</v>
          </cell>
          <cell r="C63">
            <v>628069.20882268203</v>
          </cell>
          <cell r="D63">
            <v>224242.08270415501</v>
          </cell>
          <cell r="E63">
            <v>228784.713226444</v>
          </cell>
          <cell r="H63">
            <v>0.65376274700000003</v>
          </cell>
          <cell r="I63">
            <v>0.67180784000000004</v>
          </cell>
          <cell r="J63">
            <v>0.65187657099999996</v>
          </cell>
          <cell r="K63">
            <v>0.71104394299999996</v>
          </cell>
          <cell r="Q63">
            <v>385606.829137708</v>
          </cell>
          <cell r="T63">
            <v>662651.746673321</v>
          </cell>
        </row>
        <row r="64">
          <cell r="B64">
            <v>1125414.4994453299</v>
          </cell>
          <cell r="C64">
            <v>633925.04265571397</v>
          </cell>
          <cell r="D64">
            <v>225819.093863463</v>
          </cell>
          <cell r="E64">
            <v>233533.94996842701</v>
          </cell>
          <cell r="H64">
            <v>0.66402501700000005</v>
          </cell>
          <cell r="I64">
            <v>0.679556669</v>
          </cell>
          <cell r="J64">
            <v>0.659845511</v>
          </cell>
          <cell r="K64">
            <v>0.71837269999999998</v>
          </cell>
          <cell r="Q64">
            <v>394138.98031714902</v>
          </cell>
          <cell r="T64">
            <v>679475.69389776106</v>
          </cell>
        </row>
        <row r="65">
          <cell r="B65">
            <v>1132124.0722918501</v>
          </cell>
          <cell r="C65">
            <v>638594.76518717001</v>
          </cell>
          <cell r="D65">
            <v>227863.041275122</v>
          </cell>
          <cell r="E65">
            <v>236313.82392985199</v>
          </cell>
          <cell r="H65">
            <v>0.67365110100000003</v>
          </cell>
          <cell r="I65">
            <v>0.68781947899999996</v>
          </cell>
          <cell r="J65">
            <v>0.66757289900000005</v>
          </cell>
          <cell r="K65">
            <v>0.72892986299999996</v>
          </cell>
          <cell r="Q65">
            <v>401076.44259722403</v>
          </cell>
          <cell r="T65">
            <v>694084.62198446598</v>
          </cell>
        </row>
        <row r="66">
          <cell r="B66">
            <v>1128261.8677699901</v>
          </cell>
          <cell r="C66">
            <v>640792.01330711995</v>
          </cell>
          <cell r="D66">
            <v>228606.98546032599</v>
          </cell>
          <cell r="E66">
            <v>234019.51634992601</v>
          </cell>
          <cell r="H66">
            <v>0.68605001799999998</v>
          </cell>
          <cell r="I66">
            <v>0.69362268500000002</v>
          </cell>
          <cell r="J66">
            <v>0.67582645200000002</v>
          </cell>
          <cell r="K66">
            <v>0.73254239499999996</v>
          </cell>
          <cell r="Q66">
            <v>407746.73056397098</v>
          </cell>
          <cell r="T66">
            <v>702882.51623824297</v>
          </cell>
        </row>
        <row r="67">
          <cell r="B67">
            <v>1148948.8864786001</v>
          </cell>
          <cell r="C67">
            <v>652369.61458028003</v>
          </cell>
          <cell r="D67">
            <v>230591.93410332</v>
          </cell>
          <cell r="E67">
            <v>240215.22679006701</v>
          </cell>
          <cell r="H67">
            <v>0.69541979099999995</v>
          </cell>
          <cell r="I67">
            <v>0.69772601199999995</v>
          </cell>
          <cell r="J67">
            <v>0.68131072400000003</v>
          </cell>
          <cell r="K67">
            <v>0.73973208000000001</v>
          </cell>
          <cell r="Q67">
            <v>414936.431936479</v>
          </cell>
          <cell r="T67">
            <v>725351.58226819301</v>
          </cell>
        </row>
        <row r="68">
          <cell r="B68">
            <v>1154785.7302451499</v>
          </cell>
          <cell r="C68">
            <v>657157.27915323502</v>
          </cell>
          <cell r="D68">
            <v>232022.38880233699</v>
          </cell>
          <cell r="E68">
            <v>243656.278972742</v>
          </cell>
          <cell r="H68">
            <v>0.70298713199999996</v>
          </cell>
          <cell r="I68">
            <v>0.702472192</v>
          </cell>
          <cell r="J68">
            <v>0.68842858900000004</v>
          </cell>
          <cell r="K68">
            <v>0.74268613800000005</v>
          </cell>
          <cell r="Q68">
            <v>421592.676959056</v>
          </cell>
          <cell r="T68">
            <v>736404.24946895603</v>
          </cell>
        </row>
        <row r="69">
          <cell r="B69">
            <v>1157645.4310653601</v>
          </cell>
          <cell r="C69">
            <v>662156.97226263001</v>
          </cell>
          <cell r="D69">
            <v>233647.525543311</v>
          </cell>
          <cell r="E69">
            <v>245817.380568775</v>
          </cell>
          <cell r="H69">
            <v>0.70899968199999996</v>
          </cell>
          <cell r="I69">
            <v>0.70897161500000005</v>
          </cell>
          <cell r="J69">
            <v>0.69446427499999996</v>
          </cell>
          <cell r="K69">
            <v>0.74995817200000003</v>
          </cell>
          <cell r="Q69">
            <v>427343.91596262401</v>
          </cell>
          <cell r="T69">
            <v>745496.32372095797</v>
          </cell>
        </row>
        <row r="70">
          <cell r="B70">
            <v>1152089.5819279701</v>
          </cell>
          <cell r="C70">
            <v>663326.29810425895</v>
          </cell>
          <cell r="D70">
            <v>235884.245142495</v>
          </cell>
          <cell r="E70">
            <v>241772.72059130599</v>
          </cell>
          <cell r="H70">
            <v>0.71465216899999995</v>
          </cell>
          <cell r="I70">
            <v>0.71428614999999995</v>
          </cell>
          <cell r="J70">
            <v>0.69902216399999995</v>
          </cell>
          <cell r="K70">
            <v>0.75666058800000002</v>
          </cell>
          <cell r="Q70">
            <v>432380.38247870398</v>
          </cell>
          <cell r="T70">
            <v>746330.24971813697</v>
          </cell>
        </row>
        <row r="71">
          <cell r="B71">
            <v>1171499.4202876999</v>
          </cell>
          <cell r="C71">
            <v>674796.72735182405</v>
          </cell>
          <cell r="D71">
            <v>238050.34398012201</v>
          </cell>
          <cell r="E71">
            <v>249818.60940106501</v>
          </cell>
          <cell r="H71">
            <v>0.72133436299999998</v>
          </cell>
          <cell r="I71">
            <v>0.72107039699999997</v>
          </cell>
          <cell r="J71">
            <v>0.71216784899999996</v>
          </cell>
          <cell r="K71">
            <v>0.76341413899999999</v>
          </cell>
          <cell r="Q71">
            <v>441426.22059108497</v>
          </cell>
          <cell r="T71">
            <v>767012.45444788598</v>
          </cell>
        </row>
        <row r="72">
          <cell r="B72">
            <v>1184080.24537269</v>
          </cell>
          <cell r="C72">
            <v>680602.51781611901</v>
          </cell>
          <cell r="D72">
            <v>239568.595747935</v>
          </cell>
          <cell r="E72">
            <v>255610.92527971699</v>
          </cell>
          <cell r="H72">
            <v>0.72640269899999999</v>
          </cell>
          <cell r="I72">
            <v>0.72660096299999999</v>
          </cell>
          <cell r="J72">
            <v>0.71909806799999998</v>
          </cell>
          <cell r="K72">
            <v>0.76827227899999995</v>
          </cell>
          <cell r="Q72">
            <v>448461.718851902</v>
          </cell>
          <cell r="T72">
            <v>779674.04322503798</v>
          </cell>
        </row>
        <row r="73">
          <cell r="B73">
            <v>1199173.57309652</v>
          </cell>
          <cell r="C73">
            <v>689168.71710174705</v>
          </cell>
          <cell r="D73">
            <v>241680.17020068801</v>
          </cell>
          <cell r="E73">
            <v>259467.42854947201</v>
          </cell>
          <cell r="H73">
            <v>0.73506380000000004</v>
          </cell>
          <cell r="I73">
            <v>0.73203228399999998</v>
          </cell>
          <cell r="J73">
            <v>0.72632311999999999</v>
          </cell>
          <cell r="K73">
            <v>0.77860991899999998</v>
          </cell>
          <cell r="Q73">
            <v>456300.08022376901</v>
          </cell>
          <cell r="T73">
            <v>797400.00514553697</v>
          </cell>
        </row>
        <row r="74">
          <cell r="B74">
            <v>1205795.42448615</v>
          </cell>
          <cell r="C74">
            <v>689532.85161271796</v>
          </cell>
          <cell r="D74">
            <v>243289.36798399099</v>
          </cell>
          <cell r="E74">
            <v>263653.03933760797</v>
          </cell>
          <cell r="H74">
            <v>0.74211730899999995</v>
          </cell>
          <cell r="I74">
            <v>0.737314099</v>
          </cell>
          <cell r="J74">
            <v>0.73253346699999999</v>
          </cell>
          <cell r="K74">
            <v>0.78469090900000005</v>
          </cell>
          <cell r="Q74">
            <v>464505.34522663598</v>
          </cell>
          <cell r="T74">
            <v>811221.64165417803</v>
          </cell>
        </row>
        <row r="75">
          <cell r="B75">
            <v>1216879.95641923</v>
          </cell>
          <cell r="C75">
            <v>693347.045339567</v>
          </cell>
          <cell r="D75">
            <v>244166.96824022901</v>
          </cell>
          <cell r="E75">
            <v>268634.47585436399</v>
          </cell>
          <cell r="H75">
            <v>0.75033025099999995</v>
          </cell>
          <cell r="I75">
            <v>0.745551407</v>
          </cell>
          <cell r="J75">
            <v>0.73988756200000005</v>
          </cell>
          <cell r="K75">
            <v>0.79391054500000002</v>
          </cell>
          <cell r="Q75">
            <v>472340.24068837502</v>
          </cell>
          <cell r="T75">
            <v>826301.13012556406</v>
          </cell>
        </row>
        <row r="76">
          <cell r="B76">
            <v>1231952.27569053</v>
          </cell>
          <cell r="C76">
            <v>703334.75768991595</v>
          </cell>
          <cell r="D76">
            <v>245218.952440119</v>
          </cell>
          <cell r="E76">
            <v>273157.68633184902</v>
          </cell>
          <cell r="H76">
            <v>0.75703820799999999</v>
          </cell>
          <cell r="I76">
            <v>0.75283986000000003</v>
          </cell>
          <cell r="J76">
            <v>0.750017355</v>
          </cell>
          <cell r="K76">
            <v>0.80366314999999999</v>
          </cell>
          <cell r="Q76">
            <v>480158.89147203497</v>
          </cell>
          <cell r="T76">
            <v>843463.34727844805</v>
          </cell>
        </row>
        <row r="77">
          <cell r="B77">
            <v>1243345.92415193</v>
          </cell>
          <cell r="C77">
            <v>708594.00230116094</v>
          </cell>
          <cell r="D77">
            <v>247345.31445568899</v>
          </cell>
          <cell r="E77">
            <v>278116.52422435599</v>
          </cell>
          <cell r="H77">
            <v>0.76693698099999996</v>
          </cell>
          <cell r="I77">
            <v>0.76080652900000001</v>
          </cell>
          <cell r="J77">
            <v>0.75841100100000003</v>
          </cell>
          <cell r="K77">
            <v>0.81156188699999998</v>
          </cell>
          <cell r="Q77">
            <v>488211.16610816697</v>
          </cell>
          <cell r="T77">
            <v>863209.80436006398</v>
          </cell>
        </row>
        <row r="78">
          <cell r="B78">
            <v>1257950.6195299099</v>
          </cell>
          <cell r="C78">
            <v>715423.96409745305</v>
          </cell>
          <cell r="D78">
            <v>246683.332230489</v>
          </cell>
          <cell r="E78">
            <v>285296.20518565201</v>
          </cell>
          <cell r="H78">
            <v>0.77625176399999996</v>
          </cell>
          <cell r="I78">
            <v>0.76962103299999995</v>
          </cell>
          <cell r="J78">
            <v>0.77383499300000003</v>
          </cell>
          <cell r="K78">
            <v>0.82086231099999996</v>
          </cell>
          <cell r="Q78">
            <v>499605.32229188702</v>
          </cell>
          <cell r="T78">
            <v>882736.67909994198</v>
          </cell>
        </row>
        <row r="79">
          <cell r="B79">
            <v>1269909.4350123501</v>
          </cell>
          <cell r="C79">
            <v>719892.29584283498</v>
          </cell>
          <cell r="D79">
            <v>248568.92632648101</v>
          </cell>
          <cell r="E79">
            <v>288125.20835795399</v>
          </cell>
          <cell r="H79">
            <v>0.782966461</v>
          </cell>
          <cell r="I79">
            <v>0.78132419399999997</v>
          </cell>
          <cell r="J79">
            <v>0.776476108</v>
          </cell>
          <cell r="K79">
            <v>0.83096274699999995</v>
          </cell>
          <cell r="Q79">
            <v>507413.31231534702</v>
          </cell>
          <cell r="T79">
            <v>898899.92884579196</v>
          </cell>
        </row>
        <row r="80">
          <cell r="B80">
            <v>1277503.23124429</v>
          </cell>
          <cell r="C80">
            <v>728234.63205535</v>
          </cell>
          <cell r="D80">
            <v>249706.08908984199</v>
          </cell>
          <cell r="E80">
            <v>290148.83332177001</v>
          </cell>
          <cell r="H80">
            <v>0.79087101299999996</v>
          </cell>
          <cell r="I80">
            <v>0.78859365000000003</v>
          </cell>
          <cell r="J80">
            <v>0.78820475000000001</v>
          </cell>
          <cell r="K80">
            <v>0.83645563199999995</v>
          </cell>
          <cell r="Q80">
            <v>518179.395038407</v>
          </cell>
          <cell r="T80">
            <v>911153.37937071803</v>
          </cell>
        </row>
        <row r="81">
          <cell r="B81">
            <v>1290815.4375282801</v>
          </cell>
          <cell r="C81">
            <v>735784.162816611</v>
          </cell>
          <cell r="D81">
            <v>249747.918437655</v>
          </cell>
          <cell r="E81">
            <v>296973.24564063601</v>
          </cell>
          <cell r="H81">
            <v>0.80165961900000005</v>
          </cell>
          <cell r="I81">
            <v>0.79728017399999995</v>
          </cell>
          <cell r="J81">
            <v>0.79942169100000005</v>
          </cell>
          <cell r="K81">
            <v>0.84676000500000004</v>
          </cell>
          <cell r="Q81">
            <v>529861.58272877999</v>
          </cell>
          <cell r="T81">
            <v>934326.58122717903</v>
          </cell>
        </row>
        <row r="82">
          <cell r="B82">
            <v>1308315.2799639399</v>
          </cell>
          <cell r="C82">
            <v>741799.35093753005</v>
          </cell>
          <cell r="D82">
            <v>253672.846025796</v>
          </cell>
          <cell r="E82">
            <v>305774.32663627702</v>
          </cell>
          <cell r="H82">
            <v>0.81306424200000005</v>
          </cell>
          <cell r="I82">
            <v>0.804888928</v>
          </cell>
          <cell r="J82">
            <v>0.81251747500000004</v>
          </cell>
          <cell r="K82">
            <v>0.858757985</v>
          </cell>
          <cell r="Q82">
            <v>545545.51306603698</v>
          </cell>
          <cell r="T82">
            <v>960905.18720467295</v>
          </cell>
        </row>
        <row r="83">
          <cell r="B83">
            <v>1314289.66912535</v>
          </cell>
          <cell r="C83">
            <v>746559.63848977606</v>
          </cell>
          <cell r="D83">
            <v>255627.049546925</v>
          </cell>
          <cell r="E83">
            <v>304029.31457760802</v>
          </cell>
          <cell r="H83">
            <v>0.824667551</v>
          </cell>
          <cell r="I83">
            <v>0.81414333400000005</v>
          </cell>
          <cell r="J83">
            <v>0.82805624799999999</v>
          </cell>
          <cell r="K83">
            <v>0.87072721799999997</v>
          </cell>
          <cell r="Q83">
            <v>559037.01872318296</v>
          </cell>
          <cell r="T83">
            <v>978573.59949042997</v>
          </cell>
        </row>
        <row r="84">
          <cell r="B84">
            <v>1326479.05502548</v>
          </cell>
          <cell r="C84">
            <v>749054.63300780498</v>
          </cell>
          <cell r="D84">
            <v>256971.79470564</v>
          </cell>
          <cell r="E84">
            <v>305079.45996925602</v>
          </cell>
          <cell r="H84">
            <v>0.83230075999999997</v>
          </cell>
          <cell r="I84">
            <v>0.82420866999999998</v>
          </cell>
          <cell r="J84">
            <v>0.84205351900000003</v>
          </cell>
          <cell r="K84">
            <v>0.87837391300000001</v>
          </cell>
          <cell r="Q84">
            <v>569059.07769468997</v>
          </cell>
          <cell r="T84">
            <v>995722.398561068</v>
          </cell>
        </row>
        <row r="85">
          <cell r="B85">
            <v>1333985.15269645</v>
          </cell>
          <cell r="C85">
            <v>755658.53966317605</v>
          </cell>
          <cell r="D85">
            <v>258531.754733793</v>
          </cell>
          <cell r="E85">
            <v>307378.39044073102</v>
          </cell>
          <cell r="H85">
            <v>0.84210505599999996</v>
          </cell>
          <cell r="I85">
            <v>0.836222829</v>
          </cell>
          <cell r="J85">
            <v>0.85411849299999998</v>
          </cell>
          <cell r="K85">
            <v>0.88676327499999996</v>
          </cell>
          <cell r="Q85">
            <v>582255.14648265799</v>
          </cell>
          <cell r="T85">
            <v>1010591.86856781</v>
          </cell>
        </row>
        <row r="86">
          <cell r="B86">
            <v>1343203.79428951</v>
          </cell>
          <cell r="C86">
            <v>763959.75585895695</v>
          </cell>
          <cell r="D86">
            <v>260010.09554738799</v>
          </cell>
          <cell r="E86">
            <v>307383.232624278</v>
          </cell>
          <cell r="H86">
            <v>0.85350856799999997</v>
          </cell>
          <cell r="I86">
            <v>0.84350973699999998</v>
          </cell>
          <cell r="J86">
            <v>0.859792318</v>
          </cell>
          <cell r="K86">
            <v>0.89474975899999998</v>
          </cell>
          <cell r="Q86">
            <v>591077.82198875805</v>
          </cell>
          <cell r="T86">
            <v>1033392.6482413</v>
          </cell>
        </row>
        <row r="87">
          <cell r="B87">
            <v>1347193.6233115599</v>
          </cell>
          <cell r="C87">
            <v>770513.09936617303</v>
          </cell>
          <cell r="D87">
            <v>263975.84273029398</v>
          </cell>
          <cell r="E87">
            <v>308066.37841542898</v>
          </cell>
          <cell r="H87">
            <v>0.86570064899999999</v>
          </cell>
          <cell r="I87">
            <v>0.85507040700000003</v>
          </cell>
          <cell r="J87">
            <v>0.87911396399999997</v>
          </cell>
          <cell r="K87">
            <v>0.90882374499999996</v>
          </cell>
          <cell r="Q87">
            <v>606120.72863399598</v>
          </cell>
          <cell r="T87">
            <v>1050374.2388257501</v>
          </cell>
        </row>
        <row r="88">
          <cell r="B88">
            <v>1346821.4361181599</v>
          </cell>
          <cell r="C88">
            <v>767966.66746001004</v>
          </cell>
          <cell r="D88">
            <v>267686.82794293697</v>
          </cell>
          <cell r="E88">
            <v>307574.08033187501</v>
          </cell>
          <cell r="H88">
            <v>0.87675921499999998</v>
          </cell>
          <cell r="I88">
            <v>0.86905278900000005</v>
          </cell>
          <cell r="J88">
            <v>0.87993665600000004</v>
          </cell>
          <cell r="K88">
            <v>0.919887067</v>
          </cell>
          <cell r="Q88">
            <v>613057.047933436</v>
          </cell>
          <cell r="T88">
            <v>1061217.98921968</v>
          </cell>
        </row>
        <row r="89">
          <cell r="B89">
            <v>1359629.72385458</v>
          </cell>
          <cell r="C89">
            <v>778800.11201624398</v>
          </cell>
          <cell r="D89">
            <v>270783.24615140201</v>
          </cell>
          <cell r="E89">
            <v>311710.96820580697</v>
          </cell>
          <cell r="H89">
            <v>0.88983942599999999</v>
          </cell>
          <cell r="I89">
            <v>0.88112892200000004</v>
          </cell>
          <cell r="J89">
            <v>0.89200901099999996</v>
          </cell>
          <cell r="K89">
            <v>0.92467673900000003</v>
          </cell>
          <cell r="Q89">
            <v>622992.17532023799</v>
          </cell>
          <cell r="T89">
            <v>1085234.5919941</v>
          </cell>
        </row>
        <row r="90">
          <cell r="B90">
            <v>1380154.0616107499</v>
          </cell>
          <cell r="C90">
            <v>783517.59764737706</v>
          </cell>
          <cell r="D90">
            <v>272415.22118004097</v>
          </cell>
          <cell r="E90">
            <v>317316.08144283597</v>
          </cell>
          <cell r="H90">
            <v>0.89645010000000003</v>
          </cell>
          <cell r="I90">
            <v>0.88906165599999998</v>
          </cell>
          <cell r="J90">
            <v>0.901114109</v>
          </cell>
          <cell r="K90">
            <v>0.92875372899999997</v>
          </cell>
          <cell r="Q90">
            <v>635393.88659285102</v>
          </cell>
          <cell r="T90">
            <v>1112344.6667601101</v>
          </cell>
        </row>
        <row r="91">
          <cell r="B91">
            <v>1369618.9968771599</v>
          </cell>
          <cell r="C91">
            <v>784408.13097281603</v>
          </cell>
          <cell r="D91">
            <v>272668.03582060302</v>
          </cell>
          <cell r="E91">
            <v>312655.976085881</v>
          </cell>
          <cell r="H91">
            <v>0.904815484</v>
          </cell>
          <cell r="I91">
            <v>0.89763915599999999</v>
          </cell>
          <cell r="J91">
            <v>0.91169984299999995</v>
          </cell>
          <cell r="K91">
            <v>0.93274528599999995</v>
          </cell>
          <cell r="Q91">
            <v>641639.81691996695</v>
          </cell>
          <cell r="T91">
            <v>1115185.0167824</v>
          </cell>
        </row>
        <row r="92">
          <cell r="B92">
            <v>1365783.6701893599</v>
          </cell>
          <cell r="C92">
            <v>782985.20800043503</v>
          </cell>
          <cell r="D92">
            <v>275041.15428391198</v>
          </cell>
          <cell r="E92">
            <v>306639.834209294</v>
          </cell>
          <cell r="H92">
            <v>0.91246575699999999</v>
          </cell>
          <cell r="I92">
            <v>0.90435318499999995</v>
          </cell>
          <cell r="J92">
            <v>0.91984628800000001</v>
          </cell>
          <cell r="K92">
            <v>0.93852441900000005</v>
          </cell>
          <cell r="Q92">
            <v>652254.14023506595</v>
          </cell>
          <cell r="T92">
            <v>1121261.71545656</v>
          </cell>
        </row>
        <row r="93">
          <cell r="B93">
            <v>1363052.66873273</v>
          </cell>
          <cell r="C93">
            <v>789440.53224277799</v>
          </cell>
          <cell r="D93">
            <v>276576.62375226599</v>
          </cell>
          <cell r="E93">
            <v>304043.38672622299</v>
          </cell>
          <cell r="H93">
            <v>0.92063970399999995</v>
          </cell>
          <cell r="I93">
            <v>0.91375213200000005</v>
          </cell>
          <cell r="J93">
            <v>0.92979614399999999</v>
          </cell>
          <cell r="K93">
            <v>0.943676772</v>
          </cell>
          <cell r="Q93">
            <v>651848.11508395802</v>
          </cell>
          <cell r="T93">
            <v>1126796.3452450701</v>
          </cell>
        </row>
        <row r="94">
          <cell r="B94">
            <v>1353765.45886608</v>
          </cell>
          <cell r="C94">
            <v>776290.32312038296</v>
          </cell>
          <cell r="D94">
            <v>276931.65270386502</v>
          </cell>
          <cell r="E94">
            <v>295464.17313442897</v>
          </cell>
          <cell r="H94">
            <v>0.93213704799999997</v>
          </cell>
          <cell r="I94">
            <v>0.92736157299999999</v>
          </cell>
          <cell r="J94">
            <v>0.93468887499999997</v>
          </cell>
          <cell r="K94">
            <v>0.95219572500000005</v>
          </cell>
          <cell r="Q94">
            <v>651440.98071227095</v>
          </cell>
          <cell r="T94">
            <v>1139552.1774392801</v>
          </cell>
        </row>
        <row r="95">
          <cell r="B95">
            <v>1354769.6397952801</v>
          </cell>
          <cell r="C95">
            <v>776156.72159156599</v>
          </cell>
          <cell r="D95">
            <v>278406.539720345</v>
          </cell>
          <cell r="E95">
            <v>290822.18762504502</v>
          </cell>
          <cell r="H95">
            <v>0.94061105700000003</v>
          </cell>
          <cell r="I95">
            <v>0.93531665600000002</v>
          </cell>
          <cell r="J95">
            <v>0.94724540300000004</v>
          </cell>
          <cell r="K95">
            <v>0.95975308500000001</v>
          </cell>
          <cell r="Q95">
            <v>654627.42858634202</v>
          </cell>
          <cell r="T95">
            <v>1150190.5173174201</v>
          </cell>
        </row>
        <row r="96">
          <cell r="B96">
            <v>1360386.67156382</v>
          </cell>
          <cell r="C96">
            <v>778661.51132637798</v>
          </cell>
          <cell r="D96">
            <v>278706.12102101598</v>
          </cell>
          <cell r="E96">
            <v>291222.07999354298</v>
          </cell>
          <cell r="H96">
            <v>0.94693693800000001</v>
          </cell>
          <cell r="I96">
            <v>0.94327384000000003</v>
          </cell>
          <cell r="J96">
            <v>0.95009914299999998</v>
          </cell>
          <cell r="K96">
            <v>0.963969662</v>
          </cell>
          <cell r="Q96">
            <v>654367.34661198803</v>
          </cell>
          <cell r="T96">
            <v>1161246.61567222</v>
          </cell>
        </row>
        <row r="97">
          <cell r="B97">
            <v>1363948.9549702301</v>
          </cell>
          <cell r="C97">
            <v>783046.76279647194</v>
          </cell>
          <cell r="D97">
            <v>279391.15061301802</v>
          </cell>
          <cell r="E97">
            <v>288404.27296228602</v>
          </cell>
          <cell r="H97">
            <v>0.95458241899999996</v>
          </cell>
          <cell r="I97">
            <v>0.95203106299999996</v>
          </cell>
          <cell r="J97">
            <v>0.95471576999999996</v>
          </cell>
          <cell r="K97">
            <v>0.96743999800000002</v>
          </cell>
          <cell r="Q97">
            <v>656580.82652927004</v>
          </cell>
          <cell r="T97">
            <v>1173137.1860764299</v>
          </cell>
        </row>
        <row r="98">
          <cell r="B98">
            <v>1376587.5239143199</v>
          </cell>
          <cell r="C98">
            <v>783639.19488821004</v>
          </cell>
          <cell r="D98">
            <v>281441.60679416102</v>
          </cell>
          <cell r="E98">
            <v>291349.73404429603</v>
          </cell>
          <cell r="H98">
            <v>0.95994428899999995</v>
          </cell>
          <cell r="I98">
            <v>0.96062791999999997</v>
          </cell>
          <cell r="J98">
            <v>0.96026717800000005</v>
          </cell>
          <cell r="K98">
            <v>0.973197337</v>
          </cell>
          <cell r="Q98">
            <v>659256.53882955597</v>
          </cell>
          <cell r="T98">
            <v>1186541.8817034201</v>
          </cell>
        </row>
        <row r="99">
          <cell r="B99">
            <v>1385161.2872401299</v>
          </cell>
          <cell r="C99">
            <v>785896.67318519705</v>
          </cell>
          <cell r="D99">
            <v>281166.531100397</v>
          </cell>
          <cell r="E99">
            <v>296073.84817585797</v>
          </cell>
          <cell r="H99">
            <v>0.966380024</v>
          </cell>
          <cell r="I99">
            <v>0.967647865</v>
          </cell>
          <cell r="J99">
            <v>0.96161640000000004</v>
          </cell>
          <cell r="K99">
            <v>0.97671299099999997</v>
          </cell>
          <cell r="Q99">
            <v>664254.55566976801</v>
          </cell>
          <cell r="T99">
            <v>1203030.95774144</v>
          </cell>
        </row>
        <row r="100">
          <cell r="B100">
            <v>1394489.3656699799</v>
          </cell>
          <cell r="C100">
            <v>791608.75030916999</v>
          </cell>
          <cell r="D100">
            <v>281377.78562552301</v>
          </cell>
          <cell r="E100">
            <v>299249.05130088702</v>
          </cell>
          <cell r="H100">
            <v>0.97327149899999998</v>
          </cell>
          <cell r="I100">
            <v>0.97486828699999994</v>
          </cell>
          <cell r="J100">
            <v>0.967020149</v>
          </cell>
          <cell r="K100">
            <v>0.98099395599999994</v>
          </cell>
          <cell r="Q100">
            <v>670060.46827693505</v>
          </cell>
          <cell r="T100">
            <v>1219607.5249731001</v>
          </cell>
        </row>
        <row r="101">
          <cell r="B101">
            <v>1405553.6367017699</v>
          </cell>
          <cell r="C101">
            <v>795216.33816769905</v>
          </cell>
          <cell r="D101">
            <v>283247.088899058</v>
          </cell>
          <cell r="E101">
            <v>306642.03723027499</v>
          </cell>
          <cell r="H101">
            <v>0.98133188599999999</v>
          </cell>
          <cell r="I101">
            <v>0.98177694999999998</v>
          </cell>
          <cell r="J101">
            <v>0.97561102</v>
          </cell>
          <cell r="K101">
            <v>0.98606028400000001</v>
          </cell>
          <cell r="Q101">
            <v>677862.11071786296</v>
          </cell>
          <cell r="T101">
            <v>1240999.69159186</v>
          </cell>
        </row>
        <row r="102">
          <cell r="B102">
            <v>1413188.4655857701</v>
          </cell>
          <cell r="C102">
            <v>798732.565307796</v>
          </cell>
          <cell r="D102">
            <v>279503.41929476801</v>
          </cell>
          <cell r="E102">
            <v>302419.20950786897</v>
          </cell>
          <cell r="H102">
            <v>0.987496916</v>
          </cell>
          <cell r="I102">
            <v>0.98950342899999999</v>
          </cell>
          <cell r="J102">
            <v>0.98783302100000003</v>
          </cell>
          <cell r="K102">
            <v>0.99195809099999999</v>
          </cell>
          <cell r="Q102">
            <v>682041.12950150401</v>
          </cell>
          <cell r="T102">
            <v>1256533.2182467401</v>
          </cell>
        </row>
        <row r="103">
          <cell r="B103">
            <v>1421596.6889730301</v>
          </cell>
          <cell r="C103">
            <v>807938.89056960598</v>
          </cell>
          <cell r="D103">
            <v>281894.38651377597</v>
          </cell>
          <cell r="E103">
            <v>305282.63381585001</v>
          </cell>
          <cell r="H103">
            <v>0.99648116099999995</v>
          </cell>
          <cell r="I103">
            <v>0.99564846900000004</v>
          </cell>
          <cell r="J103">
            <v>0.99621501700000004</v>
          </cell>
          <cell r="K103">
            <v>0.99875314900000001</v>
          </cell>
          <cell r="Q103">
            <v>690172.74163475295</v>
          </cell>
          <cell r="T103">
            <v>1273644.4571871001</v>
          </cell>
        </row>
        <row r="104">
          <cell r="B104">
            <v>1425745.6934509799</v>
          </cell>
          <cell r="C104">
            <v>807247.16871348198</v>
          </cell>
          <cell r="D104">
            <v>283628.96583651699</v>
          </cell>
          <cell r="E104">
            <v>304960.34366815601</v>
          </cell>
          <cell r="H104">
            <v>1.0044598760000001</v>
          </cell>
          <cell r="I104">
            <v>1.0044099900000001</v>
          </cell>
          <cell r="J104">
            <v>1.0039598780000001</v>
          </cell>
          <cell r="K104">
            <v>1.00301174</v>
          </cell>
          <cell r="Q104">
            <v>696059.00368298905</v>
          </cell>
          <cell r="T104">
            <v>1287761.9679409601</v>
          </cell>
        </row>
        <row r="105">
          <cell r="B105">
            <v>1429792.4871386799</v>
          </cell>
          <cell r="C105">
            <v>808131.21685216494</v>
          </cell>
          <cell r="D105">
            <v>285129.15086302598</v>
          </cell>
          <cell r="E105">
            <v>307929.25373470603</v>
          </cell>
          <cell r="H105">
            <v>1.0114093019999999</v>
          </cell>
          <cell r="I105">
            <v>1.0103198229999999</v>
          </cell>
          <cell r="J105">
            <v>1.011729919</v>
          </cell>
          <cell r="K105">
            <v>1.0061514410000001</v>
          </cell>
          <cell r="Q105">
            <v>702958.83798185398</v>
          </cell>
          <cell r="T105">
            <v>1300226.9574408301</v>
          </cell>
        </row>
        <row r="106">
          <cell r="B106">
            <v>1431764.5082964899</v>
          </cell>
          <cell r="C106">
            <v>814636.10803384206</v>
          </cell>
          <cell r="D106">
            <v>284916.55194435298</v>
          </cell>
          <cell r="E106">
            <v>301036.77124501998</v>
          </cell>
          <cell r="H106">
            <v>1.013840055</v>
          </cell>
          <cell r="I106">
            <v>1.0143255579999999</v>
          </cell>
          <cell r="J106">
            <v>1.0154976819999999</v>
          </cell>
          <cell r="K106">
            <v>1.0086931159999999</v>
          </cell>
          <cell r="Q106">
            <v>705889.61251492298</v>
          </cell>
          <cell r="T106">
            <v>1302840.9759311499</v>
          </cell>
        </row>
        <row r="107">
          <cell r="B107">
            <v>1441824.2808266601</v>
          </cell>
          <cell r="C107">
            <v>817171.34315104794</v>
          </cell>
          <cell r="D107">
            <v>286828.33629938902</v>
          </cell>
          <cell r="E107">
            <v>312545.052909391</v>
          </cell>
          <cell r="H107">
            <v>1.0168763000000001</v>
          </cell>
          <cell r="I107">
            <v>1.018509455</v>
          </cell>
          <cell r="J107">
            <v>1.021549716</v>
          </cell>
          <cell r="K107">
            <v>1.008844879</v>
          </cell>
          <cell r="Q107">
            <v>710648.09940724901</v>
          </cell>
          <cell r="T107">
            <v>1317993.66887168</v>
          </cell>
        </row>
        <row r="108">
          <cell r="B108">
            <v>1451124.6485749001</v>
          </cell>
          <cell r="C108">
            <v>822325.18632637395</v>
          </cell>
          <cell r="D108">
            <v>289105.23257005401</v>
          </cell>
          <cell r="E108">
            <v>314404.24132393301</v>
          </cell>
          <cell r="H108">
            <v>1.02074106</v>
          </cell>
          <cell r="I108">
            <v>1.0225894680000001</v>
          </cell>
          <cell r="J108">
            <v>1.0232565629999999</v>
          </cell>
          <cell r="K108">
            <v>1.0127012559999999</v>
          </cell>
          <cell r="Q108">
            <v>718330.83364525402</v>
          </cell>
          <cell r="T108">
            <v>1329269.9286727</v>
          </cell>
        </row>
        <row r="109">
          <cell r="B109">
            <v>1457318.0535309999</v>
          </cell>
          <cell r="C109">
            <v>823307.59107146203</v>
          </cell>
          <cell r="D109">
            <v>289511.57011746702</v>
          </cell>
          <cell r="E109">
            <v>314766.18834245502</v>
          </cell>
          <cell r="H109">
            <v>1.0244988230000001</v>
          </cell>
          <cell r="I109">
            <v>1.026803946</v>
          </cell>
          <cell r="J109">
            <v>1.0306000319999999</v>
          </cell>
          <cell r="K109">
            <v>1.012334801</v>
          </cell>
          <cell r="Q109">
            <v>723270.19352868199</v>
          </cell>
          <cell r="T109">
            <v>1340320.96730921</v>
          </cell>
        </row>
        <row r="110">
          <cell r="B110">
            <v>1460627.8203195101</v>
          </cell>
          <cell r="C110">
            <v>826057.41928507702</v>
          </cell>
          <cell r="D110">
            <v>289839.29379981401</v>
          </cell>
          <cell r="E110">
            <v>312171.06259800697</v>
          </cell>
          <cell r="H110">
            <v>1.0281579460000001</v>
          </cell>
          <cell r="I110">
            <v>1.031884807</v>
          </cell>
          <cell r="J110">
            <v>1.035881319</v>
          </cell>
          <cell r="K110">
            <v>1.0181888969999999</v>
          </cell>
          <cell r="Q110">
            <v>729447.65887499403</v>
          </cell>
          <cell r="T110">
            <v>1345723.6259600001</v>
          </cell>
        </row>
        <row r="111">
          <cell r="B111">
            <v>1479494.0028223</v>
          </cell>
          <cell r="C111">
            <v>833174.20484209701</v>
          </cell>
          <cell r="D111">
            <v>291802.447271735</v>
          </cell>
          <cell r="E111">
            <v>317917.04456096602</v>
          </cell>
          <cell r="H111">
            <v>1.032171798</v>
          </cell>
          <cell r="I111">
            <v>1.0341705219999999</v>
          </cell>
          <cell r="J111">
            <v>1.03716831</v>
          </cell>
          <cell r="K111">
            <v>1.0204345340000001</v>
          </cell>
          <cell r="Q111">
            <v>734361.06401079101</v>
          </cell>
          <cell r="T111">
            <v>1367251.6403000399</v>
          </cell>
        </row>
        <row r="112">
          <cell r="B112">
            <v>1490654.7497918699</v>
          </cell>
          <cell r="C112">
            <v>835157.93661012803</v>
          </cell>
          <cell r="D112">
            <v>292030.45191002102</v>
          </cell>
          <cell r="E112">
            <v>319172.09187672101</v>
          </cell>
          <cell r="H112">
            <v>1.0362994059999999</v>
          </cell>
          <cell r="I112">
            <v>1.0425879220000001</v>
          </cell>
          <cell r="J112">
            <v>1.040243923</v>
          </cell>
          <cell r="K112">
            <v>1.024947509</v>
          </cell>
          <cell r="Q112">
            <v>740526.00929534703</v>
          </cell>
          <cell r="T112">
            <v>1381915.3113601001</v>
          </cell>
        </row>
        <row r="113">
          <cell r="B113">
            <v>1506954.7063475701</v>
          </cell>
          <cell r="C113">
            <v>845123.80151624198</v>
          </cell>
          <cell r="D113">
            <v>291103.170390115</v>
          </cell>
          <cell r="E113">
            <v>326254.83954186598</v>
          </cell>
          <cell r="H113">
            <v>1.0408485869999999</v>
          </cell>
          <cell r="I113">
            <v>1.0460440129999999</v>
          </cell>
          <cell r="J113">
            <v>1.0463244169999999</v>
          </cell>
          <cell r="K113">
            <v>1.027675755</v>
          </cell>
          <cell r="Q113">
            <v>746262.37283816596</v>
          </cell>
          <cell r="T113">
            <v>1403872.5534763599</v>
          </cell>
        </row>
        <row r="114">
          <cell r="B114">
            <v>1516419.5333243799</v>
          </cell>
          <cell r="C114">
            <v>850580.14681965101</v>
          </cell>
          <cell r="D114">
            <v>294127.18377312302</v>
          </cell>
          <cell r="E114">
            <v>332879.24337701499</v>
          </cell>
          <cell r="H114">
            <v>1.044237401</v>
          </cell>
          <cell r="I114">
            <v>1.0463098420000001</v>
          </cell>
          <cell r="J114">
            <v>1.0480323090000001</v>
          </cell>
          <cell r="K114">
            <v>1.0276081269999999</v>
          </cell>
          <cell r="Q114">
            <v>750236.21019130002</v>
          </cell>
          <cell r="T114">
            <v>1411410.27169128</v>
          </cell>
        </row>
        <row r="115">
          <cell r="B115">
            <v>1522617.81779059</v>
          </cell>
          <cell r="C115">
            <v>856010.35922967002</v>
          </cell>
          <cell r="D115">
            <v>295526.843658256</v>
          </cell>
          <cell r="E115">
            <v>333576.84520605701</v>
          </cell>
          <cell r="H115">
            <v>1.0505935989999999</v>
          </cell>
          <cell r="I115">
            <v>1.0499435029999999</v>
          </cell>
          <cell r="J115">
            <v>1.05177813</v>
          </cell>
          <cell r="K115">
            <v>1.0299111089999999</v>
          </cell>
          <cell r="Q115">
            <v>758579.63890954398</v>
          </cell>
          <cell r="T115">
            <v>1422913.2575596799</v>
          </cell>
        </row>
        <row r="116">
          <cell r="B116">
            <v>1531207.0494888099</v>
          </cell>
          <cell r="C116">
            <v>863890.99119626696</v>
          </cell>
          <cell r="D116">
            <v>296462.74756131502</v>
          </cell>
          <cell r="E116">
            <v>339628.51280997403</v>
          </cell>
          <cell r="H116">
            <v>1.0529040869999999</v>
          </cell>
          <cell r="I116">
            <v>1.0531148050000001</v>
          </cell>
          <cell r="J116">
            <v>1.054095802</v>
          </cell>
          <cell r="K116">
            <v>1.0315371280000001</v>
          </cell>
          <cell r="Q116">
            <v>767865.11080596596</v>
          </cell>
          <cell r="T116">
            <v>1434541.3593415299</v>
          </cell>
        </row>
        <row r="117">
          <cell r="B117">
            <v>1535370.47345619</v>
          </cell>
          <cell r="C117">
            <v>871827.73073705495</v>
          </cell>
          <cell r="D117">
            <v>297607.80441174499</v>
          </cell>
          <cell r="E117">
            <v>342901.58978710399</v>
          </cell>
          <cell r="H117">
            <v>1.0574051900000001</v>
          </cell>
          <cell r="I117">
            <v>1.0543230269999999</v>
          </cell>
          <cell r="J117">
            <v>1.0596565899999999</v>
          </cell>
          <cell r="K117">
            <v>1.034026788</v>
          </cell>
          <cell r="Q117">
            <v>775881.37138242798</v>
          </cell>
          <cell r="T117">
            <v>1441054.63608016</v>
          </cell>
        </row>
        <row r="118">
          <cell r="B118">
            <v>1548725.5430962001</v>
          </cell>
          <cell r="C118">
            <v>877509.75928135496</v>
          </cell>
          <cell r="D118">
            <v>299936.17716825998</v>
          </cell>
          <cell r="E118">
            <v>349383.57376379799</v>
          </cell>
          <cell r="H118">
            <v>1.0577967989999999</v>
          </cell>
          <cell r="I118">
            <v>1.054203325</v>
          </cell>
          <cell r="J118">
            <v>1.0660808820000001</v>
          </cell>
          <cell r="K118">
            <v>1.033351586</v>
          </cell>
          <cell r="Q118">
            <v>781581.69723505701</v>
          </cell>
          <cell r="T118">
            <v>1457499.0782323601</v>
          </cell>
        </row>
        <row r="119">
          <cell r="B119">
            <v>1559053.3858779999</v>
          </cell>
          <cell r="C119">
            <v>883765.94545113598</v>
          </cell>
          <cell r="D119">
            <v>300298.48945847101</v>
          </cell>
          <cell r="E119">
            <v>354344.40604315599</v>
          </cell>
          <cell r="H119">
            <v>1.0609340249999999</v>
          </cell>
          <cell r="I119">
            <v>1.0583503759999999</v>
          </cell>
          <cell r="J119">
            <v>1.073764707</v>
          </cell>
          <cell r="K119">
            <v>1.0357417259999999</v>
          </cell>
          <cell r="Q119">
            <v>793446.16474504804</v>
          </cell>
          <cell r="T119">
            <v>1467462.23445089</v>
          </cell>
        </row>
        <row r="120">
          <cell r="B120">
            <v>1576264.4516183201</v>
          </cell>
          <cell r="C120">
            <v>892321.152341743</v>
          </cell>
          <cell r="D120">
            <v>301522.46563417302</v>
          </cell>
          <cell r="E120">
            <v>360389.77750494098</v>
          </cell>
          <cell r="H120">
            <v>1.063658859</v>
          </cell>
          <cell r="I120">
            <v>1.062691652</v>
          </cell>
          <cell r="J120">
            <v>1.0811989440000001</v>
          </cell>
          <cell r="K120">
            <v>1.040664517</v>
          </cell>
          <cell r="Q120">
            <v>803552.01336236799</v>
          </cell>
          <cell r="T120">
            <v>1486291.4482068401</v>
          </cell>
        </row>
        <row r="121">
          <cell r="B121">
            <v>1596372.1830900901</v>
          </cell>
          <cell r="C121">
            <v>900458.48179961799</v>
          </cell>
          <cell r="D121">
            <v>303418.62287393998</v>
          </cell>
          <cell r="E121">
            <v>363879.03000626102</v>
          </cell>
          <cell r="H121">
            <v>1.0667435540000001</v>
          </cell>
          <cell r="I121">
            <v>1.0674576650000001</v>
          </cell>
          <cell r="J121">
            <v>1.0873874180000001</v>
          </cell>
          <cell r="K121">
            <v>1.045736346</v>
          </cell>
          <cell r="Q121">
            <v>813552.93879707204</v>
          </cell>
          <cell r="T121">
            <v>1508372.03607163</v>
          </cell>
        </row>
        <row r="122">
          <cell r="B122">
            <v>1614269.4100172301</v>
          </cell>
          <cell r="C122">
            <v>907467.87014669203</v>
          </cell>
          <cell r="D122">
            <v>306086.64901371801</v>
          </cell>
          <cell r="E122">
            <v>370449.08440365002</v>
          </cell>
          <cell r="H122">
            <v>1.0706099899999999</v>
          </cell>
          <cell r="I122">
            <v>1.0759649840000001</v>
          </cell>
          <cell r="J122">
            <v>1.0938470929999999</v>
          </cell>
          <cell r="K122">
            <v>1.055449171</v>
          </cell>
          <cell r="Q122">
            <v>825739.97913054295</v>
          </cell>
          <cell r="T122">
            <v>1534192.0187004199</v>
          </cell>
        </row>
        <row r="123">
          <cell r="B123">
            <v>1628950.6176700599</v>
          </cell>
          <cell r="C123">
            <v>915028.18199685705</v>
          </cell>
          <cell r="D123">
            <v>306944.18824035901</v>
          </cell>
          <cell r="E123">
            <v>373071.94458152697</v>
          </cell>
          <cell r="H123">
            <v>1.0744620199999999</v>
          </cell>
          <cell r="I123">
            <v>1.0809369390000001</v>
          </cell>
          <cell r="J123">
            <v>1.0957975769999999</v>
          </cell>
          <cell r="K123">
            <v>1.063534392</v>
          </cell>
          <cell r="Q123">
            <v>835078.56314223702</v>
          </cell>
          <cell r="T123">
            <v>1552820.21368236</v>
          </cell>
        </row>
        <row r="124">
          <cell r="B124">
            <v>1637432.6876663</v>
          </cell>
          <cell r="C124">
            <v>919141.66029281204</v>
          </cell>
          <cell r="D124">
            <v>309128.50466123101</v>
          </cell>
          <cell r="E124">
            <v>377390.32210001798</v>
          </cell>
          <cell r="H124">
            <v>1.0810226460000001</v>
          </cell>
          <cell r="I124">
            <v>1.089870838</v>
          </cell>
          <cell r="J124">
            <v>1.102815546</v>
          </cell>
          <cell r="K124">
            <v>1.06878399</v>
          </cell>
          <cell r="Q124">
            <v>846615.44642246806</v>
          </cell>
          <cell r="T124">
            <v>1574621.26213247</v>
          </cell>
        </row>
        <row r="125">
          <cell r="B125">
            <v>1650662.43938689</v>
          </cell>
          <cell r="C125">
            <v>920336.25745277503</v>
          </cell>
          <cell r="D125">
            <v>311192.38525271002</v>
          </cell>
          <cell r="E125">
            <v>378366.67481305602</v>
          </cell>
          <cell r="H125">
            <v>1.084760827</v>
          </cell>
          <cell r="I125">
            <v>1.097202751</v>
          </cell>
          <cell r="J125">
            <v>1.109035172</v>
          </cell>
          <cell r="K125">
            <v>1.0768235639999999</v>
          </cell>
          <cell r="Q125">
            <v>855903.84607866697</v>
          </cell>
          <cell r="T125">
            <v>1594101.88274969</v>
          </cell>
        </row>
        <row r="126">
          <cell r="B126">
            <v>1664278.67734979</v>
          </cell>
          <cell r="C126">
            <v>929783.08274492004</v>
          </cell>
          <cell r="D126">
            <v>312681.386426315</v>
          </cell>
          <cell r="E126">
            <v>380796.15368970297</v>
          </cell>
          <cell r="H126">
            <v>1.094376488</v>
          </cell>
          <cell r="I126">
            <v>1.1015810539999999</v>
          </cell>
          <cell r="J126">
            <v>1.117660702</v>
          </cell>
          <cell r="K126">
            <v>1.0780608030000001</v>
          </cell>
          <cell r="Q126">
            <v>864461.13723120803</v>
          </cell>
          <cell r="T126">
            <v>1623134.23270687</v>
          </cell>
        </row>
        <row r="127">
          <cell r="B127">
            <v>1666839.52124706</v>
          </cell>
          <cell r="C127">
            <v>932767.30656425306</v>
          </cell>
          <cell r="D127">
            <v>313618.03704705101</v>
          </cell>
          <cell r="E127">
            <v>380579.732158817</v>
          </cell>
          <cell r="H127">
            <v>1.1010812809999999</v>
          </cell>
          <cell r="I127">
            <v>1.111025178</v>
          </cell>
          <cell r="J127">
            <v>1.125996636</v>
          </cell>
          <cell r="K127">
            <v>1.0824946600000001</v>
          </cell>
          <cell r="Q127">
            <v>872475.32755778194</v>
          </cell>
          <cell r="T127">
            <v>1634477.00870945</v>
          </cell>
        </row>
        <row r="128">
          <cell r="B128">
            <v>1668133.61706388</v>
          </cell>
          <cell r="C128">
            <v>935628.91801046801</v>
          </cell>
          <cell r="D128">
            <v>314698.64628939499</v>
          </cell>
          <cell r="E128">
            <v>378788.80721911299</v>
          </cell>
          <cell r="H128">
            <v>1.1077302440000001</v>
          </cell>
          <cell r="I128">
            <v>1.1162342080000001</v>
          </cell>
          <cell r="J128">
            <v>1.135628453</v>
          </cell>
          <cell r="K128">
            <v>1.0849534409999999</v>
          </cell>
          <cell r="Q128">
            <v>881024.65115698904</v>
          </cell>
          <cell r="T128">
            <v>1647597.8496802</v>
          </cell>
        </row>
        <row r="129">
          <cell r="B129">
            <v>1671835.53260291</v>
          </cell>
          <cell r="C129">
            <v>935615.92934622196</v>
          </cell>
          <cell r="D129">
            <v>318535.67992999102</v>
          </cell>
          <cell r="E129">
            <v>377585.56934886298</v>
          </cell>
          <cell r="H129">
            <v>1.1151346099999999</v>
          </cell>
          <cell r="I129">
            <v>1.119471224</v>
          </cell>
          <cell r="J129">
            <v>1.148023118</v>
          </cell>
          <cell r="K129">
            <v>1.088767636</v>
          </cell>
          <cell r="Q129">
            <v>889067.41508966195</v>
          </cell>
          <cell r="T129">
            <v>1661910.07585421</v>
          </cell>
        </row>
        <row r="130">
          <cell r="B130">
            <v>1673671.5420367799</v>
          </cell>
          <cell r="C130">
            <v>937067.24562144198</v>
          </cell>
          <cell r="D130">
            <v>318042.51152346801</v>
          </cell>
          <cell r="E130">
            <v>376467.97553650901</v>
          </cell>
          <cell r="H130">
            <v>1.1237099310000001</v>
          </cell>
          <cell r="I130">
            <v>1.1254011820000001</v>
          </cell>
          <cell r="J130">
            <v>1.157470394</v>
          </cell>
          <cell r="K130">
            <v>1.094511196</v>
          </cell>
          <cell r="Q130">
            <v>897498.04915628803</v>
          </cell>
          <cell r="T130">
            <v>1677544.71524112</v>
          </cell>
        </row>
        <row r="131">
          <cell r="B131">
            <v>1682209.74600773</v>
          </cell>
          <cell r="C131">
            <v>938459.37613414798</v>
          </cell>
          <cell r="D131">
            <v>320876.40048048401</v>
          </cell>
          <cell r="E131">
            <v>372721.89566488599</v>
          </cell>
          <cell r="H131">
            <v>1.127569855</v>
          </cell>
          <cell r="I131">
            <v>1.1312379400000001</v>
          </cell>
          <cell r="J131">
            <v>1.161713123</v>
          </cell>
          <cell r="K131">
            <v>1.0992980269999999</v>
          </cell>
          <cell r="Q131">
            <v>903757.91821318003</v>
          </cell>
          <cell r="T131">
            <v>1689778.8043506399</v>
          </cell>
        </row>
        <row r="132">
          <cell r="B132">
            <v>1688883.4556773801</v>
          </cell>
          <cell r="C132">
            <v>943385.98168910202</v>
          </cell>
          <cell r="D132">
            <v>322083.16326181899</v>
          </cell>
          <cell r="E132">
            <v>374574.86852598499</v>
          </cell>
          <cell r="H132">
            <v>1.135254561</v>
          </cell>
          <cell r="I132">
            <v>1.135508859</v>
          </cell>
          <cell r="J132">
            <v>1.1746033929999999</v>
          </cell>
          <cell r="K132">
            <v>1.1005599740000001</v>
          </cell>
          <cell r="Q132">
            <v>912112.37325702899</v>
          </cell>
          <cell r="T132">
            <v>1707673.18695576</v>
          </cell>
        </row>
        <row r="133">
          <cell r="B133">
            <v>1691733.24841731</v>
          </cell>
          <cell r="C133">
            <v>949027.32456752704</v>
          </cell>
          <cell r="D133">
            <v>323929.940133642</v>
          </cell>
          <cell r="E133">
            <v>376243.44857992802</v>
          </cell>
          <cell r="H133">
            <v>1.141043716</v>
          </cell>
          <cell r="I133">
            <v>1.1416742580000001</v>
          </cell>
          <cell r="J133">
            <v>1.1812115270000001</v>
          </cell>
          <cell r="K133">
            <v>1.1066691360000001</v>
          </cell>
          <cell r="Q133">
            <v>917981.01580756495</v>
          </cell>
          <cell r="T133">
            <v>1719453.3723613401</v>
          </cell>
        </row>
        <row r="134">
          <cell r="B134">
            <v>1687211.3492459101</v>
          </cell>
          <cell r="C134">
            <v>948173.78090541204</v>
          </cell>
          <cell r="D134">
            <v>324361.69662249001</v>
          </cell>
          <cell r="E134">
            <v>377506.19247593702</v>
          </cell>
          <cell r="H134">
            <v>1.1476856820000001</v>
          </cell>
          <cell r="I134">
            <v>1.1523852000000001</v>
          </cell>
          <cell r="J134">
            <v>1.1870646039999999</v>
          </cell>
          <cell r="K134">
            <v>1.1083056060000001</v>
          </cell>
          <cell r="Q134">
            <v>922905.77283598902</v>
          </cell>
          <cell r="T134">
            <v>1724490.4198354499</v>
          </cell>
        </row>
        <row r="135">
          <cell r="B135">
            <v>1688155.02845627</v>
          </cell>
          <cell r="C135">
            <v>949873.71356377401</v>
          </cell>
          <cell r="D135">
            <v>325792.82678466901</v>
          </cell>
          <cell r="E135">
            <v>377607.72365688701</v>
          </cell>
          <cell r="H135">
            <v>1.1532847770000001</v>
          </cell>
          <cell r="I135">
            <v>1.1554327170000001</v>
          </cell>
          <cell r="J135">
            <v>1.1921398270000001</v>
          </cell>
          <cell r="K135">
            <v>1.110461074</v>
          </cell>
          <cell r="Q135">
            <v>927936.58331158105</v>
          </cell>
          <cell r="T135">
            <v>1733772.59512636</v>
          </cell>
        </row>
        <row r="136">
          <cell r="B136">
            <v>1696660.76549307</v>
          </cell>
          <cell r="C136">
            <v>954282.16122925503</v>
          </cell>
          <cell r="D136">
            <v>328335.62911800301</v>
          </cell>
          <cell r="E136">
            <v>380598.51867529098</v>
          </cell>
          <cell r="H136">
            <v>1.1628436170000001</v>
          </cell>
          <cell r="I136">
            <v>1.1615692980000001</v>
          </cell>
          <cell r="J136">
            <v>1.2120301200000001</v>
          </cell>
          <cell r="K136">
            <v>1.114450656</v>
          </cell>
          <cell r="Q136">
            <v>940469.85859643098</v>
          </cell>
          <cell r="T136">
            <v>1757991.3402102101</v>
          </cell>
        </row>
        <row r="137">
          <cell r="B137">
            <v>1709819.71547877</v>
          </cell>
          <cell r="C137">
            <v>956771.607316743</v>
          </cell>
          <cell r="D137">
            <v>329182.12833686097</v>
          </cell>
          <cell r="E137">
            <v>384105.83180396102</v>
          </cell>
          <cell r="H137">
            <v>1.1646332180000001</v>
          </cell>
          <cell r="I137">
            <v>1.1664468699999999</v>
          </cell>
          <cell r="J137">
            <v>1.2049834850000001</v>
          </cell>
          <cell r="K137">
            <v>1.1204528</v>
          </cell>
          <cell r="Q137">
            <v>942288.18469381903</v>
          </cell>
          <cell r="T137">
            <v>1770442.9669190201</v>
          </cell>
        </row>
        <row r="138">
          <cell r="B138">
            <v>1719629.0550492599</v>
          </cell>
          <cell r="C138">
            <v>963285.42243100097</v>
          </cell>
          <cell r="D138">
            <v>328826.42243261402</v>
          </cell>
          <cell r="E138">
            <v>386549.24667334399</v>
          </cell>
          <cell r="H138">
            <v>1.1703864859999999</v>
          </cell>
          <cell r="I138">
            <v>1.17127819</v>
          </cell>
          <cell r="J138">
            <v>1.217935593</v>
          </cell>
          <cell r="K138">
            <v>1.1252066140000001</v>
          </cell>
          <cell r="Q138">
            <v>949114.35883195198</v>
          </cell>
          <cell r="T138">
            <v>1791630.6449969499</v>
          </cell>
        </row>
        <row r="139">
          <cell r="B139">
            <v>1728738.8819243901</v>
          </cell>
          <cell r="C139">
            <v>965477.41889271303</v>
          </cell>
          <cell r="D139">
            <v>330497.859038066</v>
          </cell>
          <cell r="E139">
            <v>387629.66015828302</v>
          </cell>
          <cell r="H139">
            <v>1.176749292</v>
          </cell>
          <cell r="I139">
            <v>1.1798185969999999</v>
          </cell>
          <cell r="J139">
            <v>1.2258141339999999</v>
          </cell>
          <cell r="K139">
            <v>1.13560098</v>
          </cell>
          <cell r="Q139">
            <v>955942.79897780495</v>
          </cell>
          <cell r="T139">
            <v>1812686.4702801199</v>
          </cell>
        </row>
        <row r="140">
          <cell r="B140">
            <v>1733808.8321362</v>
          </cell>
          <cell r="C140">
            <v>966916.64440634998</v>
          </cell>
          <cell r="D140">
            <v>332461.39803417202</v>
          </cell>
          <cell r="E140">
            <v>389276.98043303902</v>
          </cell>
          <cell r="H140">
            <v>1.1816912930000001</v>
          </cell>
          <cell r="I140">
            <v>1.1853975750000001</v>
          </cell>
          <cell r="J140">
            <v>1.226873034</v>
          </cell>
          <cell r="K140">
            <v>1.1423943750000001</v>
          </cell>
          <cell r="Q140">
            <v>960060.19034761703</v>
          </cell>
          <cell r="T140">
            <v>1821335.0686651899</v>
          </cell>
        </row>
        <row r="141">
          <cell r="B141">
            <v>1740446.8812218001</v>
          </cell>
          <cell r="C141">
            <v>975024.92366917804</v>
          </cell>
          <cell r="D141">
            <v>332768.17951453099</v>
          </cell>
          <cell r="E141">
            <v>390468.70912222803</v>
          </cell>
          <cell r="H141">
            <v>1.188187833</v>
          </cell>
          <cell r="I141">
            <v>1.191466954</v>
          </cell>
          <cell r="J141">
            <v>1.2335229059999999</v>
          </cell>
          <cell r="K141">
            <v>1.151724041</v>
          </cell>
          <cell r="Q141">
            <v>967268.68149309803</v>
          </cell>
          <cell r="T141">
            <v>1833967.49739799</v>
          </cell>
        </row>
        <row r="142">
          <cell r="B142">
            <v>1743369.7634189201</v>
          </cell>
          <cell r="C142">
            <v>977679.50223375997</v>
          </cell>
          <cell r="D142">
            <v>334052.148501352</v>
          </cell>
          <cell r="E142">
            <v>392203.14548680698</v>
          </cell>
          <cell r="H142">
            <v>1.1930240670000001</v>
          </cell>
          <cell r="I142">
            <v>1.195439216</v>
          </cell>
          <cell r="J142">
            <v>1.2450476539999999</v>
          </cell>
          <cell r="K142">
            <v>1.155519331</v>
          </cell>
          <cell r="Q142">
            <v>973816.34326511004</v>
          </cell>
          <cell r="T142">
            <v>1849869.7931222499</v>
          </cell>
        </row>
        <row r="143">
          <cell r="B143">
            <v>1755274.1306670699</v>
          </cell>
          <cell r="C143">
            <v>983121.52309032006</v>
          </cell>
          <cell r="D143">
            <v>336176.39277151099</v>
          </cell>
          <cell r="E143">
            <v>399071.434839528</v>
          </cell>
          <cell r="H143">
            <v>1.19876633</v>
          </cell>
          <cell r="I143">
            <v>1.203334744</v>
          </cell>
          <cell r="J143">
            <v>1.249872154</v>
          </cell>
          <cell r="K143">
            <v>1.1618771640000001</v>
          </cell>
          <cell r="Q143">
            <v>983997.545395202</v>
          </cell>
          <cell r="T143">
            <v>1866427.7786534301</v>
          </cell>
        </row>
        <row r="144">
          <cell r="B144">
            <v>1768145.3771224001</v>
          </cell>
          <cell r="C144">
            <v>988763.334314003</v>
          </cell>
          <cell r="D144">
            <v>337117.54232390999</v>
          </cell>
          <cell r="E144">
            <v>403073.87953768502</v>
          </cell>
          <cell r="H144">
            <v>1.2032532709999999</v>
          </cell>
          <cell r="I144">
            <v>1.212284178</v>
          </cell>
          <cell r="J144">
            <v>1.2575371179999999</v>
          </cell>
          <cell r="K144">
            <v>1.1675115629999999</v>
          </cell>
          <cell r="Q144">
            <v>993552.86596877105</v>
          </cell>
          <cell r="T144">
            <v>1885803.89324721</v>
          </cell>
        </row>
        <row r="145">
          <cell r="B145">
            <v>1778990.7381772699</v>
          </cell>
          <cell r="C145">
            <v>993374.075741512</v>
          </cell>
          <cell r="D145">
            <v>337817.01690641098</v>
          </cell>
          <cell r="E145">
            <v>407129.84780313697</v>
          </cell>
          <cell r="H145">
            <v>1.2120927589999999</v>
          </cell>
          <cell r="I145">
            <v>1.216610277</v>
          </cell>
          <cell r="J145">
            <v>1.2763774379999999</v>
          </cell>
          <cell r="K145">
            <v>1.1767843330000001</v>
          </cell>
          <cell r="Q145">
            <v>1007840.89442826</v>
          </cell>
          <cell r="T145">
            <v>1910201.9027962601</v>
          </cell>
        </row>
        <row r="146">
          <cell r="B146">
            <v>1794919.14259986</v>
          </cell>
          <cell r="C146">
            <v>998678.35829585802</v>
          </cell>
          <cell r="D146">
            <v>341160.77925681899</v>
          </cell>
          <cell r="E146">
            <v>411676.55701930902</v>
          </cell>
          <cell r="H146">
            <v>1.2152018570000001</v>
          </cell>
          <cell r="I146">
            <v>1.223826769</v>
          </cell>
          <cell r="J146">
            <v>1.2753612059999999</v>
          </cell>
          <cell r="K146">
            <v>1.185277548</v>
          </cell>
          <cell r="Q146">
            <v>1013045.07111051</v>
          </cell>
          <cell r="T146">
            <v>1932159.3600721301</v>
          </cell>
        </row>
        <row r="147">
          <cell r="B147">
            <v>1814117.74521507</v>
          </cell>
          <cell r="C147">
            <v>1004392.92660934</v>
          </cell>
          <cell r="D147">
            <v>342531.522758384</v>
          </cell>
          <cell r="E147">
            <v>421425.18062642502</v>
          </cell>
          <cell r="H147">
            <v>1.2226693529999999</v>
          </cell>
          <cell r="I147">
            <v>1.233022466</v>
          </cell>
          <cell r="J147">
            <v>1.287735393</v>
          </cell>
          <cell r="K147">
            <v>1.194011433</v>
          </cell>
          <cell r="Q147">
            <v>1028370.63417621</v>
          </cell>
          <cell r="T147">
            <v>1965384.26461563</v>
          </cell>
        </row>
        <row r="148">
          <cell r="B148">
            <v>1825811.6127933201</v>
          </cell>
          <cell r="C148">
            <v>1006867.35160553</v>
          </cell>
          <cell r="D148">
            <v>343429.07515517401</v>
          </cell>
          <cell r="E148">
            <v>425379.08162717603</v>
          </cell>
          <cell r="H148">
            <v>1.2285625979999999</v>
          </cell>
          <cell r="I148">
            <v>1.2386290339999999</v>
          </cell>
          <cell r="J148">
            <v>1.2890254059999999</v>
          </cell>
          <cell r="K148">
            <v>1.203427346</v>
          </cell>
          <cell r="Q148">
            <v>1038857.61637674</v>
          </cell>
          <cell r="T148">
            <v>1989489.3769415</v>
          </cell>
        </row>
        <row r="149">
          <cell r="B149">
            <v>1846247.6461587199</v>
          </cell>
          <cell r="C149">
            <v>1016591.05923781</v>
          </cell>
          <cell r="D149">
            <v>345952.553633795</v>
          </cell>
          <cell r="E149">
            <v>436286.29376061301</v>
          </cell>
          <cell r="H149">
            <v>1.2343071830000001</v>
          </cell>
          <cell r="I149">
            <v>1.2415395650000001</v>
          </cell>
          <cell r="J149">
            <v>1.2912612649999999</v>
          </cell>
          <cell r="K149">
            <v>1.212341286</v>
          </cell>
          <cell r="Q149">
            <v>1051135.17287782</v>
          </cell>
          <cell r="T149">
            <v>2017356.38276875</v>
          </cell>
        </row>
        <row r="150">
          <cell r="B150">
            <v>1860063.1814799299</v>
          </cell>
          <cell r="C150">
            <v>1016490.73844063</v>
          </cell>
          <cell r="D150">
            <v>347955.88352811598</v>
          </cell>
          <cell r="E150">
            <v>439734.68058783998</v>
          </cell>
          <cell r="H150">
            <v>1.2450338839999999</v>
          </cell>
          <cell r="I150">
            <v>1.2492123470000001</v>
          </cell>
          <cell r="J150">
            <v>1.2973597859999999</v>
          </cell>
          <cell r="K150">
            <v>1.2196162699999999</v>
          </cell>
          <cell r="Q150">
            <v>1063561.60178767</v>
          </cell>
          <cell r="T150">
            <v>2049320.71312139</v>
          </cell>
        </row>
        <row r="151">
          <cell r="B151">
            <v>1872241.2472731699</v>
          </cell>
          <cell r="C151">
            <v>1024004.66347613</v>
          </cell>
          <cell r="D151">
            <v>349797.631169734</v>
          </cell>
          <cell r="E151">
            <v>443276.27532135701</v>
          </cell>
          <cell r="H151">
            <v>1.250101833</v>
          </cell>
          <cell r="I151">
            <v>1.258293267</v>
          </cell>
          <cell r="J151">
            <v>1.3012373079999999</v>
          </cell>
          <cell r="K151">
            <v>1.2255000089999999</v>
          </cell>
          <cell r="Q151">
            <v>1075241.5517126501</v>
          </cell>
          <cell r="T151">
            <v>2073112.03797279</v>
          </cell>
        </row>
        <row r="152">
          <cell r="B152">
            <v>1881234.8437826</v>
          </cell>
          <cell r="C152">
            <v>1027482.69896732</v>
          </cell>
          <cell r="D152">
            <v>350977.99991279503</v>
          </cell>
          <cell r="E152">
            <v>446335.55754879501</v>
          </cell>
          <cell r="H152">
            <v>1.257189761</v>
          </cell>
          <cell r="I152">
            <v>1.266104407</v>
          </cell>
          <cell r="J152">
            <v>1.3092086919999999</v>
          </cell>
          <cell r="K152">
            <v>1.2313831159999999</v>
          </cell>
          <cell r="Q152">
            <v>1086308.68592013</v>
          </cell>
          <cell r="T152">
            <v>2099353.2439903398</v>
          </cell>
        </row>
        <row r="153">
          <cell r="B153">
            <v>1890917.39121198</v>
          </cell>
          <cell r="C153">
            <v>1032111.85023309</v>
          </cell>
          <cell r="D153">
            <v>353885.179219543</v>
          </cell>
          <cell r="E153">
            <v>454652.09186711803</v>
          </cell>
          <cell r="H153">
            <v>1.266240673</v>
          </cell>
          <cell r="I153">
            <v>1.278295534</v>
          </cell>
          <cell r="J153">
            <v>1.326281268</v>
          </cell>
          <cell r="K153">
            <v>1.242009345</v>
          </cell>
          <cell r="Q153">
            <v>1102593.5204228801</v>
          </cell>
          <cell r="T153">
            <v>2124240.12550308</v>
          </cell>
        </row>
        <row r="154">
          <cell r="B154">
            <v>1901403.6011870401</v>
          </cell>
          <cell r="C154">
            <v>1033030.68886811</v>
          </cell>
          <cell r="D154">
            <v>355721.59332890302</v>
          </cell>
          <cell r="E154">
            <v>451041.14041708299</v>
          </cell>
          <cell r="H154">
            <v>1.2715726620000001</v>
          </cell>
          <cell r="I154">
            <v>1.2863366039999999</v>
          </cell>
          <cell r="J154">
            <v>1.3269312230000001</v>
          </cell>
          <cell r="K154">
            <v>1.2477423700000001</v>
          </cell>
          <cell r="Q154">
            <v>1119228.5602281301</v>
          </cell>
          <cell r="T154">
            <v>2152241.2129383399</v>
          </cell>
        </row>
        <row r="155">
          <cell r="B155">
            <v>1894334.2052080899</v>
          </cell>
          <cell r="C155">
            <v>1029987.41092054</v>
          </cell>
          <cell r="D155">
            <v>359518.61588831298</v>
          </cell>
          <cell r="E155">
            <v>445232.02854547702</v>
          </cell>
          <cell r="H155">
            <v>1.278622666</v>
          </cell>
          <cell r="I155">
            <v>1.298771677</v>
          </cell>
          <cell r="J155">
            <v>1.3436416010000001</v>
          </cell>
          <cell r="K155">
            <v>1.2571814960000001</v>
          </cell>
          <cell r="Q155">
            <v>1128303.26479961</v>
          </cell>
          <cell r="T155">
            <v>2159353.8863726198</v>
          </cell>
        </row>
        <row r="156">
          <cell r="B156">
            <v>1883494.8998432399</v>
          </cell>
          <cell r="C156">
            <v>1026040.79903965</v>
          </cell>
          <cell r="D156">
            <v>359074.82503774803</v>
          </cell>
          <cell r="E156">
            <v>437965.89130486501</v>
          </cell>
          <cell r="H156">
            <v>1.281374029</v>
          </cell>
          <cell r="I156">
            <v>1.3058588769999999</v>
          </cell>
          <cell r="J156">
            <v>1.345455077</v>
          </cell>
          <cell r="K156">
            <v>1.266253614</v>
          </cell>
          <cell r="Q156">
            <v>1134414.30974425</v>
          </cell>
          <cell r="T156">
            <v>2153004.5823533898</v>
          </cell>
        </row>
        <row r="157">
          <cell r="B157">
            <v>1851601.5918481599</v>
          </cell>
          <cell r="C157">
            <v>1023057.23372244</v>
          </cell>
          <cell r="D157">
            <v>362155.09930637502</v>
          </cell>
          <cell r="E157">
            <v>426031.99853772903</v>
          </cell>
          <cell r="H157">
            <v>1.2870864449999999</v>
          </cell>
          <cell r="I157">
            <v>1.2985293899999999</v>
          </cell>
          <cell r="J157">
            <v>1.353603922</v>
          </cell>
          <cell r="K157">
            <v>1.260764979</v>
          </cell>
          <cell r="Q157">
            <v>1134123.7068167201</v>
          </cell>
          <cell r="T157">
            <v>2123423.8986511999</v>
          </cell>
        </row>
        <row r="158">
          <cell r="B158">
            <v>1796588.5847592501</v>
          </cell>
          <cell r="C158">
            <v>1016677.05179625</v>
          </cell>
          <cell r="D158">
            <v>365639.82133314898</v>
          </cell>
          <cell r="E158">
            <v>400024.33529722301</v>
          </cell>
          <cell r="H158">
            <v>1.290530175</v>
          </cell>
          <cell r="I158">
            <v>1.285258155</v>
          </cell>
          <cell r="J158">
            <v>1.3600915220000001</v>
          </cell>
          <cell r="K158">
            <v>1.2613462879999999</v>
          </cell>
          <cell r="Q158">
            <v>1125779.7364157999</v>
          </cell>
          <cell r="T158">
            <v>2072307.0972809901</v>
          </cell>
        </row>
        <row r="159">
          <cell r="B159">
            <v>1792073.0548801101</v>
          </cell>
          <cell r="C159">
            <v>1017368.32600226</v>
          </cell>
          <cell r="D159">
            <v>367217.64883668098</v>
          </cell>
          <cell r="E159">
            <v>389877.56056884601</v>
          </cell>
          <cell r="H159">
            <v>1.2900868489999999</v>
          </cell>
          <cell r="I159">
            <v>1.2858151419999999</v>
          </cell>
          <cell r="J159">
            <v>1.365310896</v>
          </cell>
          <cell r="K159">
            <v>1.2503603700000001</v>
          </cell>
          <cell r="Q159">
            <v>1122748.8568593101</v>
          </cell>
          <cell r="T159">
            <v>2068407.4492093399</v>
          </cell>
        </row>
        <row r="160">
          <cell r="B160">
            <v>1797688.5303263001</v>
          </cell>
          <cell r="C160">
            <v>1016274.75601398</v>
          </cell>
          <cell r="D160">
            <v>369421.15172958601</v>
          </cell>
          <cell r="E160">
            <v>386743.34360140399</v>
          </cell>
          <cell r="H160">
            <v>1.291631763</v>
          </cell>
          <cell r="I160">
            <v>1.287624815</v>
          </cell>
          <cell r="J160">
            <v>1.3759913109999999</v>
          </cell>
          <cell r="K160">
            <v>1.2510889540000001</v>
          </cell>
          <cell r="Q160">
            <v>1127068.4441103199</v>
          </cell>
          <cell r="T160">
            <v>2081730.5837248201</v>
          </cell>
        </row>
        <row r="161">
          <cell r="B161">
            <v>1807707.5957564099</v>
          </cell>
          <cell r="C161">
            <v>1020252.71363695</v>
          </cell>
          <cell r="D161">
            <v>368676.53234754899</v>
          </cell>
          <cell r="E161">
            <v>387628.28276596498</v>
          </cell>
          <cell r="H161">
            <v>1.2947281509999999</v>
          </cell>
          <cell r="I161">
            <v>1.29214753</v>
          </cell>
          <cell r="J161">
            <v>1.3734746929999999</v>
          </cell>
          <cell r="K161">
            <v>1.253155628</v>
          </cell>
          <cell r="Q161">
            <v>1130256.60322206</v>
          </cell>
          <cell r="T161">
            <v>2090673.79551148</v>
          </cell>
        </row>
        <row r="162">
          <cell r="B162">
            <v>1815278.2286990201</v>
          </cell>
          <cell r="C162">
            <v>1021571.3292359899</v>
          </cell>
          <cell r="D162">
            <v>370462.28980889497</v>
          </cell>
          <cell r="E162">
            <v>383640.40418679098</v>
          </cell>
          <cell r="H162">
            <v>1.2947539720000001</v>
          </cell>
          <cell r="I162">
            <v>1.297433872</v>
          </cell>
          <cell r="J162">
            <v>1.374421012</v>
          </cell>
          <cell r="K162">
            <v>1.2590789200000001</v>
          </cell>
          <cell r="Q162">
            <v>1132801.43241224</v>
          </cell>
          <cell r="T162">
            <v>2101985.8641066402</v>
          </cell>
        </row>
        <row r="163">
          <cell r="B163">
            <v>1832008.23065177</v>
          </cell>
          <cell r="C163">
            <v>1023918.39632628</v>
          </cell>
          <cell r="D163">
            <v>369880.44963519502</v>
          </cell>
          <cell r="E163">
            <v>391346.83668992302</v>
          </cell>
          <cell r="H163">
            <v>1.2981397059999999</v>
          </cell>
          <cell r="I163">
            <v>1.305668933</v>
          </cell>
          <cell r="J163">
            <v>1.378306249</v>
          </cell>
          <cell r="K163">
            <v>1.263676147</v>
          </cell>
          <cell r="Q163">
            <v>1139597.81508903</v>
          </cell>
          <cell r="T163">
            <v>2122529.6150020198</v>
          </cell>
        </row>
        <row r="164">
          <cell r="B164">
            <v>1840303.3031237801</v>
          </cell>
          <cell r="C164">
            <v>1025512.77462132</v>
          </cell>
          <cell r="D164">
            <v>370780.71828282502</v>
          </cell>
          <cell r="E164">
            <v>390461.41875438503</v>
          </cell>
          <cell r="H164">
            <v>1.302661268</v>
          </cell>
          <cell r="I164">
            <v>1.3115947370000001</v>
          </cell>
          <cell r="J164">
            <v>1.3796199309999999</v>
          </cell>
          <cell r="K164">
            <v>1.2677533139999999</v>
          </cell>
          <cell r="Q164">
            <v>1143591.4841163801</v>
          </cell>
          <cell r="T164">
            <v>2137486.3738380601</v>
          </cell>
        </row>
        <row r="165">
          <cell r="B165">
            <v>1851422.02797167</v>
          </cell>
          <cell r="C165">
            <v>1030158.47738086</v>
          </cell>
          <cell r="D165">
            <v>370805.12406750501</v>
          </cell>
          <cell r="E165">
            <v>391013.38542649802</v>
          </cell>
          <cell r="H165">
            <v>1.3056554220000001</v>
          </cell>
          <cell r="I165">
            <v>1.3188482029999999</v>
          </cell>
          <cell r="J165">
            <v>1.382918329</v>
          </cell>
          <cell r="K165">
            <v>1.273715028</v>
          </cell>
          <cell r="Q165">
            <v>1150759.7293775401</v>
          </cell>
          <cell r="T165">
            <v>2154134.9294249201</v>
          </cell>
        </row>
        <row r="166">
          <cell r="B166">
            <v>1866869.90534515</v>
          </cell>
          <cell r="C166">
            <v>1029093.7278381099</v>
          </cell>
          <cell r="D166">
            <v>369791.21684916498</v>
          </cell>
          <cell r="E166">
            <v>396653.10687066999</v>
          </cell>
          <cell r="H166">
            <v>1.307437153</v>
          </cell>
          <cell r="I166">
            <v>1.3279381610000001</v>
          </cell>
          <cell r="J166">
            <v>1.3851241110000001</v>
          </cell>
          <cell r="K166">
            <v>1.281312789</v>
          </cell>
          <cell r="Q166">
            <v>1159015.4278263401</v>
          </cell>
          <cell r="T166">
            <v>2172559.71102313</v>
          </cell>
        </row>
        <row r="167">
          <cell r="B167">
            <v>1866947.81859372</v>
          </cell>
          <cell r="C167">
            <v>1024484.7768227</v>
          </cell>
          <cell r="D167">
            <v>370385.66504371702</v>
          </cell>
          <cell r="E167">
            <v>396078.46739248798</v>
          </cell>
          <cell r="H167">
            <v>1.3109348059999999</v>
          </cell>
          <cell r="I167">
            <v>1.3371258770000001</v>
          </cell>
          <cell r="J167">
            <v>1.389232918</v>
          </cell>
          <cell r="K167">
            <v>1.2835523849999999</v>
          </cell>
          <cell r="Q167">
            <v>1167039.33250988</v>
          </cell>
          <cell r="T167">
            <v>2178679.3094054498</v>
          </cell>
        </row>
        <row r="168">
          <cell r="B168">
            <v>1867091.2043248101</v>
          </cell>
          <cell r="C168">
            <v>1025703.79815454</v>
          </cell>
          <cell r="D168">
            <v>370066.67288565502</v>
          </cell>
          <cell r="E168">
            <v>394525.35567229398</v>
          </cell>
          <cell r="H168">
            <v>1.315032837</v>
          </cell>
          <cell r="I168">
            <v>1.340883807</v>
          </cell>
          <cell r="J168">
            <v>1.3917327079999999</v>
          </cell>
          <cell r="K168">
            <v>1.289472409</v>
          </cell>
          <cell r="Q168">
            <v>1169525.59985726</v>
          </cell>
          <cell r="T168">
            <v>2185536.39744735</v>
          </cell>
        </row>
        <row r="169">
          <cell r="B169">
            <v>1861648.27015892</v>
          </cell>
          <cell r="C169">
            <v>1019956.1063185</v>
          </cell>
          <cell r="D169">
            <v>370330.02300242102</v>
          </cell>
          <cell r="E169">
            <v>393803.40038167802</v>
          </cell>
          <cell r="H169">
            <v>1.320013442</v>
          </cell>
          <cell r="I169">
            <v>1.348617156</v>
          </cell>
          <cell r="J169">
            <v>1.39428811</v>
          </cell>
          <cell r="K169">
            <v>1.2924427540000001</v>
          </cell>
          <cell r="Q169">
            <v>1173250.5712605901</v>
          </cell>
          <cell r="T169">
            <v>2187292.99074056</v>
          </cell>
        </row>
        <row r="170">
          <cell r="B170">
            <v>1858824.3023571</v>
          </cell>
          <cell r="C170">
            <v>1018526.19394593</v>
          </cell>
          <cell r="D170">
            <v>369408.28388661001</v>
          </cell>
          <cell r="E170">
            <v>387151.271364649</v>
          </cell>
          <cell r="H170">
            <v>1.3244527290000001</v>
          </cell>
          <cell r="I170">
            <v>1.3561956340000001</v>
          </cell>
          <cell r="J170">
            <v>1.397101412</v>
          </cell>
          <cell r="K170">
            <v>1.2992491850000001</v>
          </cell>
          <cell r="Q170">
            <v>1176089.1612704601</v>
          </cell>
          <cell r="T170">
            <v>2181739.8300086898</v>
          </cell>
        </row>
        <row r="171">
          <cell r="B171">
            <v>1852396.5571820899</v>
          </cell>
          <cell r="C171">
            <v>1013831.60052183</v>
          </cell>
          <cell r="D171">
            <v>368954.24635783798</v>
          </cell>
          <cell r="E171">
            <v>385052.97848795098</v>
          </cell>
          <cell r="H171">
            <v>1.3276822660000001</v>
          </cell>
          <cell r="I171">
            <v>1.3615445239999999</v>
          </cell>
          <cell r="J171">
            <v>1.4020571260000001</v>
          </cell>
          <cell r="K171">
            <v>1.300989363</v>
          </cell>
          <cell r="Q171">
            <v>1180212.3250343101</v>
          </cell>
          <cell r="T171">
            <v>2183153.63819172</v>
          </cell>
        </row>
        <row r="172">
          <cell r="B172">
            <v>1849774.77334554</v>
          </cell>
          <cell r="C172">
            <v>1011521.50178057</v>
          </cell>
          <cell r="D172">
            <v>368779.28271480103</v>
          </cell>
          <cell r="E172">
            <v>380738.87729825202</v>
          </cell>
          <cell r="H172">
            <v>1.332181238</v>
          </cell>
          <cell r="I172">
            <v>1.3652087820000001</v>
          </cell>
          <cell r="J172">
            <v>1.404396851</v>
          </cell>
          <cell r="K172">
            <v>1.303401101</v>
          </cell>
          <cell r="Q172">
            <v>1180877.0751893499</v>
          </cell>
          <cell r="T172">
            <v>2186094.0418849899</v>
          </cell>
        </row>
        <row r="173">
          <cell r="B173">
            <v>1842007.43539538</v>
          </cell>
          <cell r="C173">
            <v>1006471.65586484</v>
          </cell>
          <cell r="D173">
            <v>368713.07640778401</v>
          </cell>
          <cell r="E173">
            <v>376393.97087642603</v>
          </cell>
          <cell r="H173">
            <v>1.336530548</v>
          </cell>
          <cell r="I173">
            <v>1.3716418779999999</v>
          </cell>
          <cell r="J173">
            <v>1.3978443030000001</v>
          </cell>
          <cell r="K173">
            <v>1.305413731</v>
          </cell>
          <cell r="Q173">
            <v>1179778.3565863001</v>
          </cell>
          <cell r="T173">
            <v>2182964.1154604801</v>
          </cell>
        </row>
        <row r="174">
          <cell r="B174">
            <v>1835847.8304022099</v>
          </cell>
          <cell r="C174">
            <v>1003604.3407985</v>
          </cell>
          <cell r="D174">
            <v>369275.63453592203</v>
          </cell>
          <cell r="E174">
            <v>368767.44279536803</v>
          </cell>
          <cell r="H174">
            <v>1.341937215</v>
          </cell>
          <cell r="I174">
            <v>1.374918356</v>
          </cell>
          <cell r="J174">
            <v>1.4142737940000001</v>
          </cell>
          <cell r="K174">
            <v>1.304830964</v>
          </cell>
          <cell r="Q174">
            <v>1183650.3979112401</v>
          </cell>
          <cell r="T174">
            <v>2183857.7053235499</v>
          </cell>
        </row>
        <row r="175">
          <cell r="B175">
            <v>1844814.4896018801</v>
          </cell>
          <cell r="C175">
            <v>1005808.98170132</v>
          </cell>
          <cell r="D175">
            <v>369908.05660241301</v>
          </cell>
          <cell r="E175">
            <v>372485.48625551001</v>
          </cell>
          <cell r="H175">
            <v>1.3460582379999999</v>
          </cell>
          <cell r="I175">
            <v>1.3766744900000001</v>
          </cell>
          <cell r="J175">
            <v>1.415342463</v>
          </cell>
          <cell r="K175">
            <v>1.3038670240000001</v>
          </cell>
          <cell r="Q175">
            <v>1187644.2829044301</v>
          </cell>
          <cell r="T175">
            <v>2199914.5588861899</v>
          </cell>
        </row>
        <row r="176">
          <cell r="B176">
            <v>1851079.6399610301</v>
          </cell>
          <cell r="C176">
            <v>1008486.94528657</v>
          </cell>
          <cell r="D176">
            <v>370570.38735999499</v>
          </cell>
          <cell r="E176">
            <v>375382.870598679</v>
          </cell>
          <cell r="H176">
            <v>1.347937645</v>
          </cell>
          <cell r="I176">
            <v>1.379405496</v>
          </cell>
          <cell r="J176">
            <v>1.419120894</v>
          </cell>
          <cell r="K176">
            <v>1.3092886159999999</v>
          </cell>
          <cell r="Q176">
            <v>1193357.0023043</v>
          </cell>
          <cell r="T176">
            <v>2211107.6200128999</v>
          </cell>
        </row>
        <row r="177">
          <cell r="B177">
            <v>1855830.8209202001</v>
          </cell>
          <cell r="C177">
            <v>1009623.8796633</v>
          </cell>
          <cell r="D177">
            <v>371255.99795350898</v>
          </cell>
          <cell r="E177">
            <v>377532.03575861501</v>
          </cell>
          <cell r="H177">
            <v>1.3504835820000001</v>
          </cell>
          <cell r="I177">
            <v>1.3805992709999999</v>
          </cell>
          <cell r="J177">
            <v>1.4197220669999999</v>
          </cell>
          <cell r="K177">
            <v>1.3122161530000001</v>
          </cell>
          <cell r="Q177">
            <v>1197062.94939005</v>
          </cell>
          <cell r="T177">
            <v>2223041.8005493302</v>
          </cell>
        </row>
        <row r="178">
          <cell r="B178">
            <v>1863829.4159802599</v>
          </cell>
          <cell r="C178">
            <v>1010142.70301018</v>
          </cell>
          <cell r="D178">
            <v>371727.87589239399</v>
          </cell>
          <cell r="E178">
            <v>379317.28431954101</v>
          </cell>
          <cell r="H178">
            <v>1.355233573</v>
          </cell>
          <cell r="I178">
            <v>1.383116478</v>
          </cell>
          <cell r="J178">
            <v>1.4253469249999999</v>
          </cell>
          <cell r="K178">
            <v>1.3132174860000001</v>
          </cell>
          <cell r="Q178">
            <v>1204597.9958935301</v>
          </cell>
          <cell r="T178">
            <v>2237542.1353992699</v>
          </cell>
        </row>
        <row r="179">
          <cell r="B179">
            <v>1866882.2595265999</v>
          </cell>
          <cell r="C179">
            <v>1013016.4455734</v>
          </cell>
          <cell r="D179">
            <v>372372.19339047797</v>
          </cell>
          <cell r="E179">
            <v>377191.23307266401</v>
          </cell>
          <cell r="H179">
            <v>1.356084297</v>
          </cell>
          <cell r="I179">
            <v>1.384810573</v>
          </cell>
          <cell r="J179">
            <v>1.4268780569999999</v>
          </cell>
          <cell r="K179">
            <v>1.313321585</v>
          </cell>
          <cell r="Q179">
            <v>1211012.8890231301</v>
          </cell>
          <cell r="T179">
            <v>2243304.0742671802</v>
          </cell>
        </row>
        <row r="180">
          <cell r="B180">
            <v>1874509.3715629601</v>
          </cell>
          <cell r="C180">
            <v>1017547.4009425699</v>
          </cell>
          <cell r="D180">
            <v>373574.92507645901</v>
          </cell>
          <cell r="E180">
            <v>379420.89079115703</v>
          </cell>
          <cell r="H180">
            <v>1.3593463750000001</v>
          </cell>
          <cell r="I180">
            <v>1.3856506820000001</v>
          </cell>
          <cell r="J180">
            <v>1.43184651</v>
          </cell>
          <cell r="K180">
            <v>1.319070644</v>
          </cell>
          <cell r="Q180">
            <v>1219237.8526375601</v>
          </cell>
          <cell r="T180">
            <v>2257537.7505307598</v>
          </cell>
        </row>
        <row r="181">
          <cell r="B181">
            <v>1883167.22247684</v>
          </cell>
          <cell r="C181">
            <v>1022613.99139108</v>
          </cell>
          <cell r="D181">
            <v>374159.40703229897</v>
          </cell>
          <cell r="E181">
            <v>381544.52592111297</v>
          </cell>
          <cell r="H181">
            <v>1.3644554040000001</v>
          </cell>
          <cell r="I181">
            <v>1.3847191599999999</v>
          </cell>
          <cell r="J181">
            <v>1.433834791</v>
          </cell>
          <cell r="K181">
            <v>1.320775123</v>
          </cell>
          <cell r="Q181">
            <v>1225864.0164276301</v>
          </cell>
          <cell r="T181">
            <v>2275209.5799104599</v>
          </cell>
        </row>
        <row r="182">
          <cell r="B182">
            <v>1897820.28296973</v>
          </cell>
          <cell r="C182">
            <v>1026642.22402651</v>
          </cell>
          <cell r="D182">
            <v>375882.88506625401</v>
          </cell>
          <cell r="E182">
            <v>381547.72710503603</v>
          </cell>
          <cell r="H182">
            <v>1.371825082</v>
          </cell>
          <cell r="I182">
            <v>1.38323822</v>
          </cell>
          <cell r="J182">
            <v>1.4335029699999999</v>
          </cell>
          <cell r="K182">
            <v>1.322939128</v>
          </cell>
          <cell r="Q182">
            <v>1233254.35136023</v>
          </cell>
          <cell r="T182">
            <v>2309766.8656089902</v>
          </cell>
        </row>
        <row r="183">
          <cell r="B183">
            <v>1904625.9212041399</v>
          </cell>
          <cell r="C183">
            <v>1031468.41513413</v>
          </cell>
          <cell r="D183">
            <v>376848.68481801997</v>
          </cell>
          <cell r="E183">
            <v>409958.774476388</v>
          </cell>
          <cell r="H183">
            <v>1.375843484</v>
          </cell>
          <cell r="I183">
            <v>1.390572556</v>
          </cell>
          <cell r="J183">
            <v>1.436278867</v>
          </cell>
          <cell r="K183">
            <v>1.323689661</v>
          </cell>
          <cell r="Q183">
            <v>1243839.85449053</v>
          </cell>
          <cell r="T183">
            <v>2322952.4817872699</v>
          </cell>
        </row>
        <row r="184">
          <cell r="B184">
            <v>1911551.09257208</v>
          </cell>
          <cell r="C184">
            <v>1035907.13461562</v>
          </cell>
          <cell r="D184">
            <v>378390.65281509102</v>
          </cell>
          <cell r="E184">
            <v>392199.15558767901</v>
          </cell>
          <cell r="H184">
            <v>1.3806519770000001</v>
          </cell>
          <cell r="I184">
            <v>1.3914801960000001</v>
          </cell>
          <cell r="J184">
            <v>1.4401629359999999</v>
          </cell>
          <cell r="K184">
            <v>1.3276163830000001</v>
          </cell>
          <cell r="Q184">
            <v>1252648.54920341</v>
          </cell>
          <cell r="T184">
            <v>2339100.5527885901</v>
          </cell>
        </row>
        <row r="185">
          <cell r="B185">
            <v>1919630.2165123201</v>
          </cell>
          <cell r="C185">
            <v>1040916.76188079</v>
          </cell>
          <cell r="D185">
            <v>380073.96539501299</v>
          </cell>
          <cell r="E185">
            <v>402913.66907367902</v>
          </cell>
          <cell r="H185">
            <v>1.3849855179999999</v>
          </cell>
          <cell r="I185">
            <v>1.390399162</v>
          </cell>
          <cell r="J185">
            <v>1.4397401219999999</v>
          </cell>
          <cell r="K185">
            <v>1.3327052070000001</v>
          </cell>
          <cell r="Q185">
            <v>1262098.08110808</v>
          </cell>
          <cell r="T185">
            <v>2349739.4417610499</v>
          </cell>
        </row>
        <row r="186">
          <cell r="B186">
            <v>1931002.7095170701</v>
          </cell>
          <cell r="C186">
            <v>1047582.18534108</v>
          </cell>
          <cell r="D186">
            <v>383041.31180122303</v>
          </cell>
          <cell r="E186">
            <v>404851.575901301</v>
          </cell>
          <cell r="H186">
            <v>1.3852936979999999</v>
          </cell>
          <cell r="I186">
            <v>1.387138948</v>
          </cell>
          <cell r="J186">
            <v>1.440249917</v>
          </cell>
          <cell r="K186">
            <v>1.3311827549999999</v>
          </cell>
          <cell r="Q186">
            <v>1270274.6992808699</v>
          </cell>
          <cell r="T186">
            <v>2373053.5506828702</v>
          </cell>
        </row>
        <row r="187">
          <cell r="B187">
            <v>1936446.2702663599</v>
          </cell>
          <cell r="C187">
            <v>1050750.7635844301</v>
          </cell>
          <cell r="D187">
            <v>384064.47342605999</v>
          </cell>
          <cell r="E187">
            <v>409211.055558972</v>
          </cell>
          <cell r="H187">
            <v>1.3862528460000001</v>
          </cell>
          <cell r="I187">
            <v>1.3918918790000001</v>
          </cell>
          <cell r="J187">
            <v>1.443163655</v>
          </cell>
          <cell r="K187">
            <v>1.3325999100000001</v>
          </cell>
          <cell r="Q187">
            <v>1277831.92853778</v>
          </cell>
          <cell r="T187">
            <v>2377971.5029581101</v>
          </cell>
        </row>
        <row r="188">
          <cell r="B188">
            <v>1943523.79356428</v>
          </cell>
          <cell r="C188">
            <v>1054459.79221609</v>
          </cell>
          <cell r="D188">
            <v>384871.63393279101</v>
          </cell>
          <cell r="E188">
            <v>412969.66364508303</v>
          </cell>
          <cell r="H188">
            <v>1.3884452570000001</v>
          </cell>
          <cell r="I188">
            <v>1.3945062070000001</v>
          </cell>
          <cell r="J188">
            <v>1.4470123859999999</v>
          </cell>
          <cell r="K188">
            <v>1.3368629160000001</v>
          </cell>
          <cell r="Q188">
            <v>1287934.98373855</v>
          </cell>
          <cell r="T188">
            <v>2392679.5736597902</v>
          </cell>
        </row>
        <row r="189">
          <cell r="B189">
            <v>1958591.78903766</v>
          </cell>
          <cell r="C189">
            <v>1060904.31466746</v>
          </cell>
          <cell r="D189">
            <v>386098.91655319202</v>
          </cell>
          <cell r="E189">
            <v>418057.099099999</v>
          </cell>
          <cell r="H189">
            <v>1.3928024880000001</v>
          </cell>
          <cell r="I189">
            <v>1.400023979</v>
          </cell>
          <cell r="J189">
            <v>1.449643185</v>
          </cell>
          <cell r="K189">
            <v>1.3420885920000001</v>
          </cell>
          <cell r="Q189">
            <v>1299395.36384177</v>
          </cell>
          <cell r="T189">
            <v>2417847.5994695602</v>
          </cell>
        </row>
        <row r="190">
          <cell r="B190">
            <v>1970468.50299464</v>
          </cell>
          <cell r="C190">
            <v>1064738.14582064</v>
          </cell>
          <cell r="D190">
            <v>386448.59298512101</v>
          </cell>
          <cell r="E190">
            <v>415990.93981257803</v>
          </cell>
          <cell r="H190">
            <v>1.394804629</v>
          </cell>
          <cell r="I190">
            <v>1.410219479</v>
          </cell>
          <cell r="J190">
            <v>1.457326978</v>
          </cell>
          <cell r="K190">
            <v>1.349165304</v>
          </cell>
          <cell r="Q190">
            <v>1311009.3291114001</v>
          </cell>
          <cell r="T190">
            <v>2432123.4486286999</v>
          </cell>
        </row>
        <row r="191">
          <cell r="B191">
            <v>1984528.17143967</v>
          </cell>
          <cell r="C191">
            <v>1069920.66098758</v>
          </cell>
          <cell r="D191">
            <v>388233.76607442502</v>
          </cell>
          <cell r="E191">
            <v>424221.56964238401</v>
          </cell>
          <cell r="H191">
            <v>1.4013547129999999</v>
          </cell>
          <cell r="I191">
            <v>1.412452563</v>
          </cell>
          <cell r="J191">
            <v>1.4602326329999999</v>
          </cell>
          <cell r="K191">
            <v>1.3501684549999999</v>
          </cell>
          <cell r="Q191">
            <v>1322996.71232302</v>
          </cell>
          <cell r="T191">
            <v>2462253.6339493999</v>
          </cell>
        </row>
        <row r="192">
          <cell r="B192">
            <v>1998858.16640673</v>
          </cell>
          <cell r="C192">
            <v>1074034.43542715</v>
          </cell>
          <cell r="D192">
            <v>390116.52619656501</v>
          </cell>
          <cell r="E192">
            <v>423643.03290283901</v>
          </cell>
          <cell r="H192">
            <v>1.4069723169999999</v>
          </cell>
          <cell r="I192">
            <v>1.4145955269999999</v>
          </cell>
          <cell r="J192">
            <v>1.464422516</v>
          </cell>
          <cell r="K192">
            <v>1.3566774690000001</v>
          </cell>
          <cell r="Q192">
            <v>1335106.0788189699</v>
          </cell>
          <cell r="T192">
            <v>2493614.9131726399</v>
          </cell>
        </row>
        <row r="193">
          <cell r="B193">
            <v>2012519.1495622899</v>
          </cell>
          <cell r="C193">
            <v>1076214.25832136</v>
          </cell>
          <cell r="D193">
            <v>391121.96901762398</v>
          </cell>
          <cell r="E193">
            <v>429635.91327475902</v>
          </cell>
          <cell r="H193">
            <v>1.4103477710000001</v>
          </cell>
          <cell r="I193">
            <v>1.420789528</v>
          </cell>
          <cell r="J193">
            <v>1.4705288620000001</v>
          </cell>
          <cell r="K193">
            <v>1.3625415439999999</v>
          </cell>
          <cell r="Q193">
            <v>1348554.26193214</v>
          </cell>
          <cell r="T193">
            <v>2516179.46459878</v>
          </cell>
        </row>
      </sheetData>
      <sheetData sheetId="6" refreshError="1"/>
      <sheetData sheetId="7" refreshError="1"/>
      <sheetData sheetId="8" refreshError="1"/>
      <sheetData sheetId="9">
        <row r="2">
          <cell r="Z2" t="str">
            <v>MAL</v>
          </cell>
          <cell r="AP2" t="str">
            <v>B2GDP</v>
          </cell>
          <cell r="AQ2" t="str">
            <v>B2GDP_cumdef</v>
          </cell>
          <cell r="BW2" t="str">
            <v>TINC2=TIN/(PCD*PCR)*100</v>
          </cell>
          <cell r="BX2" t="str">
            <v>SCR/(WIN-SCR)</v>
          </cell>
          <cell r="BY2" t="str">
            <v>SCE/(WIN-SCR)</v>
          </cell>
          <cell r="BZ2" t="str">
            <v>DTXY2=DTX/(YED*YER)*100</v>
          </cell>
          <cell r="CB2" t="str">
            <v>SCEY</v>
          </cell>
          <cell r="CG2" t="str">
            <v>THN/(YER*YED)</v>
          </cell>
          <cell r="CP2" t="str">
            <v>DEF_ALT/(YED*YER)*100</v>
          </cell>
          <cell r="CY2" t="str">
            <v>NL general government to GDP ratio</v>
          </cell>
        </row>
        <row r="3">
          <cell r="A3" t="str">
            <v>1980Q1</v>
          </cell>
          <cell r="W3">
            <v>22516.883487283445</v>
          </cell>
          <cell r="Z3">
            <v>672212.47999999998</v>
          </cell>
          <cell r="AA3">
            <v>672212.47999999998</v>
          </cell>
          <cell r="AO3">
            <v>40.253662969326861</v>
          </cell>
          <cell r="AP3">
            <v>38.12532452086711</v>
          </cell>
          <cell r="AQ3">
            <v>38.12532452086711</v>
          </cell>
          <cell r="BC3">
            <v>22.72148112958093</v>
          </cell>
          <cell r="BD3">
            <v>18.494902874518747</v>
          </cell>
          <cell r="BW3">
            <v>22.854118489526311</v>
          </cell>
          <cell r="BX3">
            <v>19.313801784425028</v>
          </cell>
          <cell r="BY3">
            <v>18.287827929199015</v>
          </cell>
          <cell r="BZ3">
            <v>12.054170856173076</v>
          </cell>
          <cell r="CA3">
            <v>8.9285430373218926</v>
          </cell>
          <cell r="CB3">
            <v>8.4542474106089944</v>
          </cell>
          <cell r="CC3">
            <v>17.382790447930887</v>
          </cell>
          <cell r="CG3">
            <v>16.321092972797931</v>
          </cell>
          <cell r="CK3">
            <v>225294.8432652746</v>
          </cell>
          <cell r="CL3">
            <v>750.92279726605921</v>
          </cell>
          <cell r="CM3">
            <v>12164.916510127019</v>
          </cell>
          <cell r="CN3">
            <v>81523.925926418684</v>
          </cell>
          <cell r="CP3">
            <v>2.7597904145894274</v>
          </cell>
        </row>
        <row r="4">
          <cell r="A4" t="str">
            <v>1980Q2</v>
          </cell>
          <cell r="W4">
            <v>22506.625347631947</v>
          </cell>
          <cell r="Z4">
            <v>689285.69</v>
          </cell>
          <cell r="AA4">
            <v>703291.13006343925</v>
          </cell>
          <cell r="AO4">
            <v>39.966677476369895</v>
          </cell>
          <cell r="AP4">
            <v>38.261977547487859</v>
          </cell>
          <cell r="AQ4">
            <v>39.039414016900132</v>
          </cell>
          <cell r="BC4">
            <v>23.159236743731679</v>
          </cell>
          <cell r="BD4">
            <v>18.97932252978303</v>
          </cell>
          <cell r="BG4">
            <v>1.8856889349964989</v>
          </cell>
          <cell r="BH4">
            <v>1.1589512329336804</v>
          </cell>
          <cell r="BW4">
            <v>22.837937664356289</v>
          </cell>
          <cell r="BX4">
            <v>19.382504640115009</v>
          </cell>
          <cell r="BY4">
            <v>18.352881201316372</v>
          </cell>
          <cell r="BZ4">
            <v>11.860710337197181</v>
          </cell>
          <cell r="CA4">
            <v>8.9856585251718624</v>
          </cell>
          <cell r="CB4">
            <v>8.5083288506875014</v>
          </cell>
          <cell r="CC4">
            <v>17.493987375859362</v>
          </cell>
          <cell r="CG4">
            <v>16.633039685527855</v>
          </cell>
          <cell r="CK4">
            <v>231330.13505318927</v>
          </cell>
          <cell r="CL4">
            <v>-173.60033895107699</v>
          </cell>
          <cell r="CM4">
            <v>12253.466174769914</v>
          </cell>
          <cell r="CN4">
            <v>85477.648204653291</v>
          </cell>
          <cell r="CP4">
            <v>2.7207403516991535</v>
          </cell>
        </row>
        <row r="5">
          <cell r="A5" t="str">
            <v>1980Q3</v>
          </cell>
          <cell r="W5">
            <v>22853.557787691272</v>
          </cell>
          <cell r="Z5">
            <v>708475.73</v>
          </cell>
          <cell r="AA5">
            <v>737145.62452137377</v>
          </cell>
          <cell r="AO5">
            <v>39.888261965468359</v>
          </cell>
          <cell r="AP5">
            <v>38.441134561296657</v>
          </cell>
          <cell r="AQ5">
            <v>39.996732341836456</v>
          </cell>
          <cell r="BC5">
            <v>23.219349756963158</v>
          </cell>
          <cell r="BD5">
            <v>19.231756888247162</v>
          </cell>
          <cell r="BG5">
            <v>0.62927715147735874</v>
          </cell>
          <cell r="BH5">
            <v>0.65509972091932767</v>
          </cell>
          <cell r="BW5">
            <v>22.515401590171997</v>
          </cell>
          <cell r="BX5">
            <v>19.410945958954944</v>
          </cell>
          <cell r="BY5">
            <v>18.379811680920014</v>
          </cell>
          <cell r="BZ5">
            <v>11.813283371686669</v>
          </cell>
          <cell r="CA5">
            <v>9.0295719695823617</v>
          </cell>
          <cell r="CB5">
            <v>8.5499095567608787</v>
          </cell>
          <cell r="CC5">
            <v>17.57948152634324</v>
          </cell>
          <cell r="CG5">
            <v>16.911713381804187</v>
          </cell>
          <cell r="CK5">
            <v>238166.17355634601</v>
          </cell>
          <cell r="CL5">
            <v>2061.1824036936086</v>
          </cell>
          <cell r="CM5">
            <v>15481.514570325031</v>
          </cell>
          <cell r="CN5">
            <v>88611.022775987512</v>
          </cell>
          <cell r="CP5">
            <v>3.360041619551537</v>
          </cell>
        </row>
        <row r="6">
          <cell r="A6" t="str">
            <v>1980Q4</v>
          </cell>
          <cell r="W6">
            <v>23190.646297535572</v>
          </cell>
          <cell r="Z6">
            <v>730107.33</v>
          </cell>
          <cell r="AA6">
            <v>773961.36876941146</v>
          </cell>
          <cell r="AO6">
            <v>40.055600190799638</v>
          </cell>
          <cell r="AP6">
            <v>38.768085228594963</v>
          </cell>
          <cell r="AQ6">
            <v>41.096697807557362</v>
          </cell>
          <cell r="BC6">
            <v>23.210706806359138</v>
          </cell>
          <cell r="BD6">
            <v>19.490498580796977</v>
          </cell>
          <cell r="BG6">
            <v>4.1333352420158675E-2</v>
          </cell>
          <cell r="BH6">
            <v>0.38566300565152645</v>
          </cell>
          <cell r="BW6">
            <v>22.302854414546257</v>
          </cell>
          <cell r="BX6">
            <v>19.346484327400454</v>
          </cell>
          <cell r="BY6">
            <v>18.318774333687085</v>
          </cell>
          <cell r="BZ6">
            <v>11.794751269159002</v>
          </cell>
          <cell r="CA6">
            <v>9.0477616196993278</v>
          </cell>
          <cell r="CB6">
            <v>8.5671329493971058</v>
          </cell>
          <cell r="CC6">
            <v>17.614894569096435</v>
          </cell>
          <cell r="CG6">
            <v>17.093774366888699</v>
          </cell>
          <cell r="CK6">
            <v>246431.54863087885</v>
          </cell>
          <cell r="CL6">
            <v>5034.3841745817081</v>
          </cell>
          <cell r="CM6">
            <v>19300.362210251216</v>
          </cell>
          <cell r="CN6">
            <v>91764.629303244801</v>
          </cell>
          <cell r="CP6">
            <v>4.0993320097732626</v>
          </cell>
        </row>
        <row r="7">
          <cell r="A7" t="str">
            <v>1981Q1</v>
          </cell>
          <cell r="W7">
            <v>23557.124034294164</v>
          </cell>
          <cell r="Z7">
            <v>761381.14</v>
          </cell>
          <cell r="AA7">
            <v>813080.52708593488</v>
          </cell>
          <cell r="AO7">
            <v>40.845774278467871</v>
          </cell>
          <cell r="AP7">
            <v>39.482896328913924</v>
          </cell>
          <cell r="AQ7">
            <v>42.163868359009598</v>
          </cell>
          <cell r="BC7">
            <v>23.748045698406656</v>
          </cell>
          <cell r="BD7">
            <v>20.034114315780926</v>
          </cell>
          <cell r="BG7">
            <v>2.0041161818779685</v>
          </cell>
          <cell r="BH7">
            <v>2.4546784618262318</v>
          </cell>
          <cell r="BW7">
            <v>22.127595428081008</v>
          </cell>
          <cell r="BX7">
            <v>19.370319535851792</v>
          </cell>
          <cell r="BY7">
            <v>18.341343385377687</v>
          </cell>
          <cell r="BZ7">
            <v>11.582173979567468</v>
          </cell>
          <cell r="CA7">
            <v>9.0339911785244933</v>
          </cell>
          <cell r="CB7">
            <v>8.55409401167136</v>
          </cell>
          <cell r="CC7">
            <v>17.588085190195855</v>
          </cell>
          <cell r="CG7">
            <v>17.162326210331887</v>
          </cell>
          <cell r="CK7">
            <v>253854.43029141513</v>
          </cell>
          <cell r="CL7">
            <v>5863.9219155398587</v>
          </cell>
          <cell r="CM7">
            <v>21214.460504913179</v>
          </cell>
          <cell r="CN7">
            <v>96583.57298289919</v>
          </cell>
          <cell r="CP7">
            <v>4.400468048311919</v>
          </cell>
        </row>
        <row r="8">
          <cell r="A8" t="str">
            <v>1981Q2</v>
          </cell>
          <cell r="W8">
            <v>24316.067084101473</v>
          </cell>
          <cell r="Z8">
            <v>794706.47</v>
          </cell>
          <cell r="AA8">
            <v>855502.45210241538</v>
          </cell>
          <cell r="AO8">
            <v>41.568919475195408</v>
          </cell>
          <cell r="AP8">
            <v>39.885773851731329</v>
          </cell>
          <cell r="AQ8">
            <v>42.937082586176189</v>
          </cell>
          <cell r="BC8">
            <v>23.248334106587187</v>
          </cell>
          <cell r="BD8">
            <v>19.813819946661965</v>
          </cell>
          <cell r="BG8">
            <v>-0.18485431159289689</v>
          </cell>
          <cell r="BH8">
            <v>-0.86357132221517308</v>
          </cell>
          <cell r="BW8">
            <v>21.964851905267107</v>
          </cell>
          <cell r="BX8">
            <v>18.953357621228157</v>
          </cell>
          <cell r="BY8">
            <v>17.946531020998151</v>
          </cell>
          <cell r="BZ8">
            <v>11.737488250010157</v>
          </cell>
          <cell r="CA8">
            <v>8.8992765151532769</v>
          </cell>
          <cell r="CB8">
            <v>8.426535563533017</v>
          </cell>
          <cell r="CC8">
            <v>17.325812078686294</v>
          </cell>
          <cell r="CG8">
            <v>17.039568965573132</v>
          </cell>
          <cell r="CK8">
            <v>262272.27177342738</v>
          </cell>
          <cell r="CL8">
            <v>8814.0895242923943</v>
          </cell>
          <cell r="CM8">
            <v>25314.129676057899</v>
          </cell>
          <cell r="CN8">
            <v>98695.408076831271</v>
          </cell>
          <cell r="CP8">
            <v>5.0819953762935697</v>
          </cell>
        </row>
        <row r="9">
          <cell r="A9" t="str">
            <v>1981Q3</v>
          </cell>
          <cell r="W9">
            <v>24975.841086019707</v>
          </cell>
          <cell r="Z9">
            <v>831891.68</v>
          </cell>
          <cell r="AA9">
            <v>898849.44191931863</v>
          </cell>
          <cell r="AO9">
            <v>42.338844010563861</v>
          </cell>
          <cell r="AP9">
            <v>40.476154570469937</v>
          </cell>
          <cell r="AQ9">
            <v>43.734021894180955</v>
          </cell>
          <cell r="BC9">
            <v>23.160207366366176</v>
          </cell>
          <cell r="BD9">
            <v>19.942035661096391</v>
          </cell>
          <cell r="BG9">
            <v>0.45779410930137932</v>
          </cell>
          <cell r="BH9">
            <v>0.70777036682554417</v>
          </cell>
          <cell r="BW9">
            <v>21.813236207795292</v>
          </cell>
          <cell r="BX9">
            <v>18.879320427308496</v>
          </cell>
          <cell r="BY9">
            <v>17.876426777521068</v>
          </cell>
          <cell r="BZ9">
            <v>11.75430099956384</v>
          </cell>
          <cell r="CA9">
            <v>8.8779046539129105</v>
          </cell>
          <cell r="CB9">
            <v>8.4062990028986579</v>
          </cell>
          <cell r="CC9">
            <v>17.28420365681157</v>
          </cell>
          <cell r="CG9">
            <v>17.1198713600476</v>
          </cell>
          <cell r="CK9">
            <v>271651.30577769817</v>
          </cell>
          <cell r="CL9">
            <v>9310.2026259998747</v>
          </cell>
          <cell r="CM9">
            <v>26811.511738295638</v>
          </cell>
          <cell r="CN9">
            <v>102465.35104913735</v>
          </cell>
          <cell r="CP9">
            <v>5.2181163460474727</v>
          </cell>
        </row>
        <row r="10">
          <cell r="A10" t="str">
            <v>1981Q4</v>
          </cell>
          <cell r="W10">
            <v>25554.198142742072</v>
          </cell>
          <cell r="Z10">
            <v>872115.43</v>
          </cell>
          <cell r="AA10">
            <v>942697.38780374674</v>
          </cell>
          <cell r="AO10">
            <v>43.103535467638601</v>
          </cell>
          <cell r="AP10">
            <v>41.193616052843545</v>
          </cell>
          <cell r="AQ10">
            <v>44.527493622267521</v>
          </cell>
          <cell r="BC10">
            <v>23.247819620433066</v>
          </cell>
          <cell r="BD10">
            <v>19.893089192277731</v>
          </cell>
          <cell r="BG10">
            <v>0.58509680448730617</v>
          </cell>
          <cell r="BH10">
            <v>0.29896587398179353</v>
          </cell>
          <cell r="BW10">
            <v>21.617379846941901</v>
          </cell>
          <cell r="BX10">
            <v>19.059046473379919</v>
          </cell>
          <cell r="BY10">
            <v>18.046605546136163</v>
          </cell>
          <cell r="BZ10">
            <v>11.771848682015715</v>
          </cell>
          <cell r="CA10">
            <v>8.9399685987227695</v>
          </cell>
          <cell r="CB10">
            <v>8.4650660315737305</v>
          </cell>
          <cell r="CC10">
            <v>17.405034630296498</v>
          </cell>
          <cell r="CG10">
            <v>17.155964023357978</v>
          </cell>
          <cell r="CK10">
            <v>280115.65667209728</v>
          </cell>
          <cell r="CL10">
            <v>7735.7156952170735</v>
          </cell>
          <cell r="CM10">
            <v>26092.086784005485</v>
          </cell>
          <cell r="CN10">
            <v>105289.79789426656</v>
          </cell>
          <cell r="CP10">
            <v>4.9297483705696861</v>
          </cell>
        </row>
        <row r="11">
          <cell r="A11" t="str">
            <v>1982Q1</v>
          </cell>
          <cell r="W11">
            <v>26259.441905946147</v>
          </cell>
          <cell r="Z11">
            <v>915315.83</v>
          </cell>
          <cell r="AA11">
            <v>989175.46714148531</v>
          </cell>
          <cell r="AO11">
            <v>43.892944597058857</v>
          </cell>
          <cell r="AP11">
            <v>42.054183587858809</v>
          </cell>
          <cell r="AQ11">
            <v>45.447664437065427</v>
          </cell>
          <cell r="BC11">
            <v>23.303786922089774</v>
          </cell>
          <cell r="BD11">
            <v>20.026862692394541</v>
          </cell>
          <cell r="BG11">
            <v>1.5838810956343874</v>
          </cell>
          <cell r="BH11">
            <v>1.6544190922161084</v>
          </cell>
          <cell r="BW11">
            <v>21.694257973580228</v>
          </cell>
          <cell r="BX11">
            <v>19.429680086052436</v>
          </cell>
          <cell r="BY11">
            <v>18.397550627223115</v>
          </cell>
          <cell r="BZ11">
            <v>11.670605255569653</v>
          </cell>
          <cell r="CA11">
            <v>9.0308499457881766</v>
          </cell>
          <cell r="CB11">
            <v>8.5511196452359695</v>
          </cell>
          <cell r="CC11">
            <v>17.581969591024148</v>
          </cell>
          <cell r="CG11">
            <v>17.255275250097725</v>
          </cell>
          <cell r="CK11">
            <v>289219.01257886575</v>
          </cell>
          <cell r="CL11">
            <v>9050.7795376184295</v>
          </cell>
          <cell r="CM11">
            <v>28647.388278879545</v>
          </cell>
          <cell r="CN11">
            <v>108971.94335783836</v>
          </cell>
          <cell r="CP11">
            <v>5.2648167397811747</v>
          </cell>
        </row>
        <row r="12">
          <cell r="A12" t="str">
            <v>1982Q2</v>
          </cell>
          <cell r="W12">
            <v>26525.399456940493</v>
          </cell>
          <cell r="Z12">
            <v>959723.37</v>
          </cell>
          <cell r="AA12">
            <v>1038544.6620935746</v>
          </cell>
          <cell r="AO12">
            <v>44.694383353883126</v>
          </cell>
          <cell r="AP12">
            <v>42.838756938079101</v>
          </cell>
          <cell r="AQ12">
            <v>46.357068859088152</v>
          </cell>
          <cell r="BC12">
            <v>22.950078520017726</v>
          </cell>
          <cell r="BD12">
            <v>19.822717095624139</v>
          </cell>
          <cell r="BG12">
            <v>-4.7400096553762427E-2</v>
          </cell>
          <cell r="BH12">
            <v>-5.3896160812394456E-2</v>
          </cell>
          <cell r="BW12">
            <v>21.720287384620505</v>
          </cell>
          <cell r="BX12">
            <v>19.527503791933167</v>
          </cell>
          <cell r="BY12">
            <v>18.490177812720383</v>
          </cell>
          <cell r="BZ12">
            <v>11.595237112321692</v>
          </cell>
          <cell r="CA12">
            <v>9.013729655025875</v>
          </cell>
          <cell r="CB12">
            <v>8.5349088062176612</v>
          </cell>
          <cell r="CC12">
            <v>17.548638461243534</v>
          </cell>
          <cell r="CG12">
            <v>17.270185341120701</v>
          </cell>
          <cell r="CK12">
            <v>297972.35662441887</v>
          </cell>
          <cell r="CL12">
            <v>11153.632911879587</v>
          </cell>
          <cell r="CM12">
            <v>31853.503204979585</v>
          </cell>
          <cell r="CN12">
            <v>111022.85764890161</v>
          </cell>
          <cell r="CP12">
            <v>5.6873241772759746</v>
          </cell>
        </row>
        <row r="13">
          <cell r="A13" t="str">
            <v>1982Q3</v>
          </cell>
          <cell r="W13">
            <v>26810.628334688401</v>
          </cell>
          <cell r="Z13">
            <v>1004695.6</v>
          </cell>
          <cell r="AA13">
            <v>1087890.0766175606</v>
          </cell>
          <cell r="AO13">
            <v>45.61319817427286</v>
          </cell>
          <cell r="AP13">
            <v>44.130921833582128</v>
          </cell>
          <cell r="AQ13">
            <v>47.78521169470558</v>
          </cell>
          <cell r="BC13">
            <v>22.941170833161973</v>
          </cell>
          <cell r="BD13">
            <v>20.037777669957098</v>
          </cell>
          <cell r="BG13">
            <v>-4.1788790768937378E-2</v>
          </cell>
          <cell r="BH13">
            <v>0.36169396198999504</v>
          </cell>
          <cell r="BW13">
            <v>21.824799158924783</v>
          </cell>
          <cell r="BX13">
            <v>19.555832407699047</v>
          </cell>
          <cell r="BY13">
            <v>18.517001576181418</v>
          </cell>
          <cell r="BZ13">
            <v>11.726265016313079</v>
          </cell>
          <cell r="CA13">
            <v>9.0593423003886038</v>
          </cell>
          <cell r="CB13">
            <v>8.5780984495152239</v>
          </cell>
          <cell r="CC13">
            <v>17.637440749903828</v>
          </cell>
          <cell r="CG13">
            <v>17.452814264956626</v>
          </cell>
          <cell r="CK13">
            <v>306779.21681574517</v>
          </cell>
          <cell r="CL13">
            <v>11164.290030547781</v>
          </cell>
          <cell r="CM13">
            <v>32820.570860272448</v>
          </cell>
          <cell r="CN13">
            <v>114046.26406118082</v>
          </cell>
          <cell r="CP13">
            <v>5.7665308663369359</v>
          </cell>
        </row>
        <row r="14">
          <cell r="A14" t="str">
            <v>1982Q4</v>
          </cell>
          <cell r="W14">
            <v>26356.631804881647</v>
          </cell>
          <cell r="Z14">
            <v>1051242.5</v>
          </cell>
          <cell r="AA14">
            <v>1134880.9699389534</v>
          </cell>
          <cell r="AO14">
            <v>46.61838060240428</v>
          </cell>
          <cell r="AP14">
            <v>45.185057969426268</v>
          </cell>
          <cell r="AQ14">
            <v>48.780050668699488</v>
          </cell>
          <cell r="BC14">
            <v>22.948765207982536</v>
          </cell>
          <cell r="BD14">
            <v>20.214287374234445</v>
          </cell>
          <cell r="BG14">
            <v>0.29271746147117028</v>
          </cell>
          <cell r="BH14">
            <v>0.28034345891507773</v>
          </cell>
          <cell r="BW14">
            <v>21.654827488307731</v>
          </cell>
          <cell r="BX14">
            <v>19.430704059069043</v>
          </cell>
          <cell r="BY14">
            <v>18.398520205483308</v>
          </cell>
          <cell r="BZ14">
            <v>11.811040571739307</v>
          </cell>
          <cell r="CA14">
            <v>9.0020300695030429</v>
          </cell>
          <cell r="CB14">
            <v>8.5238307176428361</v>
          </cell>
          <cell r="CC14">
            <v>17.525860787145881</v>
          </cell>
          <cell r="CG14">
            <v>17.478221571436656</v>
          </cell>
          <cell r="CK14">
            <v>313877.49266640708</v>
          </cell>
          <cell r="CL14">
            <v>8516.4613908337851</v>
          </cell>
          <cell r="CM14">
            <v>31086.303157488699</v>
          </cell>
          <cell r="CN14">
            <v>117572.70517051898</v>
          </cell>
          <cell r="CP14">
            <v>5.3446713207515328</v>
          </cell>
        </row>
        <row r="15">
          <cell r="A15" t="str">
            <v>1983Q1</v>
          </cell>
          <cell r="W15">
            <v>26516.294448693872</v>
          </cell>
          <cell r="Z15">
            <v>1089443.8999999999</v>
          </cell>
          <cell r="AA15">
            <v>1182470.3375480361</v>
          </cell>
          <cell r="AO15">
            <v>47.186481504633889</v>
          </cell>
          <cell r="AP15">
            <v>45.55001713392484</v>
          </cell>
          <cell r="AQ15">
            <v>49.439483883172819</v>
          </cell>
          <cell r="BC15">
            <v>22.807705065243823</v>
          </cell>
          <cell r="BD15">
            <v>20.152987938740981</v>
          </cell>
          <cell r="BG15">
            <v>1.2314346077370475</v>
          </cell>
          <cell r="BH15">
            <v>1.1639195118054779</v>
          </cell>
          <cell r="BW15">
            <v>21.632816643045</v>
          </cell>
          <cell r="BX15">
            <v>19.722191674009252</v>
          </cell>
          <cell r="BY15">
            <v>18.674523625473768</v>
          </cell>
          <cell r="BZ15">
            <v>11.497201220839294</v>
          </cell>
          <cell r="CA15">
            <v>9.0069954036429678</v>
          </cell>
          <cell r="CB15">
            <v>8.5285322868820508</v>
          </cell>
          <cell r="CC15">
            <v>17.535527690525019</v>
          </cell>
          <cell r="CG15">
            <v>17.34212666604137</v>
          </cell>
          <cell r="CK15">
            <v>319014.59796885948</v>
          </cell>
          <cell r="CL15">
            <v>7953.0844176929677</v>
          </cell>
          <cell r="CM15">
            <v>31715.798499379831</v>
          </cell>
          <cell r="CN15">
            <v>120502.42325969858</v>
          </cell>
          <cell r="CP15">
            <v>5.304192955921307</v>
          </cell>
        </row>
        <row r="16">
          <cell r="A16" t="str">
            <v>1983Q2</v>
          </cell>
          <cell r="W16">
            <v>27219.727231056426</v>
          </cell>
          <cell r="Z16">
            <v>1129549.8999999999</v>
          </cell>
          <cell r="AA16">
            <v>1232101.0554128331</v>
          </cell>
          <cell r="AO16">
            <v>47.824733488266624</v>
          </cell>
          <cell r="AP16">
            <v>46.056946407481192</v>
          </cell>
          <cell r="AQ16">
            <v>50.238428844754779</v>
          </cell>
          <cell r="BC16">
            <v>22.585342017920208</v>
          </cell>
          <cell r="BD16">
            <v>20.09898689158463</v>
          </cell>
          <cell r="BG16">
            <v>0.34597131944829052</v>
          </cell>
          <cell r="BH16">
            <v>0.13648090407214486</v>
          </cell>
          <cell r="BW16">
            <v>21.68367763406231</v>
          </cell>
          <cell r="BX16">
            <v>19.654291441198186</v>
          </cell>
          <cell r="BY16">
            <v>18.610230339881355</v>
          </cell>
          <cell r="BZ16">
            <v>11.550546448978837</v>
          </cell>
          <cell r="CA16">
            <v>8.9594653099555401</v>
          </cell>
          <cell r="CB16">
            <v>8.4835270525674193</v>
          </cell>
          <cell r="CC16">
            <v>17.442992362522958</v>
          </cell>
          <cell r="CG16">
            <v>17.21950733310587</v>
          </cell>
          <cell r="CK16">
            <v>325971.79587323283</v>
          </cell>
          <cell r="CL16">
            <v>9474.9642591229676</v>
          </cell>
          <cell r="CM16">
            <v>34386.208602993924</v>
          </cell>
          <cell r="CN16">
            <v>123232.27224310202</v>
          </cell>
          <cell r="CP16">
            <v>5.6083357336743065</v>
          </cell>
        </row>
        <row r="17">
          <cell r="A17" t="str">
            <v>1983Q3</v>
          </cell>
          <cell r="W17">
            <v>26930.925981335426</v>
          </cell>
          <cell r="Z17">
            <v>1170753.5</v>
          </cell>
          <cell r="AA17">
            <v>1282596.1994232847</v>
          </cell>
          <cell r="AO17">
            <v>48.355730343668121</v>
          </cell>
          <cell r="AP17">
            <v>46.574541937979568</v>
          </cell>
          <cell r="AQ17">
            <v>51.023832497219082</v>
          </cell>
          <cell r="BC17">
            <v>22.508883568747819</v>
          </cell>
          <cell r="BD17">
            <v>20.164925536817233</v>
          </cell>
          <cell r="BG17">
            <v>8.6688820425906421E-2</v>
          </cell>
          <cell r="BH17">
            <v>0.32319587683755646</v>
          </cell>
          <cell r="BW17">
            <v>21.743182338385651</v>
          </cell>
          <cell r="BX17">
            <v>19.4071863789727</v>
          </cell>
          <cell r="BY17">
            <v>18.376251814635332</v>
          </cell>
          <cell r="BZ17">
            <v>11.636140265158243</v>
          </cell>
          <cell r="CA17">
            <v>8.882177408068884</v>
          </cell>
          <cell r="CB17">
            <v>8.4103447828885507</v>
          </cell>
          <cell r="CC17">
            <v>17.292522190957435</v>
          </cell>
          <cell r="CG17">
            <v>17.095282825759785</v>
          </cell>
          <cell r="CK17">
            <v>333766.56678408087</v>
          </cell>
          <cell r="CL17">
            <v>9853.4927797674682</v>
          </cell>
          <cell r="CM17">
            <v>35765.00950161356</v>
          </cell>
          <cell r="CN17">
            <v>126722.43336770586</v>
          </cell>
          <cell r="CP17">
            <v>5.691168755660823</v>
          </cell>
        </row>
        <row r="18">
          <cell r="A18" t="str">
            <v>1983Q4</v>
          </cell>
          <cell r="W18">
            <v>26772.252817594843</v>
          </cell>
          <cell r="Z18">
            <v>1212231.2</v>
          </cell>
          <cell r="AA18">
            <v>1334421.1500019531</v>
          </cell>
          <cell r="AO18">
            <v>48.734423853765428</v>
          </cell>
          <cell r="AP18">
            <v>46.773385685876889</v>
          </cell>
          <cell r="AQ18">
            <v>51.488028947310326</v>
          </cell>
          <cell r="BC18">
            <v>22.21151565298651</v>
          </cell>
          <cell r="BD18">
            <v>19.97035925895285</v>
          </cell>
          <cell r="BG18">
            <v>0.43917398850372713</v>
          </cell>
          <cell r="BH18">
            <v>0.6367787700457983</v>
          </cell>
          <cell r="BW18">
            <v>21.589749894726317</v>
          </cell>
          <cell r="BX18">
            <v>19.441678237609349</v>
          </cell>
          <cell r="BY18">
            <v>18.408911421622392</v>
          </cell>
          <cell r="BZ18">
            <v>11.474286331672706</v>
          </cell>
          <cell r="CA18">
            <v>8.7782428426361356</v>
          </cell>
          <cell r="CB18">
            <v>8.311931354515119</v>
          </cell>
          <cell r="CC18">
            <v>17.090174197151256</v>
          </cell>
          <cell r="CG18">
            <v>16.858533360102555</v>
          </cell>
          <cell r="CK18">
            <v>341685.59013012331</v>
          </cell>
          <cell r="CL18">
            <v>10350.054590077376</v>
          </cell>
          <cell r="CM18">
            <v>37303.873768168036</v>
          </cell>
          <cell r="CN18">
            <v>129393.52269415295</v>
          </cell>
          <cell r="CP18">
            <v>5.757411541084867</v>
          </cell>
        </row>
        <row r="19">
          <cell r="A19" t="str">
            <v>1984Q1</v>
          </cell>
          <cell r="W19">
            <v>27615.597652927339</v>
          </cell>
          <cell r="Z19">
            <v>1263547.3999999999</v>
          </cell>
          <cell r="AA19">
            <v>1386818.8286050991</v>
          </cell>
          <cell r="AO19">
            <v>49.463571958100211</v>
          </cell>
          <cell r="AP19">
            <v>47.500617151378805</v>
          </cell>
          <cell r="AQ19">
            <v>52.134767746658682</v>
          </cell>
          <cell r="BC19">
            <v>22.073654322305771</v>
          </cell>
          <cell r="BD19">
            <v>19.797916018557036</v>
          </cell>
          <cell r="BG19">
            <v>0.66801578489430469</v>
          </cell>
          <cell r="BH19">
            <v>0.27943738710352051</v>
          </cell>
          <cell r="BW19">
            <v>21.594271855599285</v>
          </cell>
          <cell r="BX19">
            <v>19.367383285608515</v>
          </cell>
          <cell r="BY19">
            <v>18.338563112503106</v>
          </cell>
          <cell r="BZ19">
            <v>11.418331066827038</v>
          </cell>
          <cell r="CA19">
            <v>8.7077514981986521</v>
          </cell>
          <cell r="CB19">
            <v>8.2451846004601936</v>
          </cell>
          <cell r="CC19">
            <v>16.952936098658846</v>
          </cell>
          <cell r="CG19">
            <v>16.680776452084025</v>
          </cell>
          <cell r="CK19">
            <v>349603.93287669512</v>
          </cell>
          <cell r="CL19">
            <v>9238.9759961118289</v>
          </cell>
          <cell r="CM19">
            <v>37263.647777724196</v>
          </cell>
          <cell r="CN19">
            <v>131659.36997694336</v>
          </cell>
          <cell r="CP19">
            <v>5.6034186505500463</v>
          </cell>
        </row>
        <row r="20">
          <cell r="A20" t="str">
            <v>1984Q2</v>
          </cell>
          <cell r="W20">
            <v>28304.953929648036</v>
          </cell>
          <cell r="Z20">
            <v>1314636.7</v>
          </cell>
          <cell r="AA20">
            <v>1440136.0393136926</v>
          </cell>
          <cell r="AO20">
            <v>50.311302062281406</v>
          </cell>
          <cell r="AP20">
            <v>48.934515345790544</v>
          </cell>
          <cell r="AQ20">
            <v>53.605957536269834</v>
          </cell>
          <cell r="BC20">
            <v>22.189180711516109</v>
          </cell>
          <cell r="BD20">
            <v>20.000241985689755</v>
          </cell>
          <cell r="BG20">
            <v>0.34321258534142363</v>
          </cell>
          <cell r="BH20">
            <v>0.59023196133169975</v>
          </cell>
          <cell r="BW20">
            <v>21.873753612176436</v>
          </cell>
          <cell r="BX20">
            <v>19.815902448245819</v>
          </cell>
          <cell r="BY20">
            <v>18.763256363516696</v>
          </cell>
          <cell r="BZ20">
            <v>11.652779689320516</v>
          </cell>
          <cell r="CA20">
            <v>8.8127755201183149</v>
          </cell>
          <cell r="CB20">
            <v>8.3446296119984229</v>
          </cell>
          <cell r="CC20">
            <v>17.157405132116736</v>
          </cell>
          <cell r="CG20">
            <v>16.77116595027308</v>
          </cell>
          <cell r="CK20">
            <v>356453.49794675334</v>
          </cell>
          <cell r="CL20">
            <v>9531.8001502179723</v>
          </cell>
          <cell r="CM20">
            <v>38615.628590696258</v>
          </cell>
          <cell r="CN20">
            <v>134327.74360526292</v>
          </cell>
          <cell r="CP20">
            <v>5.7495339050211332</v>
          </cell>
        </row>
        <row r="21">
          <cell r="A21" t="str">
            <v>1984Q3</v>
          </cell>
          <cell r="W21">
            <v>27818.884820002517</v>
          </cell>
          <cell r="Z21">
            <v>1366125.2</v>
          </cell>
          <cell r="AA21">
            <v>1492794.4869836534</v>
          </cell>
          <cell r="AO21">
            <v>51.088645768441978</v>
          </cell>
          <cell r="AP21">
            <v>49.536471937213499</v>
          </cell>
          <cell r="AQ21">
            <v>54.129571881473801</v>
          </cell>
          <cell r="BC21">
            <v>21.943138209928112</v>
          </cell>
          <cell r="BD21">
            <v>19.949731742875272</v>
          </cell>
          <cell r="BG21">
            <v>0.69098111136352003</v>
          </cell>
          <cell r="BH21">
            <v>0.44115469001486662</v>
          </cell>
          <cell r="BW21">
            <v>21.958549091583212</v>
          </cell>
          <cell r="BX21">
            <v>19.808916424838138</v>
          </cell>
          <cell r="BY21">
            <v>18.756641446608306</v>
          </cell>
          <cell r="BZ21">
            <v>11.71271154139497</v>
          </cell>
          <cell r="CA21">
            <v>8.7647537784342138</v>
          </cell>
          <cell r="CB21">
            <v>8.2991588466575728</v>
          </cell>
          <cell r="CC21">
            <v>17.063912625091788</v>
          </cell>
          <cell r="CG21">
            <v>16.602586931140113</v>
          </cell>
          <cell r="CK21">
            <v>364562.70640596788</v>
          </cell>
          <cell r="CL21">
            <v>9166.1843464286721</v>
          </cell>
          <cell r="CM21">
            <v>38914.822508607409</v>
          </cell>
          <cell r="CN21">
            <v>137544.26890617848</v>
          </cell>
          <cell r="CP21">
            <v>5.6442938411187349</v>
          </cell>
        </row>
        <row r="22">
          <cell r="A22" t="str">
            <v>1984Q4</v>
          </cell>
          <cell r="W22">
            <v>28637.844641379499</v>
          </cell>
          <cell r="Z22">
            <v>1419396.3</v>
          </cell>
          <cell r="AA22">
            <v>1546999.9791007827</v>
          </cell>
          <cell r="AO22">
            <v>52.069109612283803</v>
          </cell>
          <cell r="AP22">
            <v>50.701110694591691</v>
          </cell>
          <cell r="AQ22">
            <v>55.259138821849696</v>
          </cell>
          <cell r="BC22">
            <v>22.196952043928842</v>
          </cell>
          <cell r="BD22">
            <v>20.031175928466642</v>
          </cell>
          <cell r="BG22">
            <v>0.68513201316449113</v>
          </cell>
          <cell r="BH22">
            <v>0.88036033267482328</v>
          </cell>
          <cell r="BW22">
            <v>21.996977578823635</v>
          </cell>
          <cell r="BX22">
            <v>19.729516208909573</v>
          </cell>
          <cell r="BY22">
            <v>18.681459071711316</v>
          </cell>
          <cell r="BZ22">
            <v>11.849935711927378</v>
          </cell>
          <cell r="CA22">
            <v>8.7594081102541779</v>
          </cell>
          <cell r="CB22">
            <v>8.2940971472089462</v>
          </cell>
          <cell r="CC22">
            <v>17.053505257463122</v>
          </cell>
          <cell r="CG22">
            <v>16.624525371766889</v>
          </cell>
          <cell r="CK22">
            <v>370766.09816396603</v>
          </cell>
          <cell r="CL22">
            <v>8637.1832538245108</v>
          </cell>
          <cell r="CM22">
            <v>39047.566764010116</v>
          </cell>
          <cell r="CN22">
            <v>140195.04014804299</v>
          </cell>
          <cell r="CP22">
            <v>5.5791465846614834</v>
          </cell>
        </row>
        <row r="23">
          <cell r="A23" t="str">
            <v>1985Q1</v>
          </cell>
          <cell r="W23">
            <v>29746.680534359202</v>
          </cell>
          <cell r="Z23">
            <v>1459330.1</v>
          </cell>
          <cell r="AA23">
            <v>1602646.8239631767</v>
          </cell>
          <cell r="AO23">
            <v>52.604739700449123</v>
          </cell>
          <cell r="AP23">
            <v>51.156258431364023</v>
          </cell>
          <cell r="AQ23">
            <v>56.18017136826343</v>
          </cell>
          <cell r="BC23">
            <v>22.147617752713483</v>
          </cell>
          <cell r="BD23">
            <v>20.146880864328395</v>
          </cell>
          <cell r="BG23">
            <v>0.76285109416491803</v>
          </cell>
          <cell r="BH23">
            <v>0.56641302310158625</v>
          </cell>
          <cell r="BW23">
            <v>21.752241192016108</v>
          </cell>
          <cell r="BX23">
            <v>19.751166005988722</v>
          </cell>
          <cell r="BY23">
            <v>18.70195880387719</v>
          </cell>
          <cell r="BZ23">
            <v>11.857727172272867</v>
          </cell>
          <cell r="CA23">
            <v>8.7793817456374743</v>
          </cell>
          <cell r="CB23">
            <v>8.3130097575322459</v>
          </cell>
          <cell r="CC23">
            <v>17.092391503169722</v>
          </cell>
          <cell r="CG23">
            <v>16.592679735415601</v>
          </cell>
          <cell r="CK23">
            <v>379068.26752009359</v>
          </cell>
          <cell r="CL23">
            <v>10412.920018677891</v>
          </cell>
          <cell r="CM23">
            <v>41378.13340396079</v>
          </cell>
          <cell r="CN23">
            <v>143682.07609375639</v>
          </cell>
          <cell r="CP23">
            <v>5.8019785539144957</v>
          </cell>
        </row>
        <row r="24">
          <cell r="A24" t="str">
            <v>1985Q2</v>
          </cell>
          <cell r="W24">
            <v>30235.874772633269</v>
          </cell>
          <cell r="Z24">
            <v>1500715.4</v>
          </cell>
          <cell r="AA24">
            <v>1659756.4952183552</v>
          </cell>
          <cell r="AO24">
            <v>52.989691506181515</v>
          </cell>
          <cell r="AP24">
            <v>51.424085310627056</v>
          </cell>
          <cell r="AQ24">
            <v>56.873848036060714</v>
          </cell>
          <cell r="BC24">
            <v>21.897896357839041</v>
          </cell>
          <cell r="BD24">
            <v>20.035985950885241</v>
          </cell>
          <cell r="BG24">
            <v>0.18092263686331211</v>
          </cell>
          <cell r="BH24">
            <v>0.61723079003122017</v>
          </cell>
          <cell r="BW24">
            <v>21.54477657167768</v>
          </cell>
          <cell r="BX24">
            <v>19.866974868260829</v>
          </cell>
          <cell r="BY24">
            <v>18.811615751253367</v>
          </cell>
          <cell r="BZ24">
            <v>11.828469177454149</v>
          </cell>
          <cell r="CA24">
            <v>8.7600208892850624</v>
          </cell>
          <cell r="CB24">
            <v>8.2946773746339009</v>
          </cell>
          <cell r="CC24">
            <v>17.054698263918965</v>
          </cell>
          <cell r="CG24">
            <v>16.50774448840701</v>
          </cell>
          <cell r="CK24">
            <v>387859.96946521138</v>
          </cell>
          <cell r="CL24">
            <v>11771.417554617412</v>
          </cell>
          <cell r="CM24">
            <v>43525.581211294048</v>
          </cell>
          <cell r="CN24">
            <v>146178.15994708295</v>
          </cell>
          <cell r="CP24">
            <v>5.9658565545584761</v>
          </cell>
        </row>
        <row r="25">
          <cell r="A25" t="str">
            <v>1985Q3</v>
          </cell>
          <cell r="W25">
            <v>31152.738761191828</v>
          </cell>
          <cell r="Z25">
            <v>1541929.6</v>
          </cell>
          <cell r="AA25">
            <v>1715815.5723429383</v>
          </cell>
          <cell r="AO25">
            <v>53.355101066114827</v>
          </cell>
          <cell r="AP25">
            <v>51.583119950992781</v>
          </cell>
          <cell r="AQ25">
            <v>57.400234408851816</v>
          </cell>
          <cell r="BC25">
            <v>21.806961879813059</v>
          </cell>
          <cell r="BD25">
            <v>19.9391196330387</v>
          </cell>
          <cell r="BG25">
            <v>1.1157039746679809</v>
          </cell>
          <cell r="BH25">
            <v>0.70326280432766453</v>
          </cell>
          <cell r="BW25">
            <v>21.288189094428713</v>
          </cell>
          <cell r="BX25">
            <v>19.703072388871494</v>
          </cell>
          <cell r="BY25">
            <v>18.656419981218157</v>
          </cell>
          <cell r="BZ25">
            <v>11.566173440428843</v>
          </cell>
          <cell r="CA25">
            <v>8.68122667814702</v>
          </cell>
          <cell r="CB25">
            <v>8.2200688127778143</v>
          </cell>
          <cell r="CC25">
            <v>16.901295490924834</v>
          </cell>
          <cell r="CG25">
            <v>16.404028648347925</v>
          </cell>
          <cell r="CK25">
            <v>393202.4808654738</v>
          </cell>
          <cell r="CL25">
            <v>9250.468098487916</v>
          </cell>
          <cell r="CM25">
            <v>42100.628841655795</v>
          </cell>
          <cell r="CN25">
            <v>149005.71538389369</v>
          </cell>
          <cell r="CP25">
            <v>5.6336729966176327</v>
          </cell>
        </row>
        <row r="26">
          <cell r="A26" t="str">
            <v>1985Q4</v>
          </cell>
          <cell r="W26">
            <v>31910.102618916713</v>
          </cell>
          <cell r="Z26">
            <v>1582325.5</v>
          </cell>
          <cell r="AA26">
            <v>1774053.6352272059</v>
          </cell>
          <cell r="AO26">
            <v>53.588907240611341</v>
          </cell>
          <cell r="AP26">
            <v>51.868870025781952</v>
          </cell>
          <cell r="AQ26">
            <v>58.15374739544167</v>
          </cell>
          <cell r="BC26">
            <v>21.771325337329252</v>
          </cell>
          <cell r="BD26">
            <v>19.945436189831632</v>
          </cell>
          <cell r="BG26">
            <v>0.96645479748393992</v>
          </cell>
          <cell r="BH26">
            <v>0.90512603548698056</v>
          </cell>
          <cell r="BW26">
            <v>21.202153978767733</v>
          </cell>
          <cell r="BX26">
            <v>19.77005564871623</v>
          </cell>
          <cell r="BY26">
            <v>18.719845004621121</v>
          </cell>
          <cell r="BZ26">
            <v>11.50306402906457</v>
          </cell>
          <cell r="CA26">
            <v>8.6807599318082413</v>
          </cell>
          <cell r="CB26">
            <v>8.2196268606015668</v>
          </cell>
          <cell r="CC26">
            <v>16.900386792409808</v>
          </cell>
          <cell r="CG26">
            <v>16.379649668371226</v>
          </cell>
          <cell r="CK26">
            <v>400920.49805732496</v>
          </cell>
          <cell r="CL26">
            <v>10248.534629505062</v>
          </cell>
          <cell r="CM26">
            <v>44312.798285180295</v>
          </cell>
          <cell r="CN26">
            <v>152115.19103898987</v>
          </cell>
          <cell r="CP26">
            <v>5.8103210110251275</v>
          </cell>
        </row>
        <row r="27">
          <cell r="A27" t="str">
            <v>1986Q1</v>
          </cell>
          <cell r="W27">
            <v>32391.095838615853</v>
          </cell>
          <cell r="Z27">
            <v>1633640.4</v>
          </cell>
          <cell r="AA27">
            <v>1833150.8187233075</v>
          </cell>
          <cell r="AO27">
            <v>54.209253814125056</v>
          </cell>
          <cell r="AP27">
            <v>52.763158242939092</v>
          </cell>
          <cell r="AQ27">
            <v>59.206926280392693</v>
          </cell>
          <cell r="BC27">
            <v>21.871414161112472</v>
          </cell>
          <cell r="BD27">
            <v>19.959929019220432</v>
          </cell>
          <cell r="BG27">
            <v>0.33697501372127459</v>
          </cell>
          <cell r="BH27">
            <v>0.32648742904548556</v>
          </cell>
          <cell r="BW27">
            <v>21.464498187547161</v>
          </cell>
          <cell r="BX27">
            <v>19.797231218307562</v>
          </cell>
          <cell r="BY27">
            <v>18.745576973195273</v>
          </cell>
          <cell r="BZ27">
            <v>11.63099001739832</v>
          </cell>
          <cell r="CA27">
            <v>8.7052745315974267</v>
          </cell>
          <cell r="CB27">
            <v>8.2428392134931325</v>
          </cell>
          <cell r="CC27">
            <v>16.948113745090559</v>
          </cell>
          <cell r="CG27">
            <v>16.464373240462425</v>
          </cell>
          <cell r="CK27">
            <v>408342.1272385983</v>
          </cell>
          <cell r="CL27">
            <v>8783.5517002992419</v>
          </cell>
          <cell r="CM27">
            <v>44301.446016662172</v>
          </cell>
          <cell r="CN27">
            <v>154498.64788606772</v>
          </cell>
          <cell r="CP27">
            <v>5.7233751236028931</v>
          </cell>
        </row>
        <row r="28">
          <cell r="A28" t="str">
            <v>1986Q2</v>
          </cell>
          <cell r="W28">
            <v>32205.838934106792</v>
          </cell>
          <cell r="Z28">
            <v>1684160.3</v>
          </cell>
          <cell r="AA28">
            <v>1892863.3198989506</v>
          </cell>
          <cell r="AO28">
            <v>54.627216620698093</v>
          </cell>
          <cell r="AP28">
            <v>52.695760872607131</v>
          </cell>
          <cell r="AQ28">
            <v>59.225878243255316</v>
          </cell>
          <cell r="BC28">
            <v>21.565667645096326</v>
          </cell>
          <cell r="BD28">
            <v>19.662628876809453</v>
          </cell>
          <cell r="BG28">
            <v>0.6854234257059888</v>
          </cell>
          <cell r="BH28">
            <v>0.86827996047325051</v>
          </cell>
          <cell r="BW28">
            <v>21.470190316145672</v>
          </cell>
          <cell r="BX28">
            <v>19.808390310884089</v>
          </cell>
          <cell r="BY28">
            <v>18.756143280500453</v>
          </cell>
          <cell r="BZ28">
            <v>11.570514469119551</v>
          </cell>
          <cell r="CA28">
            <v>8.5860964962749655</v>
          </cell>
          <cell r="CB28">
            <v>8.1299920678485744</v>
          </cell>
          <cell r="CC28">
            <v>16.716088564123538</v>
          </cell>
          <cell r="CG28">
            <v>16.250581044395851</v>
          </cell>
          <cell r="CK28">
            <v>418071.26215724519</v>
          </cell>
          <cell r="CL28">
            <v>8070.1890791832993</v>
          </cell>
          <cell r="CM28">
            <v>44507.187266912311</v>
          </cell>
          <cell r="CN28">
            <v>157104.75757249325</v>
          </cell>
          <cell r="CP28">
            <v>5.5703488494047892</v>
          </cell>
        </row>
        <row r="29">
          <cell r="A29" t="str">
            <v>1986Q3</v>
          </cell>
          <cell r="W29">
            <v>33091.527414257966</v>
          </cell>
          <cell r="Z29">
            <v>1734851.1</v>
          </cell>
          <cell r="AA29">
            <v>1954132.8632272342</v>
          </cell>
          <cell r="AO29">
            <v>55.118347722859376</v>
          </cell>
          <cell r="AP29">
            <v>53.426094795115574</v>
          </cell>
          <cell r="AQ29">
            <v>60.179047984595812</v>
          </cell>
          <cell r="BC29">
            <v>21.569988672997063</v>
          </cell>
          <cell r="BD29">
            <v>19.676144670140214</v>
          </cell>
          <cell r="BG29">
            <v>0.44927173486564165</v>
          </cell>
          <cell r="BH29">
            <v>0.62034030139841434</v>
          </cell>
          <cell r="BW29">
            <v>21.531283630189886</v>
          </cell>
          <cell r="BX29">
            <v>19.796371412652025</v>
          </cell>
          <cell r="BY29">
            <v>18.744762841515943</v>
          </cell>
          <cell r="BZ29">
            <v>11.64495961910522</v>
          </cell>
          <cell r="CA29">
            <v>8.5819544314221012</v>
          </cell>
          <cell r="CB29">
            <v>8.1260700347788397</v>
          </cell>
          <cell r="CC29">
            <v>16.708024466200939</v>
          </cell>
          <cell r="CG29">
            <v>16.261891790977202</v>
          </cell>
          <cell r="CK29">
            <v>426159.36040570098</v>
          </cell>
          <cell r="CL29">
            <v>8234.9853503439008</v>
          </cell>
          <cell r="CM29">
            <v>45895.327019828022</v>
          </cell>
          <cell r="CN29">
            <v>159730.84573960226</v>
          </cell>
          <cell r="CP29">
            <v>5.6535297859606759</v>
          </cell>
        </row>
        <row r="30">
          <cell r="A30" t="str">
            <v>1986Q4</v>
          </cell>
          <cell r="W30">
            <v>33256.809703348976</v>
          </cell>
          <cell r="Z30">
            <v>1786397</v>
          </cell>
          <cell r="AA30">
            <v>2014656.6778006069</v>
          </cell>
          <cell r="AO30">
            <v>55.727111781705162</v>
          </cell>
          <cell r="AP30">
            <v>54.412212684868877</v>
          </cell>
          <cell r="AQ30">
            <v>61.364818480706127</v>
          </cell>
          <cell r="BC30">
            <v>21.504850291073861</v>
          </cell>
          <cell r="BD30">
            <v>19.769218111382393</v>
          </cell>
          <cell r="BG30">
            <v>0.80772467919043578</v>
          </cell>
          <cell r="BH30">
            <v>0.70042238137564272</v>
          </cell>
          <cell r="BW30">
            <v>21.433887338923366</v>
          </cell>
          <cell r="BX30">
            <v>19.858981359155418</v>
          </cell>
          <cell r="BY30">
            <v>18.804046867576197</v>
          </cell>
          <cell r="BZ30">
            <v>11.695102546744574</v>
          </cell>
          <cell r="CA30">
            <v>8.6266525896931547</v>
          </cell>
          <cell r="CB30">
            <v>8.1683937697087678</v>
          </cell>
          <cell r="CC30">
            <v>16.795046359401923</v>
          </cell>
          <cell r="CG30">
            <v>16.325118190594033</v>
          </cell>
          <cell r="CK30">
            <v>431217.10844263452</v>
          </cell>
          <cell r="CL30">
            <v>8276.5818878523714</v>
          </cell>
          <cell r="CM30">
            <v>46278.262123313732</v>
          </cell>
          <cell r="CN30">
            <v>162259.85943197945</v>
          </cell>
          <cell r="CP30">
            <v>5.6383942457132612</v>
          </cell>
        </row>
        <row r="31">
          <cell r="A31" t="str">
            <v>1987Q1</v>
          </cell>
          <cell r="W31">
            <v>32601.361254115873</v>
          </cell>
          <cell r="Z31">
            <v>1825896</v>
          </cell>
          <cell r="AA31">
            <v>2075019.1470602872</v>
          </cell>
          <cell r="AO31">
            <v>56.096582435711554</v>
          </cell>
          <cell r="AP31">
            <v>55.441513847738499</v>
          </cell>
          <cell r="AQ31">
            <v>63.005890136166265</v>
          </cell>
          <cell r="BC31">
            <v>21.71539711959851</v>
          </cell>
          <cell r="BD31">
            <v>20.026678029276965</v>
          </cell>
          <cell r="BG31">
            <v>0.3017032572346201</v>
          </cell>
          <cell r="BH31">
            <v>0.95730506624576162</v>
          </cell>
          <cell r="BW31">
            <v>21.496364806200006</v>
          </cell>
          <cell r="BX31">
            <v>19.813473899523096</v>
          </cell>
          <cell r="BY31">
            <v>18.760956822408495</v>
          </cell>
          <cell r="BZ31">
            <v>11.92038282504674</v>
          </cell>
          <cell r="CA31">
            <v>8.6844032768012305</v>
          </cell>
          <cell r="CB31">
            <v>8.2230766664482999</v>
          </cell>
          <cell r="CC31">
            <v>16.90747994324953</v>
          </cell>
          <cell r="CG31">
            <v>16.487974147683317</v>
          </cell>
          <cell r="CK31">
            <v>436655.71184550662</v>
          </cell>
          <cell r="CL31">
            <v>8366.0051203501862</v>
          </cell>
          <cell r="CM31">
            <v>46458.51345947478</v>
          </cell>
          <cell r="CN31">
            <v>164888.31549301333</v>
          </cell>
          <cell r="CP31">
            <v>5.6426659947966726</v>
          </cell>
        </row>
        <row r="32">
          <cell r="A32" t="str">
            <v>1987Q2</v>
          </cell>
          <cell r="W32">
            <v>33231.138317316727</v>
          </cell>
          <cell r="Z32">
            <v>1865514.5</v>
          </cell>
          <cell r="AA32">
            <v>2134808.83871591</v>
          </cell>
          <cell r="AO32">
            <v>56.514372817481508</v>
          </cell>
          <cell r="AP32">
            <v>55.189942044849346</v>
          </cell>
          <cell r="AQ32">
            <v>63.156826755065808</v>
          </cell>
          <cell r="BC32">
            <v>21.664673397564144</v>
          </cell>
          <cell r="BD32">
            <v>20.061919208801008</v>
          </cell>
          <cell r="BG32">
            <v>1.409818091981685</v>
          </cell>
          <cell r="BH32">
            <v>0.91828889899725485</v>
          </cell>
          <cell r="BW32">
            <v>21.303481014701489</v>
          </cell>
          <cell r="BX32">
            <v>19.675794965857573</v>
          </cell>
          <cell r="BY32">
            <v>18.630591569805507</v>
          </cell>
          <cell r="BZ32">
            <v>11.773865343046428</v>
          </cell>
          <cell r="CA32">
            <v>8.5882641606612875</v>
          </cell>
          <cell r="CB32">
            <v>8.1320445831300194</v>
          </cell>
          <cell r="CC32">
            <v>16.720308743791307</v>
          </cell>
          <cell r="CG32">
            <v>16.264176183715996</v>
          </cell>
          <cell r="CK32">
            <v>440379.25465253223</v>
          </cell>
          <cell r="CL32">
            <v>8159.7056652933825</v>
          </cell>
          <cell r="CM32">
            <v>46245.732972700265</v>
          </cell>
          <cell r="CN32">
            <v>169531.80142603358</v>
          </cell>
          <cell r="CP32">
            <v>5.4725906929909289</v>
          </cell>
        </row>
        <row r="33">
          <cell r="A33" t="str">
            <v>1987Q3</v>
          </cell>
          <cell r="W33">
            <v>33422.527875424988</v>
          </cell>
          <cell r="Z33">
            <v>1903913.4</v>
          </cell>
          <cell r="AA33">
            <v>2196418.1322914963</v>
          </cell>
          <cell r="AO33">
            <v>56.845530826038136</v>
          </cell>
          <cell r="AP33">
            <v>55.338656903207138</v>
          </cell>
          <cell r="AQ33">
            <v>63.840524174504019</v>
          </cell>
          <cell r="BC33">
            <v>21.535967621978465</v>
          </cell>
          <cell r="BD33">
            <v>20.029007278828313</v>
          </cell>
          <cell r="BG33">
            <v>0.8823326179790314</v>
          </cell>
          <cell r="BH33">
            <v>0.63778600040156341</v>
          </cell>
          <cell r="BW33">
            <v>21.443140487461449</v>
          </cell>
          <cell r="BX33">
            <v>19.810302163990933</v>
          </cell>
          <cell r="BY33">
            <v>18.757953573524798</v>
          </cell>
          <cell r="BZ33">
            <v>11.767263798484112</v>
          </cell>
          <cell r="CA33">
            <v>8.6211207644333285</v>
          </cell>
          <cell r="CB33">
            <v>8.1631558020825459</v>
          </cell>
          <cell r="CC33">
            <v>16.784276566515874</v>
          </cell>
          <cell r="CG33">
            <v>16.187397138071347</v>
          </cell>
          <cell r="CK33">
            <v>448897.14824048703</v>
          </cell>
          <cell r="CL33">
            <v>10293.01525031685</v>
          </cell>
          <cell r="CM33">
            <v>48647.640044626081</v>
          </cell>
          <cell r="CN33">
            <v>172273.31435581308</v>
          </cell>
          <cell r="CP33">
            <v>5.6559191433397826</v>
          </cell>
        </row>
        <row r="34">
          <cell r="A34" t="str">
            <v>1987Q4</v>
          </cell>
          <cell r="W34">
            <v>34606.537989683333</v>
          </cell>
          <cell r="Z34">
            <v>1941647.7</v>
          </cell>
          <cell r="AA34">
            <v>2258804.4028894245</v>
          </cell>
          <cell r="AO34">
            <v>56.940244784658653</v>
          </cell>
          <cell r="AP34">
            <v>55.068513925939847</v>
          </cell>
          <cell r="AQ34">
            <v>64.063630964819467</v>
          </cell>
          <cell r="BC34">
            <v>21.354162936708441</v>
          </cell>
          <cell r="BD34">
            <v>19.914243000482216</v>
          </cell>
          <cell r="BG34">
            <v>1.1509620543619814</v>
          </cell>
          <cell r="BH34">
            <v>0.881407033405468</v>
          </cell>
          <cell r="BW34">
            <v>21.478392074007239</v>
          </cell>
          <cell r="BX34">
            <v>19.817991486499789</v>
          </cell>
          <cell r="BY34">
            <v>18.765234429386506</v>
          </cell>
          <cell r="BZ34">
            <v>11.780295799541593</v>
          </cell>
          <cell r="CA34">
            <v>8.5621151227445811</v>
          </cell>
          <cell r="CB34">
            <v>8.1072846155548888</v>
          </cell>
          <cell r="CC34">
            <v>16.669399738299468</v>
          </cell>
          <cell r="CG34">
            <v>16.00074192247336</v>
          </cell>
          <cell r="CK34">
            <v>456429.03704545612</v>
          </cell>
          <cell r="CL34">
            <v>11173.66041964083</v>
          </cell>
          <cell r="CM34">
            <v>49693.821532942296</v>
          </cell>
          <cell r="CN34">
            <v>175537.89526229474</v>
          </cell>
          <cell r="CP34">
            <v>5.6376136682674254</v>
          </cell>
        </row>
        <row r="35">
          <cell r="A35" t="str">
            <v>1988Q1</v>
          </cell>
          <cell r="W35">
            <v>34999.468653977587</v>
          </cell>
          <cell r="Z35">
            <v>1981988.8</v>
          </cell>
          <cell r="AA35">
            <v>2320492.5445885691</v>
          </cell>
          <cell r="AO35">
            <v>56.929610545772093</v>
          </cell>
          <cell r="AP35">
            <v>55.37261222538622</v>
          </cell>
          <cell r="AQ35">
            <v>64.829697243194602</v>
          </cell>
          <cell r="BC35">
            <v>21.174489593255387</v>
          </cell>
          <cell r="BD35">
            <v>19.916105055395583</v>
          </cell>
          <cell r="BG35">
            <v>0.16453668043547864</v>
          </cell>
          <cell r="BH35">
            <v>0.66583774000437135</v>
          </cell>
          <cell r="BW35">
            <v>21.673276707078664</v>
          </cell>
          <cell r="BX35">
            <v>19.606929797155605</v>
          </cell>
          <cell r="BY35">
            <v>18.565384606950968</v>
          </cell>
          <cell r="BZ35">
            <v>11.696104449650425</v>
          </cell>
          <cell r="CA35">
            <v>8.5093771851258815</v>
          </cell>
          <cell r="CB35">
            <v>8.0573481846400092</v>
          </cell>
          <cell r="CC35">
            <v>16.566725369765891</v>
          </cell>
          <cell r="CG35">
            <v>15.974834203511213</v>
          </cell>
          <cell r="CK35">
            <v>461824.91009377042</v>
          </cell>
          <cell r="CL35">
            <v>11696.369250590353</v>
          </cell>
          <cell r="CM35">
            <v>50427.592666441342</v>
          </cell>
          <cell r="CN35">
            <v>178217.60421355171</v>
          </cell>
          <cell r="CP35">
            <v>5.6353649105960368</v>
          </cell>
        </row>
        <row r="36">
          <cell r="A36" t="str">
            <v>1988Q2</v>
          </cell>
          <cell r="W36">
            <v>35697.109408119155</v>
          </cell>
          <cell r="Z36">
            <v>2023244.1</v>
          </cell>
          <cell r="AA36">
            <v>2382360.4615780683</v>
          </cell>
          <cell r="AO36">
            <v>57.000953630935236</v>
          </cell>
          <cell r="AP36">
            <v>55.397236102018979</v>
          </cell>
          <cell r="AQ36">
            <v>65.229986322537727</v>
          </cell>
          <cell r="BC36">
            <v>21.016789592401565</v>
          </cell>
          <cell r="BD36">
            <v>19.785746629333829</v>
          </cell>
          <cell r="BG36">
            <v>0.55389292100462839</v>
          </cell>
          <cell r="BH36">
            <v>0.36072281477412815</v>
          </cell>
          <cell r="BW36">
            <v>21.646735845060967</v>
          </cell>
          <cell r="BX36">
            <v>19.561328673900881</v>
          </cell>
          <cell r="BY36">
            <v>18.522205873692297</v>
          </cell>
          <cell r="BZ36">
            <v>11.562925196314266</v>
          </cell>
          <cell r="CA36">
            <v>8.4637411006096848</v>
          </cell>
          <cell r="CB36">
            <v>8.0141363473067919</v>
          </cell>
          <cell r="CC36">
            <v>16.477877447916477</v>
          </cell>
          <cell r="CG36">
            <v>15.881107225771427</v>
          </cell>
          <cell r="CK36">
            <v>468190.88751132676</v>
          </cell>
          <cell r="CL36">
            <v>11368.317572018634</v>
          </cell>
          <cell r="CM36">
            <v>50627.733421105484</v>
          </cell>
          <cell r="CN36">
            <v>180656.10285219448</v>
          </cell>
          <cell r="CP36">
            <v>5.5448307035993478</v>
          </cell>
        </row>
        <row r="37">
          <cell r="A37" t="str">
            <v>1988Q3</v>
          </cell>
          <cell r="W37">
            <v>36868.163120381323</v>
          </cell>
          <cell r="Z37">
            <v>2066310.9</v>
          </cell>
          <cell r="AA37">
            <v>2445834.0058985013</v>
          </cell>
          <cell r="AO37">
            <v>57.048774347225716</v>
          </cell>
          <cell r="AP37">
            <v>55.389059653519624</v>
          </cell>
          <cell r="AQ37">
            <v>65.562469643517318</v>
          </cell>
          <cell r="BC37">
            <v>20.918104304929265</v>
          </cell>
          <cell r="BD37">
            <v>19.720306585094043</v>
          </cell>
          <cell r="BG37">
            <v>0.52556453872163456</v>
          </cell>
          <cell r="BH37">
            <v>0.43084623914197984</v>
          </cell>
          <cell r="BW37">
            <v>21.495620569964036</v>
          </cell>
          <cell r="BX37">
            <v>19.531783095720709</v>
          </cell>
          <cell r="BY37">
            <v>18.494229794417041</v>
          </cell>
          <cell r="BZ37">
            <v>11.536135510612638</v>
          </cell>
          <cell r="CA37">
            <v>8.4126299706907464</v>
          </cell>
          <cell r="CB37">
            <v>7.9657403059857996</v>
          </cell>
          <cell r="CC37">
            <v>16.378370276676545</v>
          </cell>
          <cell r="CG37">
            <v>15.789493424652875</v>
          </cell>
          <cell r="CK37">
            <v>476709.65791100549</v>
          </cell>
          <cell r="CL37">
            <v>12344.203160718695</v>
          </cell>
          <cell r="CM37">
            <v>52302.464237231936</v>
          </cell>
          <cell r="CN37">
            <v>183918.47010500883</v>
          </cell>
          <cell r="CP37">
            <v>5.608031805208241</v>
          </cell>
        </row>
        <row r="38">
          <cell r="A38" t="str">
            <v>1988Q4</v>
          </cell>
          <cell r="W38">
            <v>37992.900289916666</v>
          </cell>
          <cell r="Z38">
            <v>2109777.7000000002</v>
          </cell>
          <cell r="AA38">
            <v>2508317.7833205787</v>
          </cell>
          <cell r="AO38">
            <v>57.111990427424033</v>
          </cell>
          <cell r="AP38">
            <v>55.31272462177995</v>
          </cell>
          <cell r="AQ38">
            <v>65.761378941831012</v>
          </cell>
          <cell r="BC38">
            <v>20.860625496660791</v>
          </cell>
          <cell r="BD38">
            <v>19.672368782008395</v>
          </cell>
          <cell r="BG38">
            <v>0.68910901222298815</v>
          </cell>
          <cell r="BH38">
            <v>0.86712792563994334</v>
          </cell>
          <cell r="BW38">
            <v>21.508021486288971</v>
          </cell>
          <cell r="BX38">
            <v>19.41162824279132</v>
          </cell>
          <cell r="BY38">
            <v>18.380457720966287</v>
          </cell>
          <cell r="BZ38">
            <v>11.582626885911978</v>
          </cell>
          <cell r="CA38">
            <v>8.3228371835365778</v>
          </cell>
          <cell r="CB38">
            <v>7.8807174265399293</v>
          </cell>
          <cell r="CC38">
            <v>16.203554610076509</v>
          </cell>
          <cell r="CG38">
            <v>15.706891285591512</v>
          </cell>
          <cell r="CK38">
            <v>484794.83773938846</v>
          </cell>
          <cell r="CL38">
            <v>9855.8112197291775</v>
          </cell>
          <cell r="CM38">
            <v>51152.941996815265</v>
          </cell>
          <cell r="CN38">
            <v>187589.40752899885</v>
          </cell>
          <cell r="CP38">
            <v>5.3643729275624166</v>
          </cell>
        </row>
        <row r="39">
          <cell r="A39" t="str">
            <v>1989Q1</v>
          </cell>
          <cell r="W39">
            <v>38673.758548818696</v>
          </cell>
          <cell r="Z39">
            <v>2162272.1</v>
          </cell>
          <cell r="AA39">
            <v>2565910.8026933409</v>
          </cell>
          <cell r="AO39">
            <v>57.267336168215685</v>
          </cell>
          <cell r="AP39">
            <v>55.35848035935792</v>
          </cell>
          <cell r="AQ39">
            <v>65.692436569275259</v>
          </cell>
          <cell r="BC39">
            <v>20.675427133734633</v>
          </cell>
          <cell r="BD39">
            <v>19.548884359896597</v>
          </cell>
          <cell r="BG39">
            <v>-0.53776012221952163</v>
          </cell>
          <cell r="BH39">
            <v>-0.26763483539470334</v>
          </cell>
          <cell r="BW39">
            <v>21.555734326812161</v>
          </cell>
          <cell r="BX39">
            <v>19.459971035331446</v>
          </cell>
          <cell r="BY39">
            <v>18.426232482531027</v>
          </cell>
          <cell r="BZ39">
            <v>11.91132927122486</v>
          </cell>
          <cell r="CA39">
            <v>8.3345210389912179</v>
          </cell>
          <cell r="CB39">
            <v>7.8917806206479053</v>
          </cell>
          <cell r="CC39">
            <v>16.226301659639123</v>
          </cell>
          <cell r="CG39">
            <v>15.614626141779194</v>
          </cell>
          <cell r="CK39">
            <v>495390.33724771236</v>
          </cell>
          <cell r="CL39">
            <v>3684.7665465653554</v>
          </cell>
          <cell r="CM39">
            <v>46592.482537601318</v>
          </cell>
          <cell r="CN39">
            <v>190892.19466979714</v>
          </cell>
          <cell r="CP39">
            <v>4.7714420945477283</v>
          </cell>
        </row>
        <row r="40">
          <cell r="A40" t="str">
            <v>1989Q2</v>
          </cell>
          <cell r="W40">
            <v>39800.719417882668</v>
          </cell>
          <cell r="Z40">
            <v>2214823.5</v>
          </cell>
          <cell r="AA40">
            <v>2622637.1738466327</v>
          </cell>
          <cell r="AO40">
            <v>57.423688265648252</v>
          </cell>
          <cell r="AP40">
            <v>55.688205395424461</v>
          </cell>
          <cell r="AQ40">
            <v>65.942029969813319</v>
          </cell>
          <cell r="BC40">
            <v>20.463524283362176</v>
          </cell>
          <cell r="BD40">
            <v>19.411496795621574</v>
          </cell>
          <cell r="BG40">
            <v>0.60120985526082027</v>
          </cell>
          <cell r="BH40">
            <v>0.76437839514433836</v>
          </cell>
          <cell r="BW40">
            <v>21.635992633285543</v>
          </cell>
          <cell r="BX40">
            <v>19.755983930201875</v>
          </cell>
          <cell r="BY40">
            <v>18.706520793793498</v>
          </cell>
          <cell r="BZ40">
            <v>12.058916034949412</v>
          </cell>
          <cell r="CA40">
            <v>8.4187456557791922</v>
          </cell>
          <cell r="CB40">
            <v>7.9715311180597244</v>
          </cell>
          <cell r="CC40">
            <v>16.390276773838917</v>
          </cell>
          <cell r="CG40">
            <v>15.643100009397454</v>
          </cell>
          <cell r="CK40">
            <v>505077.60574156611</v>
          </cell>
          <cell r="CL40">
            <v>1785.5065450888869</v>
          </cell>
          <cell r="CM40">
            <v>46266.098704445467</v>
          </cell>
          <cell r="CN40">
            <v>193007.83248372472</v>
          </cell>
          <cell r="CP40">
            <v>4.653149124520561</v>
          </cell>
        </row>
        <row r="41">
          <cell r="A41" t="str">
            <v>1989Q3</v>
          </cell>
          <cell r="W41">
            <v>41027.669264561184</v>
          </cell>
          <cell r="Z41">
            <v>2268771.5</v>
          </cell>
          <cell r="AA41">
            <v>2683933.1580774998</v>
          </cell>
          <cell r="AO41">
            <v>57.660726762084458</v>
          </cell>
          <cell r="AP41">
            <v>56.1387969238165</v>
          </cell>
          <cell r="AQ41">
            <v>66.411614619810877</v>
          </cell>
          <cell r="BC41">
            <v>20.523864590711646</v>
          </cell>
          <cell r="BD41">
            <v>19.48051864026656</v>
          </cell>
          <cell r="BG41">
            <v>0.57696825691320175</v>
          </cell>
          <cell r="BH41">
            <v>0.45748387787916123</v>
          </cell>
          <cell r="BW41">
            <v>21.692230483723744</v>
          </cell>
          <cell r="BX41">
            <v>19.709189539089643</v>
          </cell>
          <cell r="BY41">
            <v>18.662212180592221</v>
          </cell>
          <cell r="BZ41">
            <v>11.971025711551167</v>
          </cell>
          <cell r="CA41">
            <v>8.4441074263908078</v>
          </cell>
          <cell r="CB41">
            <v>7.995545638976008</v>
          </cell>
          <cell r="CC41">
            <v>16.439653065366816</v>
          </cell>
          <cell r="CG41">
            <v>15.732045746883353</v>
          </cell>
          <cell r="CK41">
            <v>516861.61466331407</v>
          </cell>
          <cell r="CL41">
            <v>4741.3688299807327</v>
          </cell>
          <cell r="CM41">
            <v>50754.639890060469</v>
          </cell>
          <cell r="CN41">
            <v>196819.52552453664</v>
          </cell>
          <cell r="CP41">
            <v>5.0235194187330734</v>
          </cell>
        </row>
        <row r="42">
          <cell r="A42" t="str">
            <v>1989Q4</v>
          </cell>
          <cell r="W42">
            <v>41913.931998464446</v>
          </cell>
          <cell r="Z42">
            <v>2325928.6</v>
          </cell>
          <cell r="AA42">
            <v>2743719.496782396</v>
          </cell>
          <cell r="AO42">
            <v>57.917734704862625</v>
          </cell>
          <cell r="AP42">
            <v>56.193001330130507</v>
          </cell>
          <cell r="AQ42">
            <v>66.28657188023665</v>
          </cell>
          <cell r="BC42">
            <v>20.392451413818204</v>
          </cell>
          <cell r="BD42">
            <v>19.29406096583358</v>
          </cell>
          <cell r="BG42">
            <v>-4.0109307027480501E-2</v>
          </cell>
          <cell r="BH42">
            <v>1.6751432840700353E-2</v>
          </cell>
          <cell r="BW42">
            <v>21.654345678697744</v>
          </cell>
          <cell r="BX42">
            <v>19.640348234931043</v>
          </cell>
          <cell r="BY42">
            <v>18.59702781456599</v>
          </cell>
          <cell r="BZ42">
            <v>12.09143044203425</v>
          </cell>
          <cell r="CA42">
            <v>8.4058142551359296</v>
          </cell>
          <cell r="CB42">
            <v>7.9592866499592922</v>
          </cell>
          <cell r="CC42">
            <v>16.365100905095222</v>
          </cell>
          <cell r="CG42">
            <v>15.725702893303136</v>
          </cell>
          <cell r="CK42">
            <v>527182.62414801167</v>
          </cell>
          <cell r="CL42">
            <v>510.86900242891716</v>
          </cell>
          <cell r="CM42">
            <v>48420.253532095288</v>
          </cell>
          <cell r="CN42">
            <v>199653.90328116025</v>
          </cell>
          <cell r="CP42">
            <v>4.6792139210709864</v>
          </cell>
        </row>
        <row r="43">
          <cell r="A43" t="str">
            <v>1990Q1</v>
          </cell>
          <cell r="W43">
            <v>43646.724162384031</v>
          </cell>
          <cell r="Z43">
            <v>2378914.7000000002</v>
          </cell>
          <cell r="AA43">
            <v>2805993.5452641034</v>
          </cell>
          <cell r="AO43">
            <v>57.977401959803828</v>
          </cell>
          <cell r="AP43">
            <v>55.90898443173635</v>
          </cell>
          <cell r="AQ43">
            <v>65.946143187783662</v>
          </cell>
          <cell r="BC43">
            <v>20.481106212432508</v>
          </cell>
          <cell r="BD43">
            <v>19.37623604602506</v>
          </cell>
          <cell r="BG43">
            <v>0.44968465387411616</v>
          </cell>
          <cell r="BH43">
            <v>1.5715556760969696</v>
          </cell>
          <cell r="BW43">
            <v>21.738669008611232</v>
          </cell>
          <cell r="BX43">
            <v>19.402057081628254</v>
          </cell>
          <cell r="BY43">
            <v>18.371394992126756</v>
          </cell>
          <cell r="BZ43">
            <v>11.744184131942305</v>
          </cell>
          <cell r="CA43">
            <v>8.3335430271332402</v>
          </cell>
          <cell r="CB43">
            <v>7.8908545620308068</v>
          </cell>
          <cell r="CC43">
            <v>16.224397589164049</v>
          </cell>
          <cell r="CG43">
            <v>15.690467024905514</v>
          </cell>
          <cell r="CK43">
            <v>539663.06387002533</v>
          </cell>
          <cell r="CL43">
            <v>811.26984751384589</v>
          </cell>
          <cell r="CM43">
            <v>50521.05427526054</v>
          </cell>
          <cell r="CN43">
            <v>206113.62032894357</v>
          </cell>
          <cell r="CP43">
            <v>4.7493604322180163</v>
          </cell>
        </row>
        <row r="44">
          <cell r="A44" t="str">
            <v>1990Q2</v>
          </cell>
          <cell r="W44">
            <v>45379.368033986015</v>
          </cell>
          <cell r="Z44">
            <v>2436617</v>
          </cell>
          <cell r="AA44">
            <v>2877341.7289088685</v>
          </cell>
          <cell r="AO44">
            <v>58.115267240079682</v>
          </cell>
          <cell r="AP44">
            <v>56.202712729941226</v>
          </cell>
          <cell r="AQ44">
            <v>66.368415970067332</v>
          </cell>
          <cell r="BC44">
            <v>20.682529239504397</v>
          </cell>
          <cell r="BD44">
            <v>19.529748267078183</v>
          </cell>
          <cell r="BG44">
            <v>1.8571339163173439</v>
          </cell>
          <cell r="BH44">
            <v>0.77036369944392113</v>
          </cell>
          <cell r="BW44">
            <v>21.829850087677578</v>
          </cell>
          <cell r="BX44">
            <v>19.526040974831524</v>
          </cell>
          <cell r="BY44">
            <v>18.48879270233428</v>
          </cell>
          <cell r="BZ44">
            <v>11.740657477531384</v>
          </cell>
          <cell r="CA44">
            <v>8.4260150092612474</v>
          </cell>
          <cell r="CB44">
            <v>7.9784143141865247</v>
          </cell>
          <cell r="CC44">
            <v>16.404429323447772</v>
          </cell>
          <cell r="CG44">
            <v>15.766793711909823</v>
          </cell>
          <cell r="CK44">
            <v>557169.78658612026</v>
          </cell>
          <cell r="CL44">
            <v>7565.2177945141157</v>
          </cell>
          <cell r="CM44">
            <v>58853.743526780105</v>
          </cell>
          <cell r="CN44">
            <v>211673.57553513683</v>
          </cell>
          <cell r="CP44">
            <v>5.4300532919490596</v>
          </cell>
        </row>
        <row r="45">
          <cell r="A45" t="str">
            <v>1990Q3</v>
          </cell>
          <cell r="W45">
            <v>45651.297090229746</v>
          </cell>
          <cell r="Z45">
            <v>2497692.4</v>
          </cell>
          <cell r="AA45">
            <v>2959958.8773328969</v>
          </cell>
          <cell r="AO45">
            <v>58.269886725417805</v>
          </cell>
          <cell r="AP45">
            <v>56.558550791322837</v>
          </cell>
          <cell r="AQ45">
            <v>67.026261722163866</v>
          </cell>
          <cell r="BC45">
            <v>20.647255678531902</v>
          </cell>
          <cell r="BD45">
            <v>19.5994761909798</v>
          </cell>
          <cell r="BG45">
            <v>0.93668129142618906</v>
          </cell>
          <cell r="BH45">
            <v>0.52605745796403536</v>
          </cell>
          <cell r="BW45">
            <v>21.970986683788624</v>
          </cell>
          <cell r="BX45">
            <v>19.490488581281575</v>
          </cell>
          <cell r="BY45">
            <v>18.455128897405057</v>
          </cell>
          <cell r="BZ45">
            <v>11.506481585078896</v>
          </cell>
          <cell r="CA45">
            <v>8.4074841383517391</v>
          </cell>
          <cell r="CB45">
            <v>7.9608678268427173</v>
          </cell>
          <cell r="CC45">
            <v>16.368351965194456</v>
          </cell>
          <cell r="CG45">
            <v>15.823207611753851</v>
          </cell>
          <cell r="CK45">
            <v>577400.35676652996</v>
          </cell>
          <cell r="CL45">
            <v>18554.885425237517</v>
          </cell>
          <cell r="CM45">
            <v>71049.353518044518</v>
          </cell>
          <cell r="CN45">
            <v>216384.00401562973</v>
          </cell>
          <cell r="CP45">
            <v>6.4354577363345031</v>
          </cell>
        </row>
        <row r="46">
          <cell r="A46" t="str">
            <v>1990Q4</v>
          </cell>
          <cell r="W46">
            <v>45222.849902261201</v>
          </cell>
          <cell r="Z46">
            <v>2560793.4</v>
          </cell>
          <cell r="AA46">
            <v>3046751.4823596473</v>
          </cell>
          <cell r="AO46">
            <v>58.532666990886106</v>
          </cell>
          <cell r="AP46">
            <v>56.989819272447448</v>
          </cell>
          <cell r="AQ46">
            <v>67.80469535251757</v>
          </cell>
          <cell r="BC46">
            <v>20.611484611436747</v>
          </cell>
          <cell r="BD46">
            <v>19.65688732455498</v>
          </cell>
          <cell r="BG46">
            <v>0.53669355420569165</v>
          </cell>
          <cell r="BH46">
            <v>0.60705496100843526</v>
          </cell>
          <cell r="BW46">
            <v>21.956029667890871</v>
          </cell>
          <cell r="BX46">
            <v>19.246865591211272</v>
          </cell>
          <cell r="BY46">
            <v>18.224447472187389</v>
          </cell>
          <cell r="BZ46">
            <v>11.790873790995461</v>
          </cell>
          <cell r="CA46">
            <v>8.3658313686483847</v>
          </cell>
          <cell r="CB46">
            <v>7.9214277055443922</v>
          </cell>
          <cell r="CC46">
            <v>16.287259074192775</v>
          </cell>
          <cell r="CG46">
            <v>15.846451839174708</v>
          </cell>
          <cell r="CK46">
            <v>595164.11957785906</v>
          </cell>
          <cell r="CL46">
            <v>22149.602314662974</v>
          </cell>
          <cell r="CM46">
            <v>76069.082548909471</v>
          </cell>
          <cell r="CN46">
            <v>220816.75274587289</v>
          </cell>
          <cell r="CP46">
            <v>6.7715939391022131</v>
          </cell>
        </row>
        <row r="47">
          <cell r="A47" t="str">
            <v>1991Q1</v>
          </cell>
          <cell r="W47">
            <v>46923.926326656969</v>
          </cell>
          <cell r="Z47">
            <v>2626635.7999999998</v>
          </cell>
          <cell r="AA47">
            <v>3131569.1773249595</v>
          </cell>
          <cell r="AO47">
            <v>58.923920786593428</v>
          </cell>
          <cell r="AP47">
            <v>57.278293804422461</v>
          </cell>
          <cell r="AQ47">
            <v>68.289231193640404</v>
          </cell>
          <cell r="BC47">
            <v>20.305897109057028</v>
          </cell>
          <cell r="BD47">
            <v>19.499971484654608</v>
          </cell>
          <cell r="BG47">
            <v>-0.66346876547769273</v>
          </cell>
          <cell r="BH47">
            <v>0.57182175362451293</v>
          </cell>
          <cell r="BW47">
            <v>21.871217277341223</v>
          </cell>
          <cell r="BX47">
            <v>18.72854842827352</v>
          </cell>
          <cell r="BY47">
            <v>18.584303125144292</v>
          </cell>
          <cell r="BZ47">
            <v>11.966145270238808</v>
          </cell>
          <cell r="CA47">
            <v>8.1328699823391482</v>
          </cell>
          <cell r="CB47">
            <v>8.0702314761887148</v>
          </cell>
          <cell r="CC47">
            <v>16.203101458527861</v>
          </cell>
          <cell r="CG47">
            <v>15.764151863238279</v>
          </cell>
          <cell r="CK47">
            <v>604104.52957996679</v>
          </cell>
          <cell r="CL47">
            <v>20582.491841000112</v>
          </cell>
          <cell r="CM47">
            <v>75578.273901109351</v>
          </cell>
          <cell r="CN47">
            <v>223554.6827540902</v>
          </cell>
          <cell r="CP47">
            <v>6.5924549992638584</v>
          </cell>
        </row>
        <row r="48">
          <cell r="A48" t="str">
            <v>1991Q2</v>
          </cell>
          <cell r="W48">
            <v>47765.800967320189</v>
          </cell>
          <cell r="Z48">
            <v>2692081.6</v>
          </cell>
          <cell r="AA48">
            <v>3216398.6479785563</v>
          </cell>
          <cell r="AO48">
            <v>59.295808616940384</v>
          </cell>
          <cell r="AP48">
            <v>57.707261689561165</v>
          </cell>
          <cell r="AQ48">
            <v>68.946483077202885</v>
          </cell>
          <cell r="BC48">
            <v>20.535717674699633</v>
          </cell>
          <cell r="BD48">
            <v>19.898099670100205</v>
          </cell>
          <cell r="BG48">
            <v>1.1147010078429886</v>
          </cell>
          <cell r="BH48">
            <v>1.525228154913405</v>
          </cell>
          <cell r="BW48">
            <v>21.709384479481592</v>
          </cell>
          <cell r="BX48">
            <v>18.730774613367686</v>
          </cell>
          <cell r="BY48">
            <v>18.514513296157617</v>
          </cell>
          <cell r="BZ48">
            <v>12.079072480128691</v>
          </cell>
          <cell r="CA48">
            <v>8.1988664416221742</v>
          </cell>
          <cell r="CB48">
            <v>8.1042041709529613</v>
          </cell>
          <cell r="CC48">
            <v>16.303070612575134</v>
          </cell>
          <cell r="CG48">
            <v>15.779354186185767</v>
          </cell>
          <cell r="CK48">
            <v>618183.31922268786</v>
          </cell>
          <cell r="CL48">
            <v>20876.242143959731</v>
          </cell>
          <cell r="CM48">
            <v>77393.146143672056</v>
          </cell>
          <cell r="CN48">
            <v>232064.84950286933</v>
          </cell>
          <cell r="CP48">
            <v>6.6359749830634183</v>
          </cell>
        </row>
        <row r="49">
          <cell r="A49" t="str">
            <v>1991Q3</v>
          </cell>
          <cell r="W49">
            <v>48300.349986830624</v>
          </cell>
          <cell r="Z49">
            <v>2756905.1</v>
          </cell>
          <cell r="AA49">
            <v>3299544.5693874257</v>
          </cell>
          <cell r="AO49">
            <v>59.713388552868309</v>
          </cell>
          <cell r="AP49">
            <v>58.367550304922155</v>
          </cell>
          <cell r="AQ49">
            <v>69.855989470603575</v>
          </cell>
          <cell r="BC49">
            <v>20.648093603859728</v>
          </cell>
          <cell r="BD49">
            <v>19.947480626073567</v>
          </cell>
          <cell r="BG49">
            <v>1.4314265008390059</v>
          </cell>
          <cell r="BH49">
            <v>1.405804854815651</v>
          </cell>
          <cell r="BW49">
            <v>21.805987487249165</v>
          </cell>
          <cell r="BX49">
            <v>18.883348115558288</v>
          </cell>
          <cell r="BY49">
            <v>18.808158009880437</v>
          </cell>
          <cell r="BZ49">
            <v>12.216852507108095</v>
          </cell>
          <cell r="CA49">
            <v>8.2464779533619392</v>
          </cell>
          <cell r="CB49">
            <v>8.2136419570656862</v>
          </cell>
          <cell r="CC49">
            <v>16.460119910427625</v>
          </cell>
          <cell r="CG49">
            <v>15.928822430646406</v>
          </cell>
          <cell r="CK49">
            <v>630914.53006766841</v>
          </cell>
          <cell r="CL49">
            <v>16167.395682579168</v>
          </cell>
          <cell r="CM49">
            <v>74872.816398061928</v>
          </cell>
          <cell r="CN49">
            <v>235547.45223535533</v>
          </cell>
          <cell r="CP49">
            <v>6.3406504309271723</v>
          </cell>
        </row>
        <row r="50">
          <cell r="A50" t="str">
            <v>1991Q4</v>
          </cell>
          <cell r="W50">
            <v>48810.633125567299</v>
          </cell>
          <cell r="Z50">
            <v>2822407.6</v>
          </cell>
          <cell r="AA50">
            <v>3387540.1916559208</v>
          </cell>
          <cell r="AO50">
            <v>60.007910301006582</v>
          </cell>
          <cell r="AP50">
            <v>58.321333717268018</v>
          </cell>
          <cell r="AQ50">
            <v>69.999053998516388</v>
          </cell>
          <cell r="BC50">
            <v>20.630056807907739</v>
          </cell>
          <cell r="BD50">
            <v>19.964513761405161</v>
          </cell>
          <cell r="BG50">
            <v>1.3070719041665679</v>
          </cell>
          <cell r="BH50">
            <v>1.156731630114094</v>
          </cell>
          <cell r="BW50">
            <v>21.561945163691949</v>
          </cell>
          <cell r="BX50">
            <v>19.014820184564758</v>
          </cell>
          <cell r="BY50">
            <v>19.123303995033801</v>
          </cell>
          <cell r="BZ50">
            <v>11.924810131009648</v>
          </cell>
          <cell r="CA50">
            <v>8.2269995878999538</v>
          </cell>
          <cell r="CB50">
            <v>8.2739364642605917</v>
          </cell>
          <cell r="CC50">
            <v>16.500936052160547</v>
          </cell>
          <cell r="CG50">
            <v>15.92943314873026</v>
          </cell>
          <cell r="CK50">
            <v>643164.160761078</v>
          </cell>
          <cell r="CL50">
            <v>18438.490518688413</v>
          </cell>
          <cell r="CM50">
            <v>79943.535524036037</v>
          </cell>
          <cell r="CN50">
            <v>241541.09559488166</v>
          </cell>
          <cell r="CP50">
            <v>6.6077112516782845</v>
          </cell>
        </row>
        <row r="51">
          <cell r="A51" t="str">
            <v>1992Q1</v>
          </cell>
          <cell r="W51">
            <v>50364.222491730303</v>
          </cell>
          <cell r="Z51">
            <v>2881053.1</v>
          </cell>
          <cell r="AA51">
            <v>3481015.9147914471</v>
          </cell>
          <cell r="AO51">
            <v>60.094605495795214</v>
          </cell>
          <cell r="AP51">
            <v>58.215359479627502</v>
          </cell>
          <cell r="AQ51">
            <v>70.338374823389572</v>
          </cell>
          <cell r="BC51">
            <v>20.626349947789819</v>
          </cell>
          <cell r="BD51">
            <v>19.840721994304424</v>
          </cell>
          <cell r="BG51">
            <v>1.3093469002024571</v>
          </cell>
          <cell r="BH51">
            <v>0.6026868544616315</v>
          </cell>
          <cell r="BW51">
            <v>21.600960780966876</v>
          </cell>
          <cell r="BX51">
            <v>19.008132159639533</v>
          </cell>
          <cell r="BY51">
            <v>19.428799686880193</v>
          </cell>
          <cell r="BZ51">
            <v>11.952873623555831</v>
          </cell>
          <cell r="CA51">
            <v>8.2026116034783421</v>
          </cell>
          <cell r="CB51">
            <v>8.3841429770594633</v>
          </cell>
          <cell r="CC51">
            <v>16.586754580537807</v>
          </cell>
          <cell r="CG51">
            <v>16.003230696535002</v>
          </cell>
          <cell r="CK51">
            <v>658312.15666703891</v>
          </cell>
          <cell r="CL51">
            <v>19156.690912174068</v>
          </cell>
          <cell r="CM51">
            <v>83755.62576316623</v>
          </cell>
          <cell r="CN51">
            <v>245477.19931169055</v>
          </cell>
          <cell r="CP51">
            <v>6.7695577873852759</v>
          </cell>
        </row>
        <row r="52">
          <cell r="A52" t="str">
            <v>1992Q2</v>
          </cell>
          <cell r="W52">
            <v>49517.107347829442</v>
          </cell>
          <cell r="Z52">
            <v>2942121.4</v>
          </cell>
          <cell r="AA52">
            <v>3577529.4124962003</v>
          </cell>
          <cell r="AO52">
            <v>60.44814892977859</v>
          </cell>
          <cell r="AP52">
            <v>59.352744054079146</v>
          </cell>
          <cell r="AQ52">
            <v>72.171116924620137</v>
          </cell>
          <cell r="BC52">
            <v>20.765966652429753</v>
          </cell>
          <cell r="BD52">
            <v>20.059786875747811</v>
          </cell>
          <cell r="BG52">
            <v>-0.24642898690836468</v>
          </cell>
          <cell r="BH52">
            <v>9.2804887871866804E-2</v>
          </cell>
          <cell r="BW52">
            <v>21.661707428255976</v>
          </cell>
          <cell r="BX52">
            <v>18.952252270748708</v>
          </cell>
          <cell r="BY52">
            <v>19.262929051467236</v>
          </cell>
          <cell r="BZ52">
            <v>12.108634102113294</v>
          </cell>
          <cell r="CA52">
            <v>8.2493488628470111</v>
          </cell>
          <cell r="CB52">
            <v>8.3845771782535614</v>
          </cell>
          <cell r="CC52">
            <v>16.633926041100572</v>
          </cell>
          <cell r="CG52">
            <v>16.347855305862943</v>
          </cell>
          <cell r="CK52">
            <v>670862.04616732302</v>
          </cell>
          <cell r="CL52">
            <v>20712.419673059223</v>
          </cell>
          <cell r="CM52">
            <v>87762.147340353462</v>
          </cell>
          <cell r="CN52">
            <v>248591.40544876215</v>
          </cell>
          <cell r="CP52">
            <v>7.0818617732475371</v>
          </cell>
        </row>
        <row r="53">
          <cell r="A53" t="str">
            <v>1992Q3</v>
          </cell>
          <cell r="W53">
            <v>49787.179074959531</v>
          </cell>
          <cell r="Z53">
            <v>3005623.1</v>
          </cell>
          <cell r="AA53">
            <v>3667950.2861793656</v>
          </cell>
          <cell r="AO53">
            <v>60.934163019044796</v>
          </cell>
          <cell r="AP53">
            <v>60.294269456320016</v>
          </cell>
          <cell r="AQ53">
            <v>73.580876759725726</v>
          </cell>
          <cell r="BC53">
            <v>21.076265539492752</v>
          </cell>
          <cell r="BD53">
            <v>20.300860692895878</v>
          </cell>
          <cell r="BG53">
            <v>-0.21302910437022149</v>
          </cell>
          <cell r="BH53">
            <v>0.87033247449301854</v>
          </cell>
          <cell r="BW53">
            <v>21.687441761201036</v>
          </cell>
          <cell r="BX53">
            <v>18.926569842274937</v>
          </cell>
          <cell r="BY53">
            <v>19.382203103468505</v>
          </cell>
          <cell r="BZ53">
            <v>12.225525154176111</v>
          </cell>
          <cell r="CA53">
            <v>8.3293550005410744</v>
          </cell>
          <cell r="CB53">
            <v>8.5298737006627725</v>
          </cell>
          <cell r="CC53">
            <v>16.859228701203847</v>
          </cell>
          <cell r="CG53">
            <v>16.554611763502415</v>
          </cell>
          <cell r="CK53">
            <v>671684.79171330237</v>
          </cell>
          <cell r="CL53">
            <v>11797.081736552092</v>
          </cell>
          <cell r="CM53">
            <v>80757.539423547918</v>
          </cell>
          <cell r="CN53">
            <v>252995.58481529175</v>
          </cell>
          <cell r="CP53">
            <v>6.4801429595517615</v>
          </cell>
        </row>
        <row r="54">
          <cell r="A54" t="str">
            <v>1992Q4</v>
          </cell>
          <cell r="W54">
            <v>47952.426909608475</v>
          </cell>
          <cell r="Z54">
            <v>3070913.9</v>
          </cell>
          <cell r="AA54">
            <v>3757713.8861500118</v>
          </cell>
          <cell r="AO54">
            <v>61.694633458144921</v>
          </cell>
          <cell r="AP54">
            <v>61.179413723274287</v>
          </cell>
          <cell r="AQ54">
            <v>74.861992221424515</v>
          </cell>
          <cell r="BC54">
            <v>21.168920216248988</v>
          </cell>
          <cell r="BD54">
            <v>20.492779802975377</v>
          </cell>
          <cell r="BG54">
            <v>3.2078364329435338E-2</v>
          </cell>
          <cell r="BH54">
            <v>0.55826898790900525</v>
          </cell>
          <cell r="BW54">
            <v>21.394332307152464</v>
          </cell>
          <cell r="BX54">
            <v>19.090992638849372</v>
          </cell>
          <cell r="BY54">
            <v>19.868472464311633</v>
          </cell>
          <cell r="BZ54">
            <v>11.791245304316506</v>
          </cell>
          <cell r="CA54">
            <v>8.3270979085974286</v>
          </cell>
          <cell r="CB54">
            <v>8.6662186002794783</v>
          </cell>
          <cell r="CC54">
            <v>16.993316508876909</v>
          </cell>
          <cell r="CG54">
            <v>16.689932663266465</v>
          </cell>
          <cell r="CK54">
            <v>678117.29609143641</v>
          </cell>
          <cell r="CL54">
            <v>11279.690361018147</v>
          </cell>
          <cell r="CM54">
            <v>81278.846410954488</v>
          </cell>
          <cell r="CN54">
            <v>257159.87828539574</v>
          </cell>
          <cell r="CP54">
            <v>6.4770193283846256</v>
          </cell>
        </row>
        <row r="55">
          <cell r="A55" t="str">
            <v>1993Q1</v>
          </cell>
          <cell r="W55">
            <v>47396.064578711892</v>
          </cell>
          <cell r="Z55">
            <v>3151732.4</v>
          </cell>
          <cell r="AA55">
            <v>3862867.9189850609</v>
          </cell>
          <cell r="AO55">
            <v>63.00618621470889</v>
          </cell>
          <cell r="AP55">
            <v>62.440467581971859</v>
          </cell>
          <cell r="AQ55">
            <v>76.529111122767219</v>
          </cell>
          <cell r="BC55">
            <v>21.07004055596504</v>
          </cell>
          <cell r="BD55">
            <v>20.51239980587712</v>
          </cell>
          <cell r="BG55">
            <v>1.2845652972139243</v>
          </cell>
          <cell r="BH55">
            <v>0.12836549480661485</v>
          </cell>
          <cell r="BW55">
            <v>21.513512628364182</v>
          </cell>
          <cell r="BX55">
            <v>19.132042496215593</v>
          </cell>
          <cell r="BY55">
            <v>20.070444080366723</v>
          </cell>
          <cell r="BZ55">
            <v>12.013527485152302</v>
          </cell>
          <cell r="CA55">
            <v>8.2905745008677894</v>
          </cell>
          <cell r="CB55">
            <v>8.6972163033139296</v>
          </cell>
          <cell r="CC55">
            <v>16.987790804181721</v>
          </cell>
          <cell r="CG55">
            <v>16.815625908092606</v>
          </cell>
          <cell r="CK55">
            <v>697019.66154370212</v>
          </cell>
          <cell r="CL55">
            <v>28177.81044020089</v>
          </cell>
          <cell r="CM55">
            <v>98117.192434610333</v>
          </cell>
          <cell r="CN55">
            <v>258844.93491766631</v>
          </cell>
          <cell r="CP55">
            <v>7.7753852115711108</v>
          </cell>
        </row>
        <row r="56">
          <cell r="A56" t="str">
            <v>1993Q2</v>
          </cell>
          <cell r="W56">
            <v>47243.562452265927</v>
          </cell>
          <cell r="Z56">
            <v>3232779.4</v>
          </cell>
          <cell r="AA56">
            <v>3974220.0041014468</v>
          </cell>
          <cell r="AO56">
            <v>64.176606189943598</v>
          </cell>
          <cell r="AP56">
            <v>63.422089106002403</v>
          </cell>
          <cell r="AQ56">
            <v>77.967997206050981</v>
          </cell>
          <cell r="BC56">
            <v>21.060999109886769</v>
          </cell>
          <cell r="BD56">
            <v>20.695046361069807</v>
          </cell>
          <cell r="BG56">
            <v>0.20887696245208698</v>
          </cell>
          <cell r="BH56">
            <v>0.53258159624574031</v>
          </cell>
          <cell r="BW56">
            <v>21.500718411930041</v>
          </cell>
          <cell r="BX56">
            <v>19.234472136067758</v>
          </cell>
          <cell r="BY56">
            <v>20.219301854749034</v>
          </cell>
          <cell r="BZ56">
            <v>12.029655660964071</v>
          </cell>
          <cell r="CA56">
            <v>8.2869954744487142</v>
          </cell>
          <cell r="CB56">
            <v>8.7113003040317718</v>
          </cell>
          <cell r="CC56">
            <v>16.998295778480486</v>
          </cell>
          <cell r="CG56">
            <v>16.84476593329499</v>
          </cell>
          <cell r="CK56">
            <v>707437.96218898846</v>
          </cell>
          <cell r="CL56">
            <v>36905.445654872849</v>
          </cell>
          <cell r="CM56">
            <v>106688.70787501358</v>
          </cell>
          <cell r="CN56">
            <v>263719.3149152337</v>
          </cell>
          <cell r="CP56">
            <v>8.3722641111278691</v>
          </cell>
        </row>
        <row r="57">
          <cell r="A57" t="str">
            <v>1993Q3</v>
          </cell>
          <cell r="W57">
            <v>47185.710509826458</v>
          </cell>
          <cell r="Z57">
            <v>3314361</v>
          </cell>
          <cell r="AA57">
            <v>4076276.6762311822</v>
          </cell>
          <cell r="AO57">
            <v>65.252484776311363</v>
          </cell>
          <cell r="AP57">
            <v>64.321533893628029</v>
          </cell>
          <cell r="AQ57">
            <v>79.10796934613019</v>
          </cell>
          <cell r="BC57">
            <v>20.91466600019546</v>
          </cell>
          <cell r="BD57">
            <v>20.555687526353381</v>
          </cell>
          <cell r="BG57">
            <v>0.47763990049130012</v>
          </cell>
          <cell r="BH57">
            <v>0.10760569811754106</v>
          </cell>
          <cell r="BW57">
            <v>21.557989180253049</v>
          </cell>
          <cell r="BX57">
            <v>19.311252853136683</v>
          </cell>
          <cell r="BY57">
            <v>20.513348100999774</v>
          </cell>
          <cell r="BZ57">
            <v>11.9349684953949</v>
          </cell>
          <cell r="CA57">
            <v>8.2218062408981396</v>
          </cell>
          <cell r="CB57">
            <v>8.7336008036952091</v>
          </cell>
          <cell r="CC57">
            <v>16.95540704459335</v>
          </cell>
          <cell r="CG57">
            <v>16.835880163692146</v>
          </cell>
          <cell r="CK57">
            <v>704624.03470149485</v>
          </cell>
          <cell r="CL57">
            <v>27608.232906832418</v>
          </cell>
          <cell r="CM57">
            <v>97432.310032317997</v>
          </cell>
          <cell r="CN57">
            <v>264798.44673092157</v>
          </cell>
          <cell r="CP57">
            <v>7.5634436104916967</v>
          </cell>
        </row>
        <row r="58">
          <cell r="A58" t="str">
            <v>1993Q4</v>
          </cell>
          <cell r="W58">
            <v>47331.058754644415</v>
          </cell>
          <cell r="Z58">
            <v>3398406</v>
          </cell>
          <cell r="AA58">
            <v>4180007.3331048447</v>
          </cell>
          <cell r="AO58">
            <v>66.29214423733589</v>
          </cell>
          <cell r="AP58">
            <v>65.253486587611775</v>
          </cell>
          <cell r="AQ58">
            <v>80.261173163793799</v>
          </cell>
          <cell r="BC58">
            <v>20.588699036063151</v>
          </cell>
          <cell r="BD58">
            <v>20.486850282761495</v>
          </cell>
          <cell r="BG58">
            <v>-0.45855723909610235</v>
          </cell>
          <cell r="BH58">
            <v>0.24578921678952703</v>
          </cell>
          <cell r="BW58">
            <v>21.6337851421866</v>
          </cell>
          <cell r="BX58">
            <v>19.380972254343153</v>
          </cell>
          <cell r="BY58">
            <v>20.686731457020695</v>
          </cell>
          <cell r="BZ58">
            <v>11.58041642827348</v>
          </cell>
          <cell r="CA58">
            <v>8.1868549470527494</v>
          </cell>
          <cell r="CB58">
            <v>8.7384300201611023</v>
          </cell>
          <cell r="CC58">
            <v>16.925284967213852</v>
          </cell>
          <cell r="CG58">
            <v>16.834627206552305</v>
          </cell>
          <cell r="CK58">
            <v>715065.92531696137</v>
          </cell>
          <cell r="CL58">
            <v>33019.656137165934</v>
          </cell>
          <cell r="CM58">
            <v>102404.58438155043</v>
          </cell>
          <cell r="CN58">
            <v>266739.13748869346</v>
          </cell>
          <cell r="CP58">
            <v>7.8651652256398554</v>
          </cell>
        </row>
        <row r="59">
          <cell r="A59" t="str">
            <v>1994Q1</v>
          </cell>
          <cell r="W59">
            <v>46842.056617991519</v>
          </cell>
          <cell r="Z59">
            <v>3465510.7</v>
          </cell>
          <cell r="AA59">
            <v>4276166.7056525517</v>
          </cell>
          <cell r="AO59">
            <v>66.824854433056487</v>
          </cell>
          <cell r="AP59">
            <v>65.562785144129109</v>
          </cell>
          <cell r="AQ59">
            <v>80.899302652038159</v>
          </cell>
          <cell r="BC59">
            <v>20.764125689375689</v>
          </cell>
          <cell r="BD59">
            <v>20.451752484257934</v>
          </cell>
          <cell r="BG59">
            <v>1.2767903878129427</v>
          </cell>
          <cell r="BH59">
            <v>0.73390162023529992</v>
          </cell>
          <cell r="BW59">
            <v>21.817226462278931</v>
          </cell>
          <cell r="BX59">
            <v>19.540988957045606</v>
          </cell>
          <cell r="BY59">
            <v>21.007454812897457</v>
          </cell>
          <cell r="BZ59">
            <v>11.429486829168834</v>
          </cell>
          <cell r="CA59">
            <v>8.1551937333628235</v>
          </cell>
          <cell r="CB59">
            <v>8.7672053968524324</v>
          </cell>
          <cell r="CC59">
            <v>16.922399130215254</v>
          </cell>
          <cell r="CG59">
            <v>16.740241738680957</v>
          </cell>
          <cell r="CK59">
            <v>714653.65725978953</v>
          </cell>
          <cell r="CL59">
            <v>23004.65335070157</v>
          </cell>
          <cell r="CM59">
            <v>92031.525163138402</v>
          </cell>
          <cell r="CN59">
            <v>270259.13752801466</v>
          </cell>
          <cell r="CP59">
            <v>6.9644489751624237</v>
          </cell>
        </row>
        <row r="60">
          <cell r="A60" t="str">
            <v>1994Q2</v>
          </cell>
          <cell r="W60">
            <v>47297.472776454226</v>
          </cell>
          <cell r="Z60">
            <v>3538255.1</v>
          </cell>
          <cell r="AA60">
            <v>4372174.316385447</v>
          </cell>
          <cell r="AO60">
            <v>67.392233757746027</v>
          </cell>
          <cell r="AP60">
            <v>66.081647294599165</v>
          </cell>
          <cell r="AQ60">
            <v>81.65620423634472</v>
          </cell>
          <cell r="BC60">
            <v>20.420005576718687</v>
          </cell>
          <cell r="BD60">
            <v>20.198410527105167</v>
          </cell>
          <cell r="BG60">
            <v>-0.1753762685822724</v>
          </cell>
          <cell r="BH60">
            <v>-9.7738105213851512E-2</v>
          </cell>
          <cell r="BW60">
            <v>21.902741070216592</v>
          </cell>
          <cell r="BX60">
            <v>19.546137202675787</v>
          </cell>
          <cell r="BY60">
            <v>21.110619009564811</v>
          </cell>
          <cell r="BZ60">
            <v>11.320982447387568</v>
          </cell>
          <cell r="CA60">
            <v>8.1135636500574506</v>
          </cell>
          <cell r="CB60">
            <v>8.7629770143416881</v>
          </cell>
          <cell r="CC60">
            <v>16.876540664399137</v>
          </cell>
          <cell r="CG60">
            <v>16.688466985004268</v>
          </cell>
          <cell r="CK60">
            <v>720467.8909458511</v>
          </cell>
          <cell r="CL60">
            <v>23851.739738529301</v>
          </cell>
          <cell r="CM60">
            <v>93041.356687598978</v>
          </cell>
          <cell r="CN60">
            <v>270374.34743725182</v>
          </cell>
          <cell r="CP60">
            <v>6.9506872090041343</v>
          </cell>
        </row>
        <row r="61">
          <cell r="A61" t="str">
            <v>1994Q3</v>
          </cell>
          <cell r="W61">
            <v>46557.724263071548</v>
          </cell>
          <cell r="Z61">
            <v>3617160.5</v>
          </cell>
          <cell r="AA61">
            <v>4481821.6461780565</v>
          </cell>
          <cell r="AO61">
            <v>68.001223384291848</v>
          </cell>
          <cell r="AP61">
            <v>66.628275954588759</v>
          </cell>
          <cell r="AQ61">
            <v>82.555377186276573</v>
          </cell>
          <cell r="BC61">
            <v>20.301551765116859</v>
          </cell>
          <cell r="BD61">
            <v>20.048233793556385</v>
          </cell>
          <cell r="BG61">
            <v>-0.12667567132790269</v>
          </cell>
          <cell r="BH61">
            <v>7.5135018488592387E-2</v>
          </cell>
          <cell r="BW61">
            <v>21.817508460033512</v>
          </cell>
          <cell r="BX61">
            <v>19.619634311873305</v>
          </cell>
          <cell r="BY61">
            <v>21.266210184709518</v>
          </cell>
          <cell r="BZ61">
            <v>11.322913941932304</v>
          </cell>
          <cell r="CA61">
            <v>8.0975422366139949</v>
          </cell>
          <cell r="CB61">
            <v>8.7771276694582703</v>
          </cell>
          <cell r="CC61">
            <v>16.874669906072263</v>
          </cell>
          <cell r="CG61">
            <v>16.624310103126742</v>
          </cell>
          <cell r="CK61">
            <v>731671.86654659745</v>
          </cell>
          <cell r="CL61">
            <v>36300.556552764014</v>
          </cell>
          <cell r="CM61">
            <v>106209.25583849289</v>
          </cell>
          <cell r="CN61">
            <v>272097.98818088335</v>
          </cell>
          <cell r="CP61">
            <v>7.8255190577676839</v>
          </cell>
        </row>
        <row r="62">
          <cell r="A62" t="str">
            <v>1994Q4</v>
          </cell>
          <cell r="W62">
            <v>46726.713610755076</v>
          </cell>
          <cell r="Z62">
            <v>3699722.2</v>
          </cell>
          <cell r="AA62">
            <v>4590917.4505262068</v>
          </cell>
          <cell r="AO62">
            <v>68.556909154369407</v>
          </cell>
          <cell r="AP62">
            <v>67.057257946054634</v>
          </cell>
          <cell r="AQ62">
            <v>83.210122016452843</v>
          </cell>
          <cell r="BC62">
            <v>20.106738103696109</v>
          </cell>
          <cell r="BD62">
            <v>20.034514321583526</v>
          </cell>
          <cell r="BG62">
            <v>0.64284638280374118</v>
          </cell>
          <cell r="BH62">
            <v>0.66433932208946889</v>
          </cell>
          <cell r="BW62">
            <v>21.750659761101897</v>
          </cell>
          <cell r="BX62">
            <v>19.645415670414117</v>
          </cell>
          <cell r="BY62">
            <v>21.409208522333643</v>
          </cell>
          <cell r="BZ62">
            <v>11.255826180236005</v>
          </cell>
          <cell r="CA62">
            <v>8.0694360738938755</v>
          </cell>
          <cell r="CB62">
            <v>8.7939213128389664</v>
          </cell>
          <cell r="CC62">
            <v>16.863357386732844</v>
          </cell>
          <cell r="CG62">
            <v>16.510958544234086</v>
          </cell>
          <cell r="CK62">
            <v>736736.53153558564</v>
          </cell>
          <cell r="CL62">
            <v>36643.655384096637</v>
          </cell>
          <cell r="CM62">
            <v>108099.61117594771</v>
          </cell>
          <cell r="CN62">
            <v>276338.98131284065</v>
          </cell>
          <cell r="CP62">
            <v>7.8371976258041602</v>
          </cell>
        </row>
        <row r="63">
          <cell r="A63" t="str">
            <v>1995Q1</v>
          </cell>
          <cell r="W63">
            <v>46972.30645907874</v>
          </cell>
          <cell r="Z63">
            <v>3808486.9</v>
          </cell>
          <cell r="AA63">
            <v>4704264.0321032498</v>
          </cell>
          <cell r="AO63">
            <v>69.616808025964673</v>
          </cell>
          <cell r="AP63">
            <v>68.227057704976914</v>
          </cell>
          <cell r="AQ63">
            <v>84.274438118129211</v>
          </cell>
          <cell r="BC63">
            <v>19.968459030710385</v>
          </cell>
          <cell r="BD63">
            <v>19.784944332831419</v>
          </cell>
          <cell r="BG63">
            <v>-0.16958482535198716</v>
          </cell>
          <cell r="BH63">
            <v>-1.3216974687510818</v>
          </cell>
          <cell r="BW63">
            <v>21.659006123438648</v>
          </cell>
          <cell r="BX63">
            <v>19.751568422422096</v>
          </cell>
          <cell r="BY63">
            <v>21.189760560899103</v>
          </cell>
          <cell r="BZ63">
            <v>11.300412755560012</v>
          </cell>
          <cell r="CA63">
            <v>8.0611148774673023</v>
          </cell>
          <cell r="CB63">
            <v>8.6480774819647053</v>
          </cell>
          <cell r="CC63">
            <v>16.709192359432009</v>
          </cell>
          <cell r="CG63">
            <v>16.468291250671317</v>
          </cell>
          <cell r="CK63">
            <v>746538.8928646791</v>
          </cell>
          <cell r="CL63">
            <v>37137.774680099596</v>
          </cell>
          <cell r="CM63">
            <v>110785.59863882302</v>
          </cell>
          <cell r="CN63">
            <v>276102.70706178038</v>
          </cell>
          <cell r="CP63">
            <v>7.9386650180798988</v>
          </cell>
        </row>
        <row r="64">
          <cell r="A64" t="str">
            <v>1995Q2</v>
          </cell>
          <cell r="W64">
            <v>47056.177028344449</v>
          </cell>
          <cell r="Z64">
            <v>3916553.1</v>
          </cell>
          <cell r="AA64">
            <v>4816191.198796575</v>
          </cell>
          <cell r="AO64">
            <v>70.585758351825262</v>
          </cell>
          <cell r="AP64">
            <v>69.11917277918819</v>
          </cell>
          <cell r="AQ64">
            <v>84.995950037604743</v>
          </cell>
          <cell r="BC64">
            <v>19.995847518267791</v>
          </cell>
          <cell r="BD64">
            <v>19.824124469955919</v>
          </cell>
          <cell r="BG64">
            <v>0.85543492538073806</v>
          </cell>
          <cell r="BH64">
            <v>0.85543397824641154</v>
          </cell>
          <cell r="BW64">
            <v>21.48621207019028</v>
          </cell>
          <cell r="BX64">
            <v>19.773461931256019</v>
          </cell>
          <cell r="BY64">
            <v>21.320318341300581</v>
          </cell>
          <cell r="BZ64">
            <v>11.226146893602776</v>
          </cell>
          <cell r="CA64">
            <v>8.0433027623787847</v>
          </cell>
          <cell r="CB64">
            <v>8.6725215850194424</v>
          </cell>
          <cell r="CC64">
            <v>16.715824347398225</v>
          </cell>
          <cell r="CG64">
            <v>16.412312701069563</v>
          </cell>
          <cell r="CK64">
            <v>754148.71484832035</v>
          </cell>
          <cell r="CL64">
            <v>34469.9755709561</v>
          </cell>
          <cell r="CM64">
            <v>109494.54774635145</v>
          </cell>
          <cell r="CN64">
            <v>280827.42105302593</v>
          </cell>
          <cell r="CP64">
            <v>7.7294216325667966</v>
          </cell>
        </row>
        <row r="65">
          <cell r="A65" t="str">
            <v>1995Q3</v>
          </cell>
          <cell r="W65">
            <v>46806.084069044984</v>
          </cell>
          <cell r="Z65">
            <v>4022322.8</v>
          </cell>
          <cell r="AA65">
            <v>4919081.067368512</v>
          </cell>
          <cell r="AO65">
            <v>71.526621208747628</v>
          </cell>
          <cell r="AP65">
            <v>70.216999571327804</v>
          </cell>
          <cell r="AQ65">
            <v>85.871554913181399</v>
          </cell>
          <cell r="BC65">
            <v>20.149415894241077</v>
          </cell>
          <cell r="BD65">
            <v>19.883474513532377</v>
          </cell>
          <cell r="BG65">
            <v>0.61532871788125831</v>
          </cell>
          <cell r="BH65">
            <v>0.61532950130465114</v>
          </cell>
          <cell r="BW65">
            <v>21.558121343137142</v>
          </cell>
          <cell r="BX65">
            <v>19.827674739259852</v>
          </cell>
          <cell r="BY65">
            <v>21.475267648292132</v>
          </cell>
          <cell r="BZ65">
            <v>11.240401248882208</v>
          </cell>
          <cell r="CA65">
            <v>8.0424070080575305</v>
          </cell>
          <cell r="CB65">
            <v>8.7106957979573441</v>
          </cell>
          <cell r="CC65">
            <v>16.753102806014873</v>
          </cell>
          <cell r="CG65">
            <v>16.447359884330655</v>
          </cell>
          <cell r="CK65">
            <v>755909.22055396636</v>
          </cell>
          <cell r="CL65">
            <v>22789.940879457528</v>
          </cell>
          <cell r="CM65">
            <v>99081.310510433279</v>
          </cell>
          <cell r="CN65">
            <v>284752.10193849576</v>
          </cell>
          <cell r="CP65">
            <v>6.9185818081409982</v>
          </cell>
        </row>
        <row r="66">
          <cell r="A66" t="str">
            <v>1995Q4</v>
          </cell>
          <cell r="W66">
            <v>46621.674139081602</v>
          </cell>
          <cell r="Z66">
            <v>4122205.4</v>
          </cell>
          <cell r="AA66">
            <v>5008827.6864329372</v>
          </cell>
          <cell r="AO66">
            <v>72.442375550629862</v>
          </cell>
          <cell r="AP66">
            <v>71.263915806828706</v>
          </cell>
          <cell r="AQ66">
            <v>86.591676032657048</v>
          </cell>
          <cell r="BC66">
            <v>20.234187332782085</v>
          </cell>
          <cell r="BD66">
            <v>19.948316936919277</v>
          </cell>
          <cell r="BG66">
            <v>0.52892565956463855</v>
          </cell>
          <cell r="BH66">
            <v>0.52892518297080748</v>
          </cell>
          <cell r="BW66">
            <v>21.694176685822843</v>
          </cell>
          <cell r="BX66">
            <v>19.810790198394031</v>
          </cell>
          <cell r="BY66">
            <v>21.374396945063424</v>
          </cell>
          <cell r="BZ66">
            <v>11.403606369579022</v>
          </cell>
          <cell r="CA66">
            <v>8.0377743059507267</v>
          </cell>
          <cell r="CB66">
            <v>8.6721719249820612</v>
          </cell>
          <cell r="CC66">
            <v>16.709946230932786</v>
          </cell>
          <cell r="CG66">
            <v>16.537062497393713</v>
          </cell>
          <cell r="CK66">
            <v>757184.77353599109</v>
          </cell>
          <cell r="CL66">
            <v>7794.1055403246282</v>
          </cell>
          <cell r="CM66">
            <v>85612.631771613611</v>
          </cell>
          <cell r="CN66">
            <v>288473.69270718802</v>
          </cell>
          <cell r="CP66">
            <v>5.9202206494351799</v>
          </cell>
        </row>
        <row r="67">
          <cell r="A67" t="str">
            <v>1996Q1</v>
          </cell>
          <cell r="W67">
            <v>47022.434780926378</v>
          </cell>
          <cell r="Z67">
            <v>4208314.4000000004</v>
          </cell>
          <cell r="AA67">
            <v>5085379.937316522</v>
          </cell>
          <cell r="AO67">
            <v>73.234127531776593</v>
          </cell>
          <cell r="AP67">
            <v>72.478158238786946</v>
          </cell>
          <cell r="AQ67">
            <v>87.583516051267296</v>
          </cell>
          <cell r="BC67">
            <v>20.275831704697204</v>
          </cell>
          <cell r="BD67">
            <v>19.932215698489404</v>
          </cell>
          <cell r="BG67">
            <v>-7.456404364314384E-2</v>
          </cell>
          <cell r="BH67">
            <v>-7.4562323083948723E-2</v>
          </cell>
          <cell r="BW67">
            <v>21.734169487552784</v>
          </cell>
          <cell r="BX67">
            <v>20.789510182199063</v>
          </cell>
          <cell r="BY67">
            <v>21.299847425848412</v>
          </cell>
          <cell r="BZ67">
            <v>11.679189508667728</v>
          </cell>
          <cell r="CA67">
            <v>8.3697173152369615</v>
          </cell>
          <cell r="CB67">
            <v>8.5751756654986071</v>
          </cell>
          <cell r="CC67">
            <v>16.944892980735567</v>
          </cell>
          <cell r="CG67">
            <v>16.762369779580268</v>
          </cell>
          <cell r="CK67">
            <v>751178.68897864828</v>
          </cell>
          <cell r="CL67">
            <v>-8030.0813420130435</v>
          </cell>
          <cell r="CM67">
            <v>71564.388946508174</v>
          </cell>
          <cell r="CN67">
            <v>289332.098062923</v>
          </cell>
          <cell r="CP67">
            <v>4.9301022816423741</v>
          </cell>
        </row>
        <row r="68">
          <cell r="A68" t="str">
            <v>1996Q2</v>
          </cell>
          <cell r="W68">
            <v>47857.519886585222</v>
          </cell>
          <cell r="Z68">
            <v>4284104.8</v>
          </cell>
          <cell r="AA68">
            <v>5152904.824819264</v>
          </cell>
          <cell r="AO68">
            <v>73.91552864968213</v>
          </cell>
          <cell r="AP68">
            <v>73.049901468658149</v>
          </cell>
          <cell r="AQ68">
            <v>87.864141355837148</v>
          </cell>
          <cell r="BC68">
            <v>20.352831396943539</v>
          </cell>
          <cell r="BD68">
            <v>19.98485956762233</v>
          </cell>
          <cell r="BG68">
            <v>0.67099931242675659</v>
          </cell>
          <cell r="BH68">
            <v>0.67099799642718061</v>
          </cell>
          <cell r="BW68">
            <v>21.808741672624883</v>
          </cell>
          <cell r="BX68">
            <v>20.874071659683981</v>
          </cell>
          <cell r="BY68">
            <v>21.543541166569721</v>
          </cell>
          <cell r="BZ68">
            <v>11.766004735959543</v>
          </cell>
          <cell r="CA68">
            <v>8.3704374789003619</v>
          </cell>
          <cell r="CB68">
            <v>8.6388926582624403</v>
          </cell>
          <cell r="CC68">
            <v>17.009330137162802</v>
          </cell>
          <cell r="CG68">
            <v>16.810942950925099</v>
          </cell>
          <cell r="CK68">
            <v>746170.34499766305</v>
          </cell>
          <cell r="CL68">
            <v>-18159.417924731635</v>
          </cell>
          <cell r="CM68">
            <v>62129.842990135308</v>
          </cell>
          <cell r="CN68">
            <v>293009.40548739332</v>
          </cell>
          <cell r="CP68">
            <v>4.2375983973992293</v>
          </cell>
        </row>
        <row r="69">
          <cell r="A69" t="str">
            <v>1996Q3</v>
          </cell>
          <cell r="W69">
            <v>48354.482388787837</v>
          </cell>
          <cell r="Z69">
            <v>4348331.7</v>
          </cell>
          <cell r="AA69">
            <v>5211947.8789683124</v>
          </cell>
          <cell r="AO69">
            <v>74.393212729212195</v>
          </cell>
          <cell r="AP69">
            <v>73.390926495438009</v>
          </cell>
          <cell r="AQ69">
            <v>87.966997477082401</v>
          </cell>
          <cell r="BC69">
            <v>20.344564544694148</v>
          </cell>
          <cell r="BD69">
            <v>19.971936979934917</v>
          </cell>
          <cell r="BG69">
            <v>0.79381735778216722</v>
          </cell>
          <cell r="BH69">
            <v>0.7938184560288386</v>
          </cell>
          <cell r="BW69">
            <v>21.789463975808175</v>
          </cell>
          <cell r="BX69">
            <v>20.841815152940661</v>
          </cell>
          <cell r="BY69">
            <v>21.491767881033734</v>
          </cell>
          <cell r="BZ69">
            <v>11.782498886526799</v>
          </cell>
          <cell r="CA69">
            <v>8.364163317671796</v>
          </cell>
          <cell r="CB69">
            <v>8.6250000407040375</v>
          </cell>
          <cell r="CC69">
            <v>16.989163358375833</v>
          </cell>
          <cell r="CG69">
            <v>16.797190566717525</v>
          </cell>
          <cell r="CK69">
            <v>745291.18650963577</v>
          </cell>
          <cell r="CL69">
            <v>-26414.031617513785</v>
          </cell>
          <cell r="CM69">
            <v>53523.610773997731</v>
          </cell>
          <cell r="CN69">
            <v>295828.82662494911</v>
          </cell>
          <cell r="CP69">
            <v>3.6134753786928453</v>
          </cell>
        </row>
        <row r="70">
          <cell r="A70" t="str">
            <v>1996Q4</v>
          </cell>
          <cell r="W70">
            <v>48209.149441671369</v>
          </cell>
          <cell r="Z70">
            <v>4405351.7</v>
          </cell>
          <cell r="AA70">
            <v>5267666.3505451614</v>
          </cell>
          <cell r="AO70">
            <v>74.768608904339956</v>
          </cell>
          <cell r="AP70">
            <v>73.765753965019087</v>
          </cell>
          <cell r="AQ70">
            <v>88.204848658082014</v>
          </cell>
          <cell r="BC70">
            <v>20.238095429584853</v>
          </cell>
          <cell r="BD70">
            <v>19.984361054119542</v>
          </cell>
          <cell r="BG70">
            <v>0.14054961507277142</v>
          </cell>
          <cell r="BH70">
            <v>0.14055004947535199</v>
          </cell>
          <cell r="BW70">
            <v>21.826120666843991</v>
          </cell>
          <cell r="BX70">
            <v>20.858686020265115</v>
          </cell>
          <cell r="BY70">
            <v>21.418612535064931</v>
          </cell>
          <cell r="BZ70">
            <v>11.480455180770157</v>
          </cell>
          <cell r="CA70">
            <v>8.3607230498602014</v>
          </cell>
          <cell r="CB70">
            <v>8.5851566749680597</v>
          </cell>
          <cell r="CC70">
            <v>16.945879724828259</v>
          </cell>
          <cell r="CG70">
            <v>16.760896826290654</v>
          </cell>
          <cell r="CK70">
            <v>744386.65893962025</v>
          </cell>
          <cell r="CL70">
            <v>-26891.22676599714</v>
          </cell>
          <cell r="CM70">
            <v>51930.165004281094</v>
          </cell>
          <cell r="CN70">
            <v>298370.63342743175</v>
          </cell>
          <cell r="CP70">
            <v>3.4781947376130202</v>
          </cell>
        </row>
        <row r="71">
          <cell r="A71" t="str">
            <v>1997Q1</v>
          </cell>
          <cell r="W71">
            <v>46556.622097279709</v>
          </cell>
          <cell r="Z71">
            <v>4431639.8</v>
          </cell>
          <cell r="AA71">
            <v>5323127.2473560888</v>
          </cell>
          <cell r="AO71">
            <v>74.579658699413713</v>
          </cell>
          <cell r="AP71">
            <v>73.774293328164148</v>
          </cell>
          <cell r="AQ71">
            <v>88.615042894413747</v>
          </cell>
          <cell r="BC71">
            <v>20.084415177557535</v>
          </cell>
          <cell r="BD71">
            <v>19.992534742313868</v>
          </cell>
          <cell r="BG71">
            <v>0.11319925850188373</v>
          </cell>
          <cell r="BH71">
            <v>0.11319882041813667</v>
          </cell>
          <cell r="BW71">
            <v>21.804534674845403</v>
          </cell>
          <cell r="BX71">
            <v>20.837174997261208</v>
          </cell>
          <cell r="BY71">
            <v>21.423875563768064</v>
          </cell>
          <cell r="BZ71">
            <v>11.586644133644278</v>
          </cell>
          <cell r="CA71">
            <v>8.3759293558156553</v>
          </cell>
          <cell r="CB71">
            <v>8.6117656675385437</v>
          </cell>
          <cell r="CC71">
            <v>16.987695023354199</v>
          </cell>
          <cell r="CG71">
            <v>16.704266808028095</v>
          </cell>
          <cell r="CK71">
            <v>748324.65430938697</v>
          </cell>
          <cell r="CL71">
            <v>-22994.551823339512</v>
          </cell>
          <cell r="CM71">
            <v>54081.076770307729</v>
          </cell>
          <cell r="CN71">
            <v>300239.10995937989</v>
          </cell>
          <cell r="CP71">
            <v>3.6011890868528145</v>
          </cell>
        </row>
        <row r="72">
          <cell r="A72" t="str">
            <v>1997Q2</v>
          </cell>
          <cell r="W72">
            <v>47049.500472942556</v>
          </cell>
          <cell r="Z72">
            <v>4453950.3</v>
          </cell>
          <cell r="AA72">
            <v>5372893.6735522002</v>
          </cell>
          <cell r="AO72">
            <v>74.19427977082465</v>
          </cell>
          <cell r="AP72">
            <v>72.915553609103839</v>
          </cell>
          <cell r="AQ72">
            <v>87.959561805148638</v>
          </cell>
          <cell r="BC72">
            <v>19.818304527043946</v>
          </cell>
          <cell r="BD72">
            <v>19.818599931036225</v>
          </cell>
          <cell r="BG72">
            <v>0.67732656565613336</v>
          </cell>
          <cell r="BH72">
            <v>0.67732481893116869</v>
          </cell>
          <cell r="BW72">
            <v>21.799048617103175</v>
          </cell>
          <cell r="BX72">
            <v>20.75272386198403</v>
          </cell>
          <cell r="BY72">
            <v>21.253635673088038</v>
          </cell>
          <cell r="BZ72">
            <v>11.80139889633365</v>
          </cell>
          <cell r="CA72">
            <v>8.2646147866510802</v>
          </cell>
          <cell r="CB72">
            <v>8.4640991140285546</v>
          </cell>
          <cell r="CC72">
            <v>16.728713900679637</v>
          </cell>
          <cell r="CG72">
            <v>16.459329034487478</v>
          </cell>
          <cell r="CK72">
            <v>750469.64957871079</v>
          </cell>
          <cell r="CL72">
            <v>-25319.72056490407</v>
          </cell>
          <cell r="CM72">
            <v>49770.937286800821</v>
          </cell>
          <cell r="CN72">
            <v>302648.2510906895</v>
          </cell>
          <cell r="CP72">
            <v>3.2591970735830351</v>
          </cell>
        </row>
        <row r="73">
          <cell r="A73" t="str">
            <v>1997Q3</v>
          </cell>
          <cell r="W73">
            <v>47188.399198798332</v>
          </cell>
          <cell r="Z73">
            <v>4472444.4000000004</v>
          </cell>
          <cell r="AA73">
            <v>5419453.3155534705</v>
          </cell>
          <cell r="AO73">
            <v>73.722015889283043</v>
          </cell>
          <cell r="AP73">
            <v>72.380677095501312</v>
          </cell>
          <cell r="AQ73">
            <v>87.706780763382923</v>
          </cell>
          <cell r="BC73">
            <v>19.576366119632024</v>
          </cell>
          <cell r="BD73">
            <v>19.665319666476062</v>
          </cell>
          <cell r="BG73">
            <v>7.8135456414640814E-2</v>
          </cell>
          <cell r="BH73">
            <v>7.8136643615489554E-2</v>
          </cell>
          <cell r="BW73">
            <v>21.875950777095493</v>
          </cell>
          <cell r="BX73">
            <v>20.581779100739698</v>
          </cell>
          <cell r="BY73">
            <v>21.069465398395558</v>
          </cell>
          <cell r="BZ73">
            <v>11.458399657066176</v>
          </cell>
          <cell r="CA73">
            <v>8.1823720844746468</v>
          </cell>
          <cell r="CB73">
            <v>8.3762538052135849</v>
          </cell>
          <cell r="CC73">
            <v>16.55862588968823</v>
          </cell>
          <cell r="CG73">
            <v>16.305135008426756</v>
          </cell>
          <cell r="CK73">
            <v>753403.82888904645</v>
          </cell>
          <cell r="CL73">
            <v>-25734.821789661568</v>
          </cell>
          <cell r="CM73">
            <v>47933.764931613114</v>
          </cell>
          <cell r="CN73">
            <v>303782.90293034312</v>
          </cell>
          <cell r="CP73">
            <v>3.1029817712092767</v>
          </cell>
        </row>
        <row r="74">
          <cell r="A74" t="str">
            <v>1997Q4</v>
          </cell>
          <cell r="W74">
            <v>47502.784971585359</v>
          </cell>
          <cell r="Z74">
            <v>4487407.9000000004</v>
          </cell>
          <cell r="AA74">
            <v>5457704.4816131983</v>
          </cell>
          <cell r="AO74">
            <v>73.059541174237538</v>
          </cell>
          <cell r="AP74">
            <v>71.523342262055849</v>
          </cell>
          <cell r="AQ74">
            <v>86.988585460122053</v>
          </cell>
          <cell r="BC74">
            <v>19.340294655870849</v>
          </cell>
          <cell r="BD74">
            <v>19.418940869574854</v>
          </cell>
          <cell r="BG74">
            <v>-0.31752810575984558</v>
          </cell>
          <cell r="BH74">
            <v>-0.3175290500840422</v>
          </cell>
          <cell r="BW74">
            <v>21.946438070554606</v>
          </cell>
          <cell r="BX74">
            <v>20.407852824139955</v>
          </cell>
          <cell r="BY74">
            <v>20.785223573428038</v>
          </cell>
          <cell r="BZ74">
            <v>11.821142035565748</v>
          </cell>
          <cell r="CA74">
            <v>8.063921478740415</v>
          </cell>
          <cell r="CB74">
            <v>8.2130350634401701</v>
          </cell>
          <cell r="CC74">
            <v>16.276956542180585</v>
          </cell>
          <cell r="CG74">
            <v>16.095715891146845</v>
          </cell>
          <cell r="CK74">
            <v>756085.45394728205</v>
          </cell>
          <cell r="CL74">
            <v>-33292.403156326211</v>
          </cell>
          <cell r="CM74">
            <v>39484.741105016321</v>
          </cell>
          <cell r="CN74">
            <v>304588.35504528868</v>
          </cell>
          <cell r="CP74">
            <v>2.5173380402372136</v>
          </cell>
        </row>
        <row r="75">
          <cell r="A75" t="str">
            <v>1998Q1</v>
          </cell>
          <cell r="W75">
            <v>47634.108808787416</v>
          </cell>
          <cell r="Z75">
            <v>4522012.7</v>
          </cell>
          <cell r="AA75">
            <v>5499432.0877232021</v>
          </cell>
          <cell r="AO75">
            <v>72.655959914066301</v>
          </cell>
          <cell r="AP75">
            <v>71.392595683123346</v>
          </cell>
          <cell r="AQ75">
            <v>86.823889620128099</v>
          </cell>
          <cell r="BC75">
            <v>19.29928421215876</v>
          </cell>
          <cell r="BD75">
            <v>19.466650060910037</v>
          </cell>
          <cell r="BG75">
            <v>1.0388100840614145</v>
          </cell>
          <cell r="BH75">
            <v>1.038811559130548</v>
          </cell>
          <cell r="BW75">
            <v>22.362970529576017</v>
          </cell>
          <cell r="BX75">
            <v>20.392970192413447</v>
          </cell>
          <cell r="BY75">
            <v>19.560729217906992</v>
          </cell>
          <cell r="BZ75">
            <v>11.752060783686852</v>
          </cell>
          <cell r="CA75">
            <v>8.0252535593640406</v>
          </cell>
          <cell r="CB75">
            <v>7.6977414422036263</v>
          </cell>
          <cell r="CC75">
            <v>15.722995001567668</v>
          </cell>
          <cell r="CG75">
            <v>15.967782813639975</v>
          </cell>
          <cell r="CK75">
            <v>760674.28572759684</v>
          </cell>
          <cell r="CL75">
            <v>-28481.337697798474</v>
          </cell>
          <cell r="CM75">
            <v>44377.847659416846</v>
          </cell>
          <cell r="CN75">
            <v>308254.79154941346</v>
          </cell>
          <cell r="CP75">
            <v>2.802512903367997</v>
          </cell>
        </row>
        <row r="76">
          <cell r="A76" t="str">
            <v>1998Q2</v>
          </cell>
          <cell r="W76">
            <v>48532.445150984408</v>
          </cell>
          <cell r="Z76">
            <v>4557415.4000000004</v>
          </cell>
          <cell r="AA76">
            <v>5540488.9302209951</v>
          </cell>
          <cell r="AO76">
            <v>72.380933265215603</v>
          </cell>
          <cell r="AP76">
            <v>71.225083349581851</v>
          </cell>
          <cell r="AQ76">
            <v>86.588943779938504</v>
          </cell>
          <cell r="BC76">
            <v>19.264086645363026</v>
          </cell>
          <cell r="BD76">
            <v>19.431011707677524</v>
          </cell>
          <cell r="BG76">
            <v>0.47587061276610498</v>
          </cell>
          <cell r="BH76">
            <v>0.47586893097668614</v>
          </cell>
          <cell r="BW76">
            <v>22.693932600651593</v>
          </cell>
          <cell r="BX76">
            <v>20.262902493364205</v>
          </cell>
          <cell r="BY76">
            <v>18.942430187218093</v>
          </cell>
          <cell r="BZ76">
            <v>11.532964618351727</v>
          </cell>
          <cell r="CA76">
            <v>7.9899764077376716</v>
          </cell>
          <cell r="CB76">
            <v>7.4692937179486076</v>
          </cell>
          <cell r="CC76">
            <v>15.459270125686279</v>
          </cell>
          <cell r="CG76">
            <v>15.886290350116084</v>
          </cell>
          <cell r="CK76">
            <v>765740.82119239226</v>
          </cell>
          <cell r="CL76">
            <v>-28144.909202733092</v>
          </cell>
          <cell r="CM76">
            <v>43727.063485476305</v>
          </cell>
          <cell r="CN76">
            <v>310828.67098768282</v>
          </cell>
          <cell r="CP76">
            <v>2.7335351009570088</v>
          </cell>
        </row>
        <row r="77">
          <cell r="A77" t="str">
            <v>1998Q3</v>
          </cell>
          <cell r="W77">
            <v>49265.547229602293</v>
          </cell>
          <cell r="Z77">
            <v>4596375.5999999996</v>
          </cell>
          <cell r="AA77">
            <v>5575313.2857602974</v>
          </cell>
          <cell r="AO77">
            <v>72.225990089249819</v>
          </cell>
          <cell r="AP77">
            <v>71.274271631461204</v>
          </cell>
          <cell r="AQ77">
            <v>86.454290976519403</v>
          </cell>
          <cell r="BC77">
            <v>19.264062902990243</v>
          </cell>
          <cell r="BD77">
            <v>19.383289473561447</v>
          </cell>
          <cell r="BG77">
            <v>0.31668938298985427</v>
          </cell>
          <cell r="BH77">
            <v>0.31668998033265172</v>
          </cell>
          <cell r="BW77">
            <v>22.872535486220976</v>
          </cell>
          <cell r="BX77">
            <v>20.16336478929653</v>
          </cell>
          <cell r="BY77">
            <v>18.834356396310419</v>
          </cell>
          <cell r="BZ77">
            <v>11.991436278170987</v>
          </cell>
          <cell r="CA77">
            <v>7.9919568479685026</v>
          </cell>
          <cell r="CB77">
            <v>7.4651907135299096</v>
          </cell>
          <cell r="CC77">
            <v>15.457147561498413</v>
          </cell>
          <cell r="CG77">
            <v>15.894770227794137</v>
          </cell>
          <cell r="CK77">
            <v>769511.31924887921</v>
          </cell>
          <cell r="CL77">
            <v>-33937.701330880751</v>
          </cell>
          <cell r="CM77">
            <v>36746.543193069985</v>
          </cell>
          <cell r="CN77">
            <v>312500.13765376789</v>
          </cell>
          <cell r="CP77">
            <v>2.2792594243691418</v>
          </cell>
        </row>
        <row r="78">
          <cell r="A78" t="str">
            <v>1998Q4</v>
          </cell>
          <cell r="W78">
            <v>49638.375816616528</v>
          </cell>
          <cell r="Z78">
            <v>4637435.4000000004</v>
          </cell>
          <cell r="AA78">
            <v>5615487.4193111388</v>
          </cell>
          <cell r="AO78">
            <v>72.246829406937337</v>
          </cell>
          <cell r="AP78">
            <v>71.410694926034097</v>
          </cell>
          <cell r="AQ78">
            <v>86.471470623916431</v>
          </cell>
          <cell r="BC78">
            <v>19.397073055560242</v>
          </cell>
          <cell r="BD78">
            <v>19.42472311855925</v>
          </cell>
          <cell r="BG78">
            <v>0.3862386496939596</v>
          </cell>
          <cell r="BH78">
            <v>0.386239707973135</v>
          </cell>
          <cell r="BW78">
            <v>23.036409450880157</v>
          </cell>
          <cell r="BX78">
            <v>20.214105194989209</v>
          </cell>
          <cell r="BY78">
            <v>18.861278783933951</v>
          </cell>
          <cell r="BZ78">
            <v>12.420305027132743</v>
          </cell>
          <cell r="CA78">
            <v>8.0359975540001507</v>
          </cell>
          <cell r="CB78">
            <v>7.4981894430122997</v>
          </cell>
          <cell r="CC78">
            <v>15.534186997012451</v>
          </cell>
          <cell r="CG78">
            <v>15.963149219098172</v>
          </cell>
          <cell r="CK78">
            <v>778899.74489110603</v>
          </cell>
          <cell r="CL78">
            <v>-28410.69659551169</v>
          </cell>
          <cell r="CM78">
            <v>40623.034731178079</v>
          </cell>
          <cell r="CN78">
            <v>315362.07118033664</v>
          </cell>
          <cell r="CP78">
            <v>2.5021753533496938</v>
          </cell>
        </row>
        <row r="79">
          <cell r="A79" t="str">
            <v>1999Q1</v>
          </cell>
          <cell r="W79">
            <v>52241.642947963461</v>
          </cell>
          <cell r="Z79">
            <v>4675773.2</v>
          </cell>
          <cell r="AA79">
            <v>5651315.5307628028</v>
          </cell>
          <cell r="AO79">
            <v>72.228192960465378</v>
          </cell>
          <cell r="AP79">
            <v>71.353739150318475</v>
          </cell>
          <cell r="AQ79">
            <v>86.240815580660026</v>
          </cell>
          <cell r="BC79">
            <v>19.512127684590308</v>
          </cell>
          <cell r="BD79">
            <v>19.518313865470795</v>
          </cell>
          <cell r="BG79">
            <v>0.78236267102775869</v>
          </cell>
          <cell r="BH79">
            <v>0.78236280164671879</v>
          </cell>
          <cell r="BW79">
            <v>23.172019672045469</v>
          </cell>
          <cell r="BX79">
            <v>20.336456749607787</v>
          </cell>
          <cell r="BY79">
            <v>19.241570582413555</v>
          </cell>
          <cell r="BZ79">
            <v>12.239952463814213</v>
          </cell>
          <cell r="CA79">
            <v>8.0626115932853946</v>
          </cell>
          <cell r="CB79">
            <v>7.6285319493416051</v>
          </cell>
          <cell r="CC79">
            <v>15.691143542627</v>
          </cell>
          <cell r="CG79">
            <v>16.038997359635779</v>
          </cell>
          <cell r="CK79">
            <v>786423.21418449108</v>
          </cell>
          <cell r="CL79">
            <v>-31537.416755998478</v>
          </cell>
          <cell r="CM79">
            <v>35929.455750910682</v>
          </cell>
          <cell r="CN79">
            <v>319756.22429924685</v>
          </cell>
          <cell r="CP79">
            <v>2.1931782435156526</v>
          </cell>
          <cell r="CY79">
            <v>1.9494485332681695</v>
          </cell>
        </row>
        <row r="80">
          <cell r="A80" t="str">
            <v>1999Q2</v>
          </cell>
          <cell r="W80">
            <v>53141.903063533442</v>
          </cell>
          <cell r="Z80">
            <v>4713640.0999999996</v>
          </cell>
          <cell r="AA80">
            <v>5681522.8798503485</v>
          </cell>
          <cell r="AO80">
            <v>72.20635755367212</v>
          </cell>
          <cell r="AP80">
            <v>71.243798051188861</v>
          </cell>
          <cell r="AQ80">
            <v>85.872756529559211</v>
          </cell>
          <cell r="BC80">
            <v>19.485210698417646</v>
          </cell>
          <cell r="BD80">
            <v>19.494536250021682</v>
          </cell>
          <cell r="BG80">
            <v>0.12079662516146783</v>
          </cell>
          <cell r="BH80">
            <v>0.12079646197791227</v>
          </cell>
          <cell r="BW80">
            <v>23.256088671752423</v>
          </cell>
          <cell r="BX80">
            <v>20.199059975257601</v>
          </cell>
          <cell r="BY80">
            <v>18.985423225674563</v>
          </cell>
          <cell r="BZ80">
            <v>12.293452959455669</v>
          </cell>
          <cell r="CA80">
            <v>8.0611720073454389</v>
          </cell>
          <cell r="CB80">
            <v>7.5768259731830394</v>
          </cell>
          <cell r="CC80">
            <v>15.637997980528478</v>
          </cell>
          <cell r="CG80">
            <v>16.066849357812664</v>
          </cell>
          <cell r="CK80">
            <v>793688.98535742029</v>
          </cell>
          <cell r="CL80">
            <v>-35272.979352024588</v>
          </cell>
          <cell r="CM80">
            <v>30361.59863346396</v>
          </cell>
          <cell r="CN80">
            <v>322449.91954591771</v>
          </cell>
          <cell r="CP80">
            <v>1.835588255075951</v>
          </cell>
          <cell r="CY80">
            <v>1.7049705001415165</v>
          </cell>
        </row>
        <row r="81">
          <cell r="A81" t="str">
            <v>1999Q3</v>
          </cell>
          <cell r="W81">
            <v>53115.395667482182</v>
          </cell>
          <cell r="Z81">
            <v>4737072.7</v>
          </cell>
          <cell r="AA81">
            <v>5704479.2379372716</v>
          </cell>
          <cell r="AO81">
            <v>71.856506653818215</v>
          </cell>
          <cell r="AP81">
            <v>70.634783060228699</v>
          </cell>
          <cell r="AQ81">
            <v>85.059841585981545</v>
          </cell>
          <cell r="BC81">
            <v>19.434645927512292</v>
          </cell>
          <cell r="BD81">
            <v>19.44436862179499</v>
          </cell>
          <cell r="BG81">
            <v>0.40758677560441825</v>
          </cell>
          <cell r="BH81">
            <v>0.40758652429759845</v>
          </cell>
          <cell r="BW81">
            <v>23.30782227950521</v>
          </cell>
          <cell r="BX81">
            <v>20.185201757671344</v>
          </cell>
          <cell r="BY81">
            <v>18.820698556252822</v>
          </cell>
          <cell r="BZ81">
            <v>12.340502493504356</v>
          </cell>
          <cell r="CA81">
            <v>8.0494211125480302</v>
          </cell>
          <cell r="CB81">
            <v>7.5052868002187818</v>
          </cell>
          <cell r="CC81">
            <v>15.554707912766812</v>
          </cell>
          <cell r="CG81">
            <v>15.97396300862845</v>
          </cell>
          <cell r="CK81">
            <v>796554.09475284442</v>
          </cell>
          <cell r="CL81">
            <v>-41518.024927024962</v>
          </cell>
          <cell r="CM81">
            <v>23119.369522867026</v>
          </cell>
          <cell r="CN81">
            <v>326005.77143594419</v>
          </cell>
          <cell r="CP81">
            <v>1.3789373768631208</v>
          </cell>
          <cell r="CY81">
            <v>1.7718709573754865</v>
          </cell>
        </row>
        <row r="82">
          <cell r="A82" t="str">
            <v>1999Q4</v>
          </cell>
          <cell r="W82">
            <v>53751.24120022502</v>
          </cell>
          <cell r="Z82">
            <v>4762189.4000000004</v>
          </cell>
          <cell r="AA82">
            <v>5717672.1432211958</v>
          </cell>
          <cell r="AO82">
            <v>71.377697195651152</v>
          </cell>
          <cell r="AP82">
            <v>69.912123558400154</v>
          </cell>
          <cell r="AQ82">
            <v>83.939248897429991</v>
          </cell>
          <cell r="BC82">
            <v>19.363911463961095</v>
          </cell>
          <cell r="BD82">
            <v>19.374582718522156</v>
          </cell>
          <cell r="BG82">
            <v>0.62886148635670214</v>
          </cell>
          <cell r="BH82">
            <v>0.6288610156390595</v>
          </cell>
          <cell r="BW82">
            <v>23.303179609124406</v>
          </cell>
          <cell r="BX82">
            <v>20.120922262242892</v>
          </cell>
          <cell r="BY82">
            <v>18.8576878572892</v>
          </cell>
          <cell r="BZ82">
            <v>12.453342797515935</v>
          </cell>
          <cell r="CA82">
            <v>8.0024112182992955</v>
          </cell>
          <cell r="CB82">
            <v>7.5000027778814049</v>
          </cell>
          <cell r="CC82">
            <v>15.502413996180699</v>
          </cell>
          <cell r="CG82">
            <v>15.796563750926362</v>
          </cell>
          <cell r="CK82">
            <v>800921.02484643238</v>
          </cell>
          <cell r="CL82">
            <v>-51277.91928884403</v>
          </cell>
          <cell r="CM82">
            <v>13374.628183932975</v>
          </cell>
          <cell r="CN82">
            <v>329933.59290000936</v>
          </cell>
          <cell r="CP82">
            <v>0.78539392670336305</v>
          </cell>
          <cell r="CY82">
            <v>0.69125756080222467</v>
          </cell>
        </row>
        <row r="83">
          <cell r="A83" t="str">
            <v>2000Q1</v>
          </cell>
          <cell r="W83">
            <v>54866.22081370309</v>
          </cell>
          <cell r="Z83">
            <v>4786902.5999999996</v>
          </cell>
          <cell r="AA83">
            <v>5721946.7408587337</v>
          </cell>
          <cell r="AO83">
            <v>70.79297154378861</v>
          </cell>
          <cell r="AP83">
            <v>69.244820048542692</v>
          </cell>
          <cell r="AQ83">
            <v>82.770677723442361</v>
          </cell>
          <cell r="BC83">
            <v>19.361709676871822</v>
          </cell>
          <cell r="BD83">
            <v>19.372858000327355</v>
          </cell>
          <cell r="BG83">
            <v>0.87932238991637046</v>
          </cell>
          <cell r="BH83">
            <v>0.87932181436551904</v>
          </cell>
          <cell r="BW83">
            <v>23.143416387786289</v>
          </cell>
          <cell r="BX83">
            <v>19.892945759462549</v>
          </cell>
          <cell r="BY83">
            <v>18.537380373464266</v>
          </cell>
          <cell r="BZ83">
            <v>12.619754673341502</v>
          </cell>
          <cell r="CA83">
            <v>7.9275952893203048</v>
          </cell>
          <cell r="CB83">
            <v>7.3873850108453887</v>
          </cell>
          <cell r="CC83">
            <v>15.314980300165693</v>
          </cell>
          <cell r="CG83">
            <v>15.589541889815658</v>
          </cell>
          <cell r="CK83">
            <v>800669.62734848587</v>
          </cell>
          <cell r="CL83">
            <v>-60721.530912496171</v>
          </cell>
          <cell r="CM83">
            <v>4467.2688673050143</v>
          </cell>
          <cell r="CN83">
            <v>334811.99122976675</v>
          </cell>
          <cell r="CP83">
            <v>0.25848466507339657</v>
          </cell>
          <cell r="CY83">
            <v>0.84686701746525173</v>
          </cell>
        </row>
        <row r="84">
          <cell r="A84" t="str">
            <v>2000Q2</v>
          </cell>
          <cell r="W84">
            <v>54028.134355097012</v>
          </cell>
          <cell r="Z84">
            <v>4791948</v>
          </cell>
          <cell r="AA84">
            <v>5722980.5647536423</v>
          </cell>
          <cell r="AO84">
            <v>69.873576759810192</v>
          </cell>
          <cell r="AP84">
            <v>68.446795109918426</v>
          </cell>
          <cell r="AQ84">
            <v>81.745394176593265</v>
          </cell>
          <cell r="BC84">
            <v>19.204290845923015</v>
          </cell>
          <cell r="BD84">
            <v>19.217228901687928</v>
          </cell>
          <cell r="BG84">
            <v>0.28016164444017999</v>
          </cell>
          <cell r="BH84">
            <v>0.28016224471214546</v>
          </cell>
          <cell r="BW84">
            <v>22.939219874147106</v>
          </cell>
          <cell r="BX84">
            <v>19.882300060949177</v>
          </cell>
          <cell r="BY84">
            <v>18.508974057391971</v>
          </cell>
          <cell r="BZ84">
            <v>12.629689753568101</v>
          </cell>
          <cell r="CA84">
            <v>7.9129770292537982</v>
          </cell>
          <cell r="CB84">
            <v>7.3664056020792748</v>
          </cell>
          <cell r="CC84">
            <v>15.279382631333073</v>
          </cell>
          <cell r="CG84">
            <v>15.454105280940631</v>
          </cell>
          <cell r="CK84">
            <v>801612.99657767289</v>
          </cell>
          <cell r="CL84">
            <v>-64709.22208295294</v>
          </cell>
          <cell r="CM84">
            <v>1260.2716429262655</v>
          </cell>
          <cell r="CN84">
            <v>336348.69774801726</v>
          </cell>
          <cell r="CP84">
            <v>7.2005418194199408E-2</v>
          </cell>
          <cell r="CY84">
            <v>0.99139522457302753</v>
          </cell>
        </row>
        <row r="85">
          <cell r="A85" t="str">
            <v>2000Q3</v>
          </cell>
          <cell r="W85">
            <v>54811.399659163748</v>
          </cell>
          <cell r="Z85">
            <v>4821935.4000000004</v>
          </cell>
          <cell r="AA85">
            <v>5729309.6081546033</v>
          </cell>
          <cell r="AO85">
            <v>69.365194143692733</v>
          </cell>
          <cell r="AP85">
            <v>68.102514705579679</v>
          </cell>
          <cell r="AQ85">
            <v>80.917797414326159</v>
          </cell>
          <cell r="BC85">
            <v>19.245192948350628</v>
          </cell>
          <cell r="BD85">
            <v>19.259441318120327</v>
          </cell>
          <cell r="BG85">
            <v>0.71163204548509995</v>
          </cell>
          <cell r="BH85">
            <v>0.71163309310209311</v>
          </cell>
          <cell r="BW85">
            <v>22.683920107308005</v>
          </cell>
          <cell r="BX85">
            <v>19.793128528946642</v>
          </cell>
          <cell r="BY85">
            <v>18.387139466493203</v>
          </cell>
          <cell r="BZ85">
            <v>12.296647751134135</v>
          </cell>
          <cell r="CA85">
            <v>7.9026086907995836</v>
          </cell>
          <cell r="CB85">
            <v>7.3412531997833792</v>
          </cell>
          <cell r="CC85">
            <v>15.243861890582963</v>
          </cell>
          <cell r="CG85">
            <v>15.374570197703214</v>
          </cell>
          <cell r="CK85">
            <v>809173.77240672009</v>
          </cell>
          <cell r="CL85">
            <v>-60892.223203006914</v>
          </cell>
          <cell r="CM85">
            <v>6581.2540530998958</v>
          </cell>
          <cell r="CN85">
            <v>340911.72065213899</v>
          </cell>
          <cell r="CP85">
            <v>0.37180087558401675</v>
          </cell>
          <cell r="CY85">
            <v>1.2628274674975071</v>
          </cell>
        </row>
        <row r="86">
          <cell r="A86" t="str">
            <v>2000Q4</v>
          </cell>
          <cell r="W86">
            <v>56849.998163028853</v>
          </cell>
          <cell r="Z86">
            <v>4829412.2</v>
          </cell>
          <cell r="AA86">
            <v>5750569.3526000585</v>
          </cell>
          <cell r="AO86">
            <v>68.607651918281704</v>
          </cell>
          <cell r="AP86">
            <v>67.428270587774904</v>
          </cell>
          <cell r="AQ86">
            <v>80.289470081034338</v>
          </cell>
          <cell r="BC86">
            <v>19.257863069642994</v>
          </cell>
          <cell r="BD86">
            <v>19.274451075034072</v>
          </cell>
          <cell r="BG86">
            <v>0.66764570205513074</v>
          </cell>
          <cell r="BH86">
            <v>0.66764486624770747</v>
          </cell>
          <cell r="BW86">
            <v>22.563963242810008</v>
          </cell>
          <cell r="BX86">
            <v>19.770917255024624</v>
          </cell>
          <cell r="BY86">
            <v>18.094307797036432</v>
          </cell>
          <cell r="BZ86">
            <v>11.974375962498854</v>
          </cell>
          <cell r="CA86">
            <v>7.8905660263483082</v>
          </cell>
          <cell r="CB86">
            <v>7.221431789529138</v>
          </cell>
          <cell r="CC86">
            <v>15.111997815877446</v>
          </cell>
          <cell r="CG86">
            <v>15.333726350548545</v>
          </cell>
          <cell r="CK86">
            <v>819365.49240587757</v>
          </cell>
          <cell r="CL86">
            <v>-46820.354674219154</v>
          </cell>
          <cell r="CM86">
            <v>21556.764949284727</v>
          </cell>
          <cell r="CN86">
            <v>345123.30050382955</v>
          </cell>
          <cell r="CP86">
            <v>1.2039025204743816</v>
          </cell>
          <cell r="CY86">
            <v>2.0496771495412132</v>
          </cell>
        </row>
        <row r="87">
          <cell r="A87" t="str">
            <v>2001Q1</v>
          </cell>
          <cell r="W87">
            <v>56710.266070232297</v>
          </cell>
          <cell r="Z87">
            <v>4838165.9000000004</v>
          </cell>
          <cell r="AA87">
            <v>5774777.2133433903</v>
          </cell>
          <cell r="AO87">
            <v>67.834878904785384</v>
          </cell>
          <cell r="AP87">
            <v>66.409156164171819</v>
          </cell>
          <cell r="AQ87">
            <v>79.265178106898347</v>
          </cell>
          <cell r="BC87">
            <v>19.16418469408039</v>
          </cell>
          <cell r="BD87">
            <v>19.187535969238851</v>
          </cell>
          <cell r="BG87">
            <v>0.47848305036632954</v>
          </cell>
          <cell r="BH87">
            <v>0.47848252212077114</v>
          </cell>
          <cell r="BW87">
            <v>22.388622906741226</v>
          </cell>
          <cell r="BX87">
            <v>19.804009368156684</v>
          </cell>
          <cell r="BY87">
            <v>18.246573611702839</v>
          </cell>
          <cell r="BZ87">
            <v>12.005607218251628</v>
          </cell>
          <cell r="CA87">
            <v>7.845749567904682</v>
          </cell>
          <cell r="CB87">
            <v>7.228740623600471</v>
          </cell>
          <cell r="CC87">
            <v>15.074490191505152</v>
          </cell>
          <cell r="CG87">
            <v>15.269611239008778</v>
          </cell>
          <cell r="CK87">
            <v>837771.77543581952</v>
          </cell>
          <cell r="CL87">
            <v>-43449.510146141562</v>
          </cell>
          <cell r="CM87">
            <v>24633.168598900666</v>
          </cell>
          <cell r="CN87">
            <v>349471.69785556849</v>
          </cell>
          <cell r="CP87">
            <v>1.3524694887397455</v>
          </cell>
          <cell r="CY87">
            <v>1.6997905273665606</v>
          </cell>
        </row>
        <row r="88">
          <cell r="A88" t="str">
            <v>2001Q2</v>
          </cell>
          <cell r="W88">
            <v>57095.14037665174</v>
          </cell>
          <cell r="Z88">
            <v>4884217.3</v>
          </cell>
          <cell r="AA88">
            <v>5800025.3122266252</v>
          </cell>
          <cell r="AO88">
            <v>67.67328678858064</v>
          </cell>
          <cell r="AP88">
            <v>66.530657834310148</v>
          </cell>
          <cell r="AQ88">
            <v>79.005391401829627</v>
          </cell>
          <cell r="BC88">
            <v>19.221218974199765</v>
          </cell>
          <cell r="BD88">
            <v>19.240881134718162</v>
          </cell>
          <cell r="BG88">
            <v>0.29955386083770907</v>
          </cell>
          <cell r="BH88">
            <v>0.29955432635153656</v>
          </cell>
          <cell r="BW88">
            <v>22.281386657193124</v>
          </cell>
          <cell r="BX88">
            <v>19.873725566860713</v>
          </cell>
          <cell r="BY88">
            <v>18.120962682632989</v>
          </cell>
          <cell r="BZ88">
            <v>12.211303078493611</v>
          </cell>
          <cell r="CA88">
            <v>7.8812530381417529</v>
          </cell>
          <cell r="CB88">
            <v>7.1861660621247063</v>
          </cell>
          <cell r="CC88">
            <v>15.067419100266459</v>
          </cell>
          <cell r="CG88">
            <v>15.355721607286366</v>
          </cell>
          <cell r="CK88">
            <v>852081.56379655376</v>
          </cell>
          <cell r="CL88">
            <v>-42759.526952455097</v>
          </cell>
          <cell r="CM88">
            <v>25608.963587137987</v>
          </cell>
          <cell r="CN88">
            <v>353132.85470390279</v>
          </cell>
          <cell r="CP88">
            <v>1.3953361116076348</v>
          </cell>
          <cell r="CY88">
            <v>1.4707753010742386</v>
          </cell>
        </row>
        <row r="89">
          <cell r="A89" t="str">
            <v>2001Q3</v>
          </cell>
          <cell r="W89">
            <v>57856.995673440411</v>
          </cell>
          <cell r="Z89">
            <v>4910007.7</v>
          </cell>
          <cell r="AA89">
            <v>5841011.0370106781</v>
          </cell>
          <cell r="AO89">
            <v>67.305656236694176</v>
          </cell>
          <cell r="AP89">
            <v>66.428941762134102</v>
          </cell>
          <cell r="AQ89">
            <v>79.024760390816667</v>
          </cell>
          <cell r="BC89">
            <v>19.319114332741492</v>
          </cell>
          <cell r="BD89">
            <v>19.340437413086718</v>
          </cell>
          <cell r="BG89">
            <v>0.34456142530372436</v>
          </cell>
          <cell r="BH89">
            <v>0.34456221093619455</v>
          </cell>
          <cell r="BW89">
            <v>22.273548671392984</v>
          </cell>
          <cell r="BX89">
            <v>19.777681138678702</v>
          </cell>
          <cell r="BY89">
            <v>18.203454642610843</v>
          </cell>
          <cell r="BZ89">
            <v>11.958581334567125</v>
          </cell>
          <cell r="CA89">
            <v>7.8726815053611956</v>
          </cell>
          <cell r="CB89">
            <v>7.2460466772465111</v>
          </cell>
          <cell r="CC89">
            <v>15.118728182607708</v>
          </cell>
          <cell r="CG89">
            <v>15.452266688307786</v>
          </cell>
          <cell r="CK89">
            <v>866583.3042747163</v>
          </cell>
          <cell r="CL89">
            <v>-26848.115277600213</v>
          </cell>
          <cell r="CM89">
            <v>41379.741630872712</v>
          </cell>
          <cell r="CN89">
            <v>357380.73684681981</v>
          </cell>
          <cell r="CP89">
            <v>2.2393548970844992</v>
          </cell>
          <cell r="CY89">
            <v>1.8646361868697354</v>
          </cell>
        </row>
        <row r="90">
          <cell r="A90" t="str">
            <v>2001Q4</v>
          </cell>
          <cell r="W90">
            <v>61356.507804171459</v>
          </cell>
          <cell r="Z90">
            <v>4972558.8</v>
          </cell>
          <cell r="AA90">
            <v>5889949.1757447347</v>
          </cell>
          <cell r="AO90">
            <v>67.480917525157125</v>
          </cell>
          <cell r="AP90">
            <v>66.680537140275391</v>
          </cell>
          <cell r="AQ90">
            <v>78.982469703039243</v>
          </cell>
          <cell r="BC90">
            <v>19.592540114146459</v>
          </cell>
          <cell r="BD90">
            <v>19.614980150939179</v>
          </cell>
          <cell r="BG90">
            <v>1.219273469229365</v>
          </cell>
          <cell r="BH90">
            <v>1.2192723692454388</v>
          </cell>
          <cell r="BW90">
            <v>22.418410622825185</v>
          </cell>
          <cell r="BX90">
            <v>19.789048884522355</v>
          </cell>
          <cell r="BY90">
            <v>18.136244545311069</v>
          </cell>
          <cell r="BZ90">
            <v>11.57796599671436</v>
          </cell>
          <cell r="CA90">
            <v>7.8781029468372319</v>
          </cell>
          <cell r="CB90">
            <v>7.2201146417262203</v>
          </cell>
          <cell r="CC90">
            <v>15.098217588563452</v>
          </cell>
          <cell r="CG90">
            <v>15.511025920255484</v>
          </cell>
          <cell r="CK90">
            <v>874243.24887439993</v>
          </cell>
          <cell r="CL90">
            <v>-17825.3349909971</v>
          </cell>
          <cell r="CM90">
            <v>49356.493201535428</v>
          </cell>
          <cell r="CN90">
            <v>365686.32446747832</v>
          </cell>
          <cell r="CP90">
            <v>2.6474236789628169</v>
          </cell>
          <cell r="CY90">
            <v>2.8560119616109239</v>
          </cell>
        </row>
        <row r="91">
          <cell r="A91" t="str">
            <v>2002Q1</v>
          </cell>
          <cell r="W91">
            <v>60284.934416265896</v>
          </cell>
          <cell r="Z91">
            <v>5020537.5</v>
          </cell>
          <cell r="AA91">
            <v>5938412.9849608913</v>
          </cell>
          <cell r="AO91">
            <v>67.587439294754006</v>
          </cell>
          <cell r="AP91">
            <v>66.736860637686206</v>
          </cell>
          <cell r="AQ91">
            <v>78.937970244492973</v>
          </cell>
          <cell r="BC91">
            <v>19.553459810535433</v>
          </cell>
          <cell r="BD91">
            <v>19.573595761309715</v>
          </cell>
          <cell r="BG91">
            <v>-0.15482476584230964</v>
          </cell>
          <cell r="BH91">
            <v>-0.1548235998652947</v>
          </cell>
          <cell r="BW91">
            <v>22.476456733312748</v>
          </cell>
          <cell r="BX91">
            <v>19.763881713801016</v>
          </cell>
          <cell r="BY91">
            <v>17.924838683354537</v>
          </cell>
          <cell r="BZ91">
            <v>11.571072755947588</v>
          </cell>
          <cell r="CA91">
            <v>7.8750885311789256</v>
          </cell>
          <cell r="CB91">
            <v>7.1423060298902001</v>
          </cell>
          <cell r="CC91">
            <v>15.017394561069125</v>
          </cell>
          <cell r="CG91">
            <v>15.594116144836903</v>
          </cell>
          <cell r="CK91">
            <v>879417.95421048952</v>
          </cell>
          <cell r="CL91">
            <v>-17346.926050481954</v>
          </cell>
          <cell r="CM91">
            <v>48842.510337974178</v>
          </cell>
          <cell r="CN91">
            <v>368124.79112181807</v>
          </cell>
          <cell r="CP91">
            <v>2.5970094282694873</v>
          </cell>
          <cell r="CY91">
            <v>2.5637495283621083</v>
          </cell>
        </row>
        <row r="92">
          <cell r="A92" t="str">
            <v>2002Q2</v>
          </cell>
          <cell r="W92">
            <v>59742.725081871562</v>
          </cell>
          <cell r="Z92">
            <v>5056340.8</v>
          </cell>
          <cell r="AA92">
            <v>5992232.6395586096</v>
          </cell>
          <cell r="AO92">
            <v>67.510645460304545</v>
          </cell>
          <cell r="AP92">
            <v>66.642724723970844</v>
          </cell>
          <cell r="AQ92">
            <v>78.97780748483126</v>
          </cell>
          <cell r="BC92">
            <v>19.629345923633736</v>
          </cell>
          <cell r="BD92">
            <v>19.652285782065594</v>
          </cell>
          <cell r="BG92">
            <v>0.89104078477464377</v>
          </cell>
          <cell r="BH92">
            <v>0.89104093142808871</v>
          </cell>
          <cell r="BW92">
            <v>22.540023427762588</v>
          </cell>
          <cell r="BX92">
            <v>19.759038624480272</v>
          </cell>
          <cell r="BY92">
            <v>18.14435150648373</v>
          </cell>
          <cell r="BZ92">
            <v>11.439565842890177</v>
          </cell>
          <cell r="CA92">
            <v>7.8611489110556185</v>
          </cell>
          <cell r="CB92">
            <v>7.2187443831547613</v>
          </cell>
          <cell r="CC92">
            <v>15.079893294210379</v>
          </cell>
          <cell r="CG92">
            <v>15.671365735309248</v>
          </cell>
          <cell r="CK92">
            <v>891334.55131983454</v>
          </cell>
          <cell r="CL92">
            <v>-11485.65580513225</v>
          </cell>
          <cell r="CM92">
            <v>54254.779896899476</v>
          </cell>
          <cell r="CN92">
            <v>372766.32529918174</v>
          </cell>
          <cell r="CP92">
            <v>2.860318562094311</v>
          </cell>
          <cell r="CY92">
            <v>2.9185640265228083</v>
          </cell>
        </row>
        <row r="93">
          <cell r="A93" t="str">
            <v>2002Q3</v>
          </cell>
          <cell r="W93">
            <v>59932.237804118384</v>
          </cell>
          <cell r="Z93">
            <v>5107111.8</v>
          </cell>
          <cell r="AA93">
            <v>6041976.7726737931</v>
          </cell>
          <cell r="AO93">
            <v>67.561854267410666</v>
          </cell>
          <cell r="AP93">
            <v>66.592058036384003</v>
          </cell>
          <cell r="AQ93">
            <v>78.781840628665563</v>
          </cell>
          <cell r="BC93">
            <v>19.705858133119772</v>
          </cell>
          <cell r="BD93">
            <v>19.731783294387981</v>
          </cell>
          <cell r="BG93">
            <v>0.37608450620436606</v>
          </cell>
          <cell r="BH93">
            <v>0.37608337027215111</v>
          </cell>
          <cell r="BW93">
            <v>22.522439682279661</v>
          </cell>
          <cell r="BX93">
            <v>19.879627470601342</v>
          </cell>
          <cell r="BY93">
            <v>18.024925289741141</v>
          </cell>
          <cell r="BZ93">
            <v>11.569866983261996</v>
          </cell>
          <cell r="CA93">
            <v>7.8889329975058402</v>
          </cell>
          <cell r="CB93">
            <v>7.1529221614490881</v>
          </cell>
          <cell r="CC93">
            <v>15.041855158954927</v>
          </cell>
          <cell r="CG93">
            <v>15.674896706667537</v>
          </cell>
          <cell r="CK93">
            <v>900852.4376596529</v>
          </cell>
          <cell r="CL93">
            <v>-15356.886120664785</v>
          </cell>
          <cell r="CM93">
            <v>50241.19951068901</v>
          </cell>
          <cell r="CN93">
            <v>378319.97639550554</v>
          </cell>
          <cell r="CP93">
            <v>2.6203968149930459</v>
          </cell>
          <cell r="CY93">
            <v>2.655984220493059</v>
          </cell>
        </row>
        <row r="94">
          <cell r="A94" t="str">
            <v>2002Q4</v>
          </cell>
          <cell r="W94">
            <v>54295.352342530474</v>
          </cell>
          <cell r="Z94">
            <v>5156377.0999999996</v>
          </cell>
          <cell r="AA94">
            <v>6098033.5062868819</v>
          </cell>
          <cell r="AO94">
            <v>67.62298082336028</v>
          </cell>
          <cell r="AP94">
            <v>66.780629924375432</v>
          </cell>
          <cell r="AQ94">
            <v>78.97609328258514</v>
          </cell>
          <cell r="BC94">
            <v>19.798255476305691</v>
          </cell>
          <cell r="BD94">
            <v>19.82186887344259</v>
          </cell>
          <cell r="BG94">
            <v>0.5733846567413492</v>
          </cell>
          <cell r="BH94">
            <v>0.57338510126396791</v>
          </cell>
          <cell r="BW94">
            <v>22.403180809409182</v>
          </cell>
          <cell r="BX94">
            <v>19.930190411346491</v>
          </cell>
          <cell r="BY94">
            <v>18.157610982645018</v>
          </cell>
          <cell r="BZ94">
            <v>11.531909403996021</v>
          </cell>
          <cell r="CA94">
            <v>7.9028266609436741</v>
          </cell>
          <cell r="CB94">
            <v>7.1999538996374302</v>
          </cell>
          <cell r="CC94">
            <v>15.102780560581104</v>
          </cell>
          <cell r="CG94">
            <v>15.752309586580129</v>
          </cell>
          <cell r="CK94">
            <v>906742.19796539901</v>
          </cell>
          <cell r="CL94">
            <v>-8719.9198417686057</v>
          </cell>
          <cell r="CM94">
            <v>56512.552839366603</v>
          </cell>
          <cell r="CN94">
            <v>382629.7792262779</v>
          </cell>
          <cell r="CP94">
            <v>2.927593388968742</v>
          </cell>
          <cell r="CY94">
            <v>2.5926546916279323</v>
          </cell>
        </row>
        <row r="95">
          <cell r="A95" t="str">
            <v>2003Q1</v>
          </cell>
          <cell r="W95">
            <v>60921.885165443789</v>
          </cell>
          <cell r="Z95">
            <v>5216995.7</v>
          </cell>
          <cell r="AA95">
            <v>6156499.0261174431</v>
          </cell>
          <cell r="AO95">
            <v>67.92210041994953</v>
          </cell>
          <cell r="AP95">
            <v>67.354720103731765</v>
          </cell>
          <cell r="AQ95">
            <v>79.484303336312422</v>
          </cell>
          <cell r="BC95">
            <v>19.858363036168804</v>
          </cell>
          <cell r="BD95">
            <v>19.884353120484811</v>
          </cell>
          <cell r="BG95">
            <v>0.13328708851325644</v>
          </cell>
          <cell r="BH95">
            <v>0.13328699677155331</v>
          </cell>
          <cell r="BW95">
            <v>22.348011015897232</v>
          </cell>
          <cell r="BX95">
            <v>20.089224529854313</v>
          </cell>
          <cell r="BY95">
            <v>18.206312190139485</v>
          </cell>
          <cell r="BZ95">
            <v>11.276784826923981</v>
          </cell>
          <cell r="CA95">
            <v>7.9730418407905139</v>
          </cell>
          <cell r="CB95">
            <v>7.2257487412098307</v>
          </cell>
          <cell r="CC95">
            <v>15.198790582000345</v>
          </cell>
          <cell r="CG95">
            <v>15.845099260459946</v>
          </cell>
          <cell r="CK95">
            <v>915384.84362358006</v>
          </cell>
          <cell r="CL95">
            <v>-5539.1111534583979</v>
          </cell>
          <cell r="CM95">
            <v>58968.788784505101</v>
          </cell>
          <cell r="CN95">
            <v>385038.28895394423</v>
          </cell>
          <cell r="CP95">
            <v>3.0452977091289668</v>
          </cell>
          <cell r="CY95">
            <v>3.1108237867585151</v>
          </cell>
        </row>
        <row r="96">
          <cell r="A96" t="str">
            <v>2003Q2</v>
          </cell>
          <cell r="W96">
            <v>62872.418743550501</v>
          </cell>
          <cell r="Z96">
            <v>5278424.4000000004</v>
          </cell>
          <cell r="AA96">
            <v>6214594.1911811391</v>
          </cell>
          <cell r="AO96">
            <v>68.276388376361126</v>
          </cell>
          <cell r="AP96">
            <v>67.779042321210525</v>
          </cell>
          <cell r="AQ96">
            <v>79.800184822807253</v>
          </cell>
          <cell r="BC96">
            <v>19.921906581824565</v>
          </cell>
          <cell r="BD96">
            <v>19.948940215253071</v>
          </cell>
          <cell r="BG96">
            <v>0.44121548172950664</v>
          </cell>
          <cell r="BH96">
            <v>0.44121429166299464</v>
          </cell>
          <cell r="BW96">
            <v>22.377636966378812</v>
          </cell>
          <cell r="BX96">
            <v>20.193938315682537</v>
          </cell>
          <cell r="BY96">
            <v>18.272166234850594</v>
          </cell>
          <cell r="BZ96">
            <v>11.089541794931334</v>
          </cell>
          <cell r="CA96">
            <v>8.0077013995452031</v>
          </cell>
          <cell r="CB96">
            <v>7.2456421746076982</v>
          </cell>
          <cell r="CC96">
            <v>15.2533435741529</v>
          </cell>
          <cell r="CG96">
            <v>15.939083221129463</v>
          </cell>
          <cell r="CK96">
            <v>923169.14379015472</v>
          </cell>
          <cell r="CL96">
            <v>-4463.5887390102362</v>
          </cell>
          <cell r="CM96">
            <v>58621.48922461248</v>
          </cell>
          <cell r="CN96">
            <v>388390.60416091629</v>
          </cell>
          <cell r="CP96">
            <v>3.0109806245116597</v>
          </cell>
          <cell r="CY96">
            <v>3.0647521172561829</v>
          </cell>
        </row>
        <row r="97">
          <cell r="A97" t="str">
            <v>2003Q3</v>
          </cell>
          <cell r="W97">
            <v>63210.067162872074</v>
          </cell>
          <cell r="Z97">
            <v>5352069.8</v>
          </cell>
          <cell r="AA97">
            <v>6282117.2244880311</v>
          </cell>
          <cell r="AO97">
            <v>68.734321544575423</v>
          </cell>
          <cell r="AP97">
            <v>67.81807323785435</v>
          </cell>
          <cell r="AQ97">
            <v>79.603051144646059</v>
          </cell>
          <cell r="BC97">
            <v>20.141810492299879</v>
          </cell>
          <cell r="BD97">
            <v>20.170427113782818</v>
          </cell>
          <cell r="BG97">
            <v>0.78049495244920664</v>
          </cell>
          <cell r="BH97">
            <v>0.78049672192894715</v>
          </cell>
          <cell r="BW97">
            <v>22.352126734571186</v>
          </cell>
          <cell r="BX97">
            <v>19.977495337968801</v>
          </cell>
          <cell r="BY97">
            <v>18.16213413196428</v>
          </cell>
          <cell r="BZ97">
            <v>11.192909176348287</v>
          </cell>
          <cell r="CA97">
            <v>7.9372452118313692</v>
          </cell>
          <cell r="CB97">
            <v>7.2159852742696051</v>
          </cell>
          <cell r="CC97">
            <v>15.153230486100973</v>
          </cell>
          <cell r="CG97">
            <v>15.922777824078604</v>
          </cell>
          <cell r="CK97">
            <v>933596.25180369231</v>
          </cell>
          <cell r="CL97">
            <v>5649.1960466608289</v>
          </cell>
          <cell r="CM97">
            <v>68087.625267060823</v>
          </cell>
          <cell r="CN97">
            <v>397952.67196016869</v>
          </cell>
          <cell r="CP97">
            <v>3.451054810199309</v>
          </cell>
          <cell r="CY97">
            <v>3.7215875075600668</v>
          </cell>
        </row>
        <row r="98">
          <cell r="A98" t="str">
            <v>2003Q4</v>
          </cell>
          <cell r="W98">
            <v>64515.335945634877</v>
          </cell>
          <cell r="Z98">
            <v>5418270.7000000002</v>
          </cell>
          <cell r="AA98">
            <v>6345771.7905424153</v>
          </cell>
          <cell r="AO98">
            <v>69.043878648065956</v>
          </cell>
          <cell r="AP98">
            <v>68.02385087532754</v>
          </cell>
          <cell r="AQ98">
            <v>79.668192652079469</v>
          </cell>
          <cell r="BC98">
            <v>19.891460676246243</v>
          </cell>
          <cell r="BD98">
            <v>19.919473261339888</v>
          </cell>
          <cell r="BG98">
            <v>0.2578151173855403</v>
          </cell>
          <cell r="BH98">
            <v>0.25781521826671039</v>
          </cell>
          <cell r="BW98">
            <v>22.426863606194736</v>
          </cell>
          <cell r="BX98">
            <v>20.062098106365376</v>
          </cell>
          <cell r="BY98">
            <v>18.243435917240639</v>
          </cell>
          <cell r="BZ98">
            <v>11.181904714270088</v>
          </cell>
          <cell r="CA98">
            <v>7.9070534292636747</v>
          </cell>
          <cell r="CB98">
            <v>7.1902660313081066</v>
          </cell>
          <cell r="CC98">
            <v>15.097319460571782</v>
          </cell>
          <cell r="CG98">
            <v>15.873177849049236</v>
          </cell>
          <cell r="CK98">
            <v>936506.81450797664</v>
          </cell>
          <cell r="CL98">
            <v>1816.7350609175628</v>
          </cell>
          <cell r="CM98">
            <v>64212.384257451748</v>
          </cell>
          <cell r="CN98">
            <v>396659.02820306801</v>
          </cell>
          <cell r="CP98">
            <v>3.2246256364253836</v>
          </cell>
          <cell r="CY98">
            <v>2.5130733598926902</v>
          </cell>
        </row>
        <row r="99">
          <cell r="A99" t="str">
            <v>2004Q1</v>
          </cell>
          <cell r="W99">
            <v>63801.561115841854</v>
          </cell>
          <cell r="Z99">
            <v>5490436.5999999996</v>
          </cell>
          <cell r="AA99">
            <v>6408255.5388006531</v>
          </cell>
          <cell r="AO99">
            <v>69.290290913608501</v>
          </cell>
          <cell r="AP99">
            <v>68.199755347629178</v>
          </cell>
          <cell r="AQ99">
            <v>79.600492964675013</v>
          </cell>
          <cell r="BC99">
            <v>19.870923587093742</v>
          </cell>
          <cell r="BD99">
            <v>19.898803208798448</v>
          </cell>
          <cell r="BG99">
            <v>-0.10805739333664688</v>
          </cell>
          <cell r="BH99">
            <v>-0.10805747749553785</v>
          </cell>
          <cell r="BW99">
            <v>22.412932284919947</v>
          </cell>
          <cell r="BX99">
            <v>20.064543707476989</v>
          </cell>
          <cell r="BY99">
            <v>18.350861774011602</v>
          </cell>
          <cell r="BZ99">
            <v>11.124053813078834</v>
          </cell>
          <cell r="CA99">
            <v>7.8807760078423135</v>
          </cell>
          <cell r="CB99">
            <v>7.2076910046037774</v>
          </cell>
          <cell r="CC99">
            <v>15.088467012446092</v>
          </cell>
          <cell r="CG99">
            <v>15.868874875718872</v>
          </cell>
          <cell r="CK99">
            <v>943643.41902592976</v>
          </cell>
          <cell r="CL99">
            <v>948.34178974099632</v>
          </cell>
          <cell r="CM99">
            <v>63044.862057772116</v>
          </cell>
          <cell r="CN99">
            <v>400489.40379953425</v>
          </cell>
          <cell r="CP99">
            <v>3.1324606631575262</v>
          </cell>
          <cell r="CY99">
            <v>3.175279057646927</v>
          </cell>
        </row>
        <row r="100">
          <cell r="A100" t="str">
            <v>2004Q2</v>
          </cell>
          <cell r="W100">
            <v>63868.088775062977</v>
          </cell>
          <cell r="Z100">
            <v>5563867.0999999996</v>
          </cell>
          <cell r="AA100">
            <v>6470258.71063908</v>
          </cell>
          <cell r="AO100">
            <v>69.451221277696391</v>
          </cell>
          <cell r="AP100">
            <v>68.375955880322906</v>
          </cell>
          <cell r="AQ100">
            <v>79.514861908353765</v>
          </cell>
          <cell r="BC100">
            <v>19.888349814757539</v>
          </cell>
          <cell r="BD100">
            <v>19.914982510437039</v>
          </cell>
          <cell r="BG100">
            <v>0.50830333846858533</v>
          </cell>
          <cell r="BH100">
            <v>0.50830361899962817</v>
          </cell>
          <cell r="BW100">
            <v>22.461256083557121</v>
          </cell>
          <cell r="BX100">
            <v>20.010295416056056</v>
          </cell>
          <cell r="BY100">
            <v>18.2455398938881</v>
          </cell>
          <cell r="BZ100">
            <v>11.331335762773962</v>
          </cell>
          <cell r="CA100">
            <v>7.8352625872823252</v>
          </cell>
          <cell r="CB100">
            <v>7.1442521533510233</v>
          </cell>
          <cell r="CC100">
            <v>14.979514740633348</v>
          </cell>
          <cell r="CG100">
            <v>15.79653360012802</v>
          </cell>
          <cell r="CK100">
            <v>952053.76103111915</v>
          </cell>
          <cell r="CL100">
            <v>659.36716516227898</v>
          </cell>
          <cell r="CM100">
            <v>62544.958704028162</v>
          </cell>
          <cell r="CN100">
            <v>405128.94686560094</v>
          </cell>
          <cell r="CP100">
            <v>3.0745316234338147</v>
          </cell>
          <cell r="CY100">
            <v>3.0990064246816602</v>
          </cell>
        </row>
        <row r="101">
          <cell r="A101" t="str">
            <v>2004Q3</v>
          </cell>
          <cell r="W101">
            <v>64373.991721073937</v>
          </cell>
          <cell r="Z101">
            <v>5629770.7999999998</v>
          </cell>
          <cell r="AA101">
            <v>6528807.7665413516</v>
          </cell>
          <cell r="AO101">
            <v>69.614533085502998</v>
          </cell>
          <cell r="AP101">
            <v>68.695055118633945</v>
          </cell>
          <cell r="AQ101">
            <v>79.665198693617086</v>
          </cell>
          <cell r="BC101">
            <v>19.881575146733464</v>
          </cell>
          <cell r="BD101">
            <v>19.908365312397489</v>
          </cell>
          <cell r="BG101">
            <v>0.59411668782234361</v>
          </cell>
          <cell r="BH101">
            <v>0.59411549648793471</v>
          </cell>
          <cell r="BW101">
            <v>22.644496368048653</v>
          </cell>
          <cell r="BX101">
            <v>20.116640700587322</v>
          </cell>
          <cell r="BY101">
            <v>18.136385553862429</v>
          </cell>
          <cell r="BZ101">
            <v>11.085491446809867</v>
          </cell>
          <cell r="CA101">
            <v>7.8477560889021909</v>
          </cell>
          <cell r="CB101">
            <v>7.0752334984461998</v>
          </cell>
          <cell r="CC101">
            <v>14.92298958734839</v>
          </cell>
          <cell r="CG101">
            <v>15.802525006460142</v>
          </cell>
          <cell r="CK101">
            <v>955588.43919760524</v>
          </cell>
          <cell r="CL101">
            <v>-3252.1860699637182</v>
          </cell>
          <cell r="CM101">
            <v>59097.939996337635</v>
          </cell>
          <cell r="CN101">
            <v>407887.92409406626</v>
          </cell>
          <cell r="CP101">
            <v>2.8844771054950487</v>
          </cell>
          <cell r="CY101">
            <v>3.006379053352108</v>
          </cell>
        </row>
        <row r="102">
          <cell r="A102" t="str">
            <v>2004Q4</v>
          </cell>
          <cell r="W102">
            <v>64889.987840589041</v>
          </cell>
          <cell r="Z102">
            <v>5675948.5999999996</v>
          </cell>
          <cell r="AA102">
            <v>6585461.7111786073</v>
          </cell>
          <cell r="AO102">
            <v>69.526434095222982</v>
          </cell>
          <cell r="AP102">
            <v>68.617136235152827</v>
          </cell>
          <cell r="AQ102">
            <v>79.612335356124476</v>
          </cell>
          <cell r="BC102">
            <v>19.822699661694649</v>
          </cell>
          <cell r="BD102">
            <v>19.849205836804799</v>
          </cell>
          <cell r="BG102">
            <v>9.227517255321338E-2</v>
          </cell>
          <cell r="BH102">
            <v>9.2275819741161058E-2</v>
          </cell>
          <cell r="BW102">
            <v>22.635857354050266</v>
          </cell>
          <cell r="BX102">
            <v>20.102789823710591</v>
          </cell>
          <cell r="BY102">
            <v>18.110376356129411</v>
          </cell>
          <cell r="BZ102">
            <v>11.163728251521061</v>
          </cell>
          <cell r="CA102">
            <v>7.8289674750893354</v>
          </cell>
          <cell r="CB102">
            <v>7.053028395418659</v>
          </cell>
          <cell r="CC102">
            <v>14.881995870507994</v>
          </cell>
          <cell r="CG102">
            <v>15.765258470101701</v>
          </cell>
          <cell r="CK102">
            <v>970346.78423447593</v>
          </cell>
          <cell r="CL102">
            <v>-4872.0106613693351</v>
          </cell>
          <cell r="CM102">
            <v>57202.086456349352</v>
          </cell>
          <cell r="CN102">
            <v>410477.17181909393</v>
          </cell>
          <cell r="CP102">
            <v>2.766088022227907</v>
          </cell>
          <cell r="CY102">
            <v>2.2420645597823241</v>
          </cell>
        </row>
        <row r="103">
          <cell r="A103" t="str">
            <v>2005Q1</v>
          </cell>
          <cell r="W103">
            <v>64718.206934529364</v>
          </cell>
          <cell r="Z103">
            <v>5746486.7000000002</v>
          </cell>
          <cell r="AA103">
            <v>6649693.1582876518</v>
          </cell>
          <cell r="AO103">
            <v>69.815349244738456</v>
          </cell>
          <cell r="AP103">
            <v>69.072265445128053</v>
          </cell>
          <cell r="AQ103">
            <v>79.928727749060414</v>
          </cell>
          <cell r="BC103">
            <v>19.971734595346085</v>
          </cell>
          <cell r="BD103">
            <v>19.996847259613187</v>
          </cell>
          <cell r="BG103">
            <v>0.38584541141242212</v>
          </cell>
          <cell r="BH103">
            <v>0.38584488117048288</v>
          </cell>
          <cell r="BW103">
            <v>22.726037304606319</v>
          </cell>
          <cell r="BX103">
            <v>20.064020659947442</v>
          </cell>
          <cell r="BY103">
            <v>18.248060784572349</v>
          </cell>
          <cell r="BZ103">
            <v>11.484893268545328</v>
          </cell>
          <cell r="CA103">
            <v>7.8242627858233522</v>
          </cell>
          <cell r="CB103">
            <v>7.11610226733817</v>
          </cell>
          <cell r="CC103">
            <v>14.940365053161521</v>
          </cell>
          <cell r="CG103">
            <v>15.823483602110249</v>
          </cell>
          <cell r="CK103">
            <v>981247.23585858382</v>
          </cell>
          <cell r="CL103">
            <v>2744.2211896325243</v>
          </cell>
          <cell r="CM103">
            <v>64753.76091431221</v>
          </cell>
          <cell r="CN103">
            <v>415910.84380526788</v>
          </cell>
          <cell r="CP103">
            <v>3.1133380765981626</v>
          </cell>
          <cell r="CY103">
            <v>3.1146190295767093</v>
          </cell>
        </row>
        <row r="104">
          <cell r="A104" t="str">
            <v>2005Q2</v>
          </cell>
          <cell r="W104">
            <v>66537.425227357729</v>
          </cell>
          <cell r="Z104">
            <v>5811489.7000000002</v>
          </cell>
          <cell r="AA104">
            <v>6711965.3060114495</v>
          </cell>
          <cell r="AO104">
            <v>70.010776540903578</v>
          </cell>
          <cell r="AP104">
            <v>69.047505378258634</v>
          </cell>
          <cell r="AQ104">
            <v>79.746241409584002</v>
          </cell>
          <cell r="BC104">
            <v>19.942729472455902</v>
          </cell>
          <cell r="BD104">
            <v>19.968862049607019</v>
          </cell>
          <cell r="BG104">
            <v>0.63590276903302545</v>
          </cell>
          <cell r="BH104">
            <v>0.63590199305376682</v>
          </cell>
          <cell r="BW104">
            <v>22.781933917097373</v>
          </cell>
          <cell r="BX104">
            <v>20.009864118421664</v>
          </cell>
          <cell r="BY104">
            <v>18.214561213712528</v>
          </cell>
          <cell r="BZ104">
            <v>11.20088874934544</v>
          </cell>
          <cell r="CA104">
            <v>7.7972547207093594</v>
          </cell>
          <cell r="CB104">
            <v>7.0976780536214905</v>
          </cell>
          <cell r="CC104">
            <v>14.894932774330851</v>
          </cell>
          <cell r="CG104">
            <v>15.780895179181142</v>
          </cell>
          <cell r="CK104">
            <v>984389.80751221534</v>
          </cell>
          <cell r="CL104">
            <v>539.10689306284621</v>
          </cell>
          <cell r="CM104">
            <v>62822.019881075714</v>
          </cell>
          <cell r="CN104">
            <v>420177.51215727848</v>
          </cell>
          <cell r="CP104">
            <v>2.9856053986375617</v>
          </cell>
          <cell r="CY104">
            <v>3.0498412373449026</v>
          </cell>
        </row>
        <row r="105">
          <cell r="A105" t="str">
            <v>2005Q3</v>
          </cell>
          <cell r="W105">
            <v>67729.629739755066</v>
          </cell>
          <cell r="Z105">
            <v>5853593.4000000004</v>
          </cell>
          <cell r="AA105">
            <v>6757118.6559598763</v>
          </cell>
          <cell r="AO105">
            <v>69.855699997401871</v>
          </cell>
          <cell r="AP105">
            <v>68.784017801828384</v>
          </cell>
          <cell r="AQ105">
            <v>79.401102563873124</v>
          </cell>
          <cell r="BC105">
            <v>19.901054510071432</v>
          </cell>
          <cell r="BD105">
            <v>19.926322000207897</v>
          </cell>
          <cell r="BG105">
            <v>0.27995594522152167</v>
          </cell>
          <cell r="BH105">
            <v>0.27995706201733306</v>
          </cell>
          <cell r="BW105">
            <v>22.794707455663627</v>
          </cell>
          <cell r="BX105">
            <v>19.966182663175942</v>
          </cell>
          <cell r="BY105">
            <v>17.994643135621853</v>
          </cell>
          <cell r="BZ105">
            <v>11.521823745367465</v>
          </cell>
          <cell r="CA105">
            <v>7.7723466093070908</v>
          </cell>
          <cell r="CB105">
            <v>7.0048744880406968</v>
          </cell>
          <cell r="CC105">
            <v>14.777221097347788</v>
          </cell>
          <cell r="CG105">
            <v>15.678173870666583</v>
          </cell>
          <cell r="CK105">
            <v>987435.25143610709</v>
          </cell>
          <cell r="CL105">
            <v>-15852.082257527785</v>
          </cell>
          <cell r="CM105">
            <v>45690.922549679643</v>
          </cell>
          <cell r="CN105">
            <v>423937.82260125276</v>
          </cell>
          <cell r="CP105">
            <v>2.1476074713622078</v>
          </cell>
          <cell r="CY105">
            <v>2.2113843100029791</v>
          </cell>
        </row>
        <row r="106">
          <cell r="A106" t="str">
            <v>2005Q4</v>
          </cell>
          <cell r="W106">
            <v>67304.289204785309</v>
          </cell>
          <cell r="Z106">
            <v>5925435.9000000004</v>
          </cell>
          <cell r="AA106">
            <v>6801464.6743886285</v>
          </cell>
          <cell r="AO106">
            <v>69.975484050624402</v>
          </cell>
          <cell r="AP106">
            <v>68.699055969157826</v>
          </cell>
          <cell r="AQ106">
            <v>78.855667367539013</v>
          </cell>
          <cell r="BC106">
            <v>19.971371427839269</v>
          </cell>
          <cell r="BD106">
            <v>19.996366934209895</v>
          </cell>
          <cell r="BG106">
            <v>0.20748650570749927</v>
          </cell>
          <cell r="BH106">
            <v>0.20748685389646582</v>
          </cell>
          <cell r="BW106">
            <v>22.90669443953443</v>
          </cell>
          <cell r="BX106">
            <v>19.924422492103407</v>
          </cell>
          <cell r="BY106">
            <v>17.964038900528514</v>
          </cell>
          <cell r="BZ106">
            <v>11.533482330152379</v>
          </cell>
          <cell r="CA106">
            <v>7.765341132469457</v>
          </cell>
          <cell r="CB106">
            <v>7.0013015551563376</v>
          </cell>
          <cell r="CC106">
            <v>14.766642687625794</v>
          </cell>
          <cell r="CG106">
            <v>15.596238188157496</v>
          </cell>
          <cell r="CK106">
            <v>995523.12460635044</v>
          </cell>
          <cell r="CL106">
            <v>-17043.535052037027</v>
          </cell>
          <cell r="CM106">
            <v>44884.996980560245</v>
          </cell>
          <cell r="CN106">
            <v>431182.0185518075</v>
          </cell>
          <cell r="CP106">
            <v>2.0815730500049709</v>
          </cell>
          <cell r="CY106">
            <v>2.0141477939293875</v>
          </cell>
        </row>
        <row r="107">
          <cell r="A107" t="str">
            <v>2006Q1</v>
          </cell>
          <cell r="W107">
            <v>69271.419774686728</v>
          </cell>
          <cell r="Z107">
            <v>5958611.4000000004</v>
          </cell>
          <cell r="AA107">
            <v>6835037.1890449245</v>
          </cell>
          <cell r="AO107">
            <v>69.535365490373124</v>
          </cell>
          <cell r="AP107">
            <v>68.295447969257808</v>
          </cell>
          <cell r="AQ107">
            <v>78.340723261859253</v>
          </cell>
          <cell r="BC107">
            <v>19.925624739787771</v>
          </cell>
          <cell r="BD107">
            <v>19.94798285987968</v>
          </cell>
          <cell r="BG107">
            <v>0.98981497966990073</v>
          </cell>
          <cell r="BH107">
            <v>0.98981465795560108</v>
          </cell>
          <cell r="BW107">
            <v>23.008849395700874</v>
          </cell>
          <cell r="BX107">
            <v>20.037099384967696</v>
          </cell>
          <cell r="BY107">
            <v>18.326434507080378</v>
          </cell>
          <cell r="BZ107">
            <v>11.846171301141204</v>
          </cell>
          <cell r="CA107">
            <v>7.7527327602467384</v>
          </cell>
          <cell r="CB107">
            <v>7.0908441612137763</v>
          </cell>
          <cell r="CC107">
            <v>14.843576921460514</v>
          </cell>
          <cell r="CG107">
            <v>15.618328918398891</v>
          </cell>
          <cell r="CK107">
            <v>1007310.2862904533</v>
          </cell>
          <cell r="CL107">
            <v>-28152.092798162354</v>
          </cell>
          <cell r="CM107">
            <v>34060.187529172748</v>
          </cell>
          <cell r="CN107">
            <v>435103.22287287645</v>
          </cell>
          <cell r="CP107">
            <v>1.5615421842893</v>
          </cell>
          <cell r="CY107">
            <v>1.632218079405275</v>
          </cell>
        </row>
        <row r="108">
          <cell r="A108" t="str">
            <v>2006Q2</v>
          </cell>
          <cell r="W108">
            <v>70606.272408649456</v>
          </cell>
          <cell r="Z108">
            <v>5986688.9000000004</v>
          </cell>
          <cell r="AA108">
            <v>6869150.7899511009</v>
          </cell>
          <cell r="AO108">
            <v>68.94657560943233</v>
          </cell>
          <cell r="AP108">
            <v>67.476446166148563</v>
          </cell>
          <cell r="AQ108">
            <v>77.422744229333901</v>
          </cell>
          <cell r="BC108">
            <v>19.863266299136232</v>
          </cell>
          <cell r="BD108">
            <v>19.886240143699226</v>
          </cell>
          <cell r="BG108">
            <v>0.40178748331403114</v>
          </cell>
          <cell r="BH108">
            <v>0.40178812598301583</v>
          </cell>
          <cell r="BW108">
            <v>23.001851524981017</v>
          </cell>
          <cell r="BX108">
            <v>19.921368000916885</v>
          </cell>
          <cell r="BY108">
            <v>18.105886230464712</v>
          </cell>
          <cell r="BZ108">
            <v>11.825370131682837</v>
          </cell>
          <cell r="CA108">
            <v>7.7018978209650601</v>
          </cell>
          <cell r="CB108">
            <v>7.0000055065816396</v>
          </cell>
          <cell r="CC108">
            <v>14.701903327546699</v>
          </cell>
          <cell r="CG108">
            <v>15.445524797812951</v>
          </cell>
          <cell r="CK108">
            <v>1020019.6496995825</v>
          </cell>
          <cell r="CL108">
            <v>-28202.103250583576</v>
          </cell>
          <cell r="CM108">
            <v>34623.175980332308</v>
          </cell>
          <cell r="CN108">
            <v>441089.96507415606</v>
          </cell>
          <cell r="CP108">
            <v>1.5609622675652852</v>
          </cell>
          <cell r="CY108">
            <v>1.5362452115037304</v>
          </cell>
        </row>
        <row r="109">
          <cell r="A109" t="str">
            <v>2006Q3</v>
          </cell>
          <cell r="W109">
            <v>71038.996281341257</v>
          </cell>
          <cell r="Z109">
            <v>6040219.9000000004</v>
          </cell>
          <cell r="AA109">
            <v>6904296.2889219858</v>
          </cell>
          <cell r="AO109">
            <v>68.649152886284057</v>
          </cell>
          <cell r="AP109">
            <v>67.319286418213451</v>
          </cell>
          <cell r="AQ109">
            <v>76.949565923940511</v>
          </cell>
          <cell r="BC109">
            <v>19.712166063857726</v>
          </cell>
          <cell r="BD109">
            <v>19.735370446091764</v>
          </cell>
          <cell r="BG109">
            <v>0.26203645536979625</v>
          </cell>
          <cell r="BH109">
            <v>0.26203497697441236</v>
          </cell>
          <cell r="BW109">
            <v>23.113519784677479</v>
          </cell>
          <cell r="BX109">
            <v>20.012575521113128</v>
          </cell>
          <cell r="BY109">
            <v>17.976272400919193</v>
          </cell>
          <cell r="BZ109">
            <v>12.007142241682926</v>
          </cell>
          <cell r="CA109">
            <v>7.7228749248831425</v>
          </cell>
          <cell r="CB109">
            <v>6.937063309091057</v>
          </cell>
          <cell r="CC109">
            <v>14.659938233974199</v>
          </cell>
          <cell r="CG109">
            <v>15.323410404413314</v>
          </cell>
          <cell r="CK109">
            <v>1032243.7586204213</v>
          </cell>
          <cell r="CL109">
            <v>-27932.06267742061</v>
          </cell>
          <cell r="CM109">
            <v>35666.002004987444</v>
          </cell>
          <cell r="CN109">
            <v>442688.80303410266</v>
          </cell>
          <cell r="CP109">
            <v>1.5900148300006924</v>
          </cell>
          <cell r="CY109">
            <v>1.540357262642065</v>
          </cell>
        </row>
        <row r="110">
          <cell r="A110" t="str">
            <v>2006Q4</v>
          </cell>
          <cell r="W110">
            <v>73531.885340803099</v>
          </cell>
          <cell r="Z110">
            <v>6073241</v>
          </cell>
          <cell r="AA110">
            <v>6933899.3029943351</v>
          </cell>
          <cell r="AO110">
            <v>68.076382328081991</v>
          </cell>
          <cell r="AP110">
            <v>66.626548061949194</v>
          </cell>
          <cell r="AQ110">
            <v>76.068408147753075</v>
          </cell>
          <cell r="BC110">
            <v>19.584405669777276</v>
          </cell>
          <cell r="BD110">
            <v>19.602770391980293</v>
          </cell>
          <cell r="BG110">
            <v>0.73478797724266798</v>
          </cell>
          <cell r="BH110">
            <v>0.73478882866302442</v>
          </cell>
          <cell r="BW110">
            <v>23.169543407843875</v>
          </cell>
          <cell r="BX110">
            <v>19.924862237526632</v>
          </cell>
          <cell r="BY110">
            <v>17.953456036133968</v>
          </cell>
          <cell r="BZ110">
            <v>12.25450971642729</v>
          </cell>
          <cell r="CA110">
            <v>7.6635757886947484</v>
          </cell>
          <cell r="CB110">
            <v>6.9053260876643989</v>
          </cell>
          <cell r="CC110">
            <v>14.568901876359147</v>
          </cell>
          <cell r="CG110">
            <v>15.198447589361377</v>
          </cell>
          <cell r="CK110">
            <v>1042781.7286630832</v>
          </cell>
          <cell r="CL110">
            <v>-33288.92557226913</v>
          </cell>
          <cell r="CM110">
            <v>30021.516107504256</v>
          </cell>
          <cell r="CN110">
            <v>446715.13203515444</v>
          </cell>
          <cell r="CP110">
            <v>1.3174053101658334</v>
          </cell>
          <cell r="CY110">
            <v>1.2972373712797973</v>
          </cell>
        </row>
        <row r="111">
          <cell r="A111" t="str">
            <v>2007Q1</v>
          </cell>
          <cell r="W111">
            <v>74218.310432502243</v>
          </cell>
          <cell r="Z111">
            <v>6103734.5999999996</v>
          </cell>
          <cell r="AA111">
            <v>6955028.8062091768</v>
          </cell>
          <cell r="AO111">
            <v>67.400875308878739</v>
          </cell>
          <cell r="AP111">
            <v>65.891103798363332</v>
          </cell>
          <cell r="AQ111">
            <v>75.081004503461855</v>
          </cell>
          <cell r="BC111">
            <v>19.478711021968699</v>
          </cell>
          <cell r="BD111">
            <v>19.492868319217131</v>
          </cell>
          <cell r="BG111">
            <v>0.5790767752563486</v>
          </cell>
          <cell r="BH111">
            <v>0.57907648701491787</v>
          </cell>
          <cell r="BW111">
            <v>23.367315287496915</v>
          </cell>
          <cell r="BX111">
            <v>20.05234358757599</v>
          </cell>
          <cell r="BY111">
            <v>18.086826395615347</v>
          </cell>
          <cell r="BZ111">
            <v>11.820142742112093</v>
          </cell>
          <cell r="CA111">
            <v>7.6709345449828135</v>
          </cell>
          <cell r="CB111">
            <v>6.9190347153833374</v>
          </cell>
          <cell r="CC111">
            <v>14.58996926036615</v>
          </cell>
          <cell r="CG111">
            <v>15.083232618199647</v>
          </cell>
          <cell r="CK111">
            <v>1048677.8955529025</v>
          </cell>
          <cell r="CL111">
            <v>-44206.333228197182</v>
          </cell>
          <cell r="CM111">
            <v>21457.363806319074</v>
          </cell>
          <cell r="CN111">
            <v>451423.97059147747</v>
          </cell>
          <cell r="CP111">
            <v>0.92654709187481032</v>
          </cell>
          <cell r="CY111">
            <v>1.0283315372293127</v>
          </cell>
        </row>
        <row r="112">
          <cell r="A112" t="str">
            <v>2007Q2</v>
          </cell>
          <cell r="W112">
            <v>74626.967347533995</v>
          </cell>
          <cell r="Z112">
            <v>6147237.7000000002</v>
          </cell>
          <cell r="AA112">
            <v>6965885.7127945255</v>
          </cell>
          <cell r="AO112">
            <v>66.975816752277126</v>
          </cell>
          <cell r="AP112">
            <v>65.661804603670305</v>
          </cell>
          <cell r="AQ112">
            <v>74.406204686864925</v>
          </cell>
          <cell r="BC112">
            <v>19.435296860977385</v>
          </cell>
          <cell r="BD112">
            <v>19.447607003529058</v>
          </cell>
          <cell r="BG112">
            <v>0.5293054245624873</v>
          </cell>
          <cell r="BH112">
            <v>0.52930492881555491</v>
          </cell>
          <cell r="BW112">
            <v>23.24993293345015</v>
          </cell>
          <cell r="BX112">
            <v>20.106179238169481</v>
          </cell>
          <cell r="BY112">
            <v>17.775398309400206</v>
          </cell>
          <cell r="BZ112">
            <v>12.368056733861028</v>
          </cell>
          <cell r="CA112">
            <v>7.6906498062141493</v>
          </cell>
          <cell r="CB112">
            <v>6.7991218990055069</v>
          </cell>
          <cell r="CC112">
            <v>14.489771705219656</v>
          </cell>
          <cell r="CG112">
            <v>15.053209403926809</v>
          </cell>
          <cell r="CK112">
            <v>1056776.6709006992</v>
          </cell>
          <cell r="CL112">
            <v>-55998.207498391042</v>
          </cell>
          <cell r="CM112">
            <v>11145.024513430428</v>
          </cell>
          <cell r="CN112">
            <v>455169.72792808153</v>
          </cell>
          <cell r="CP112">
            <v>0.47618293459124539</v>
          </cell>
          <cell r="CY112">
            <v>0.39692329736878851</v>
          </cell>
        </row>
        <row r="113">
          <cell r="A113" t="str">
            <v>2007Q3</v>
          </cell>
          <cell r="W113">
            <v>76339.364788708801</v>
          </cell>
          <cell r="Z113">
            <v>6170294.7999999998</v>
          </cell>
          <cell r="AA113">
            <v>6982727.3502989681</v>
          </cell>
          <cell r="AO113">
            <v>66.34554507461813</v>
          </cell>
          <cell r="AP113">
            <v>65.223195611805664</v>
          </cell>
          <cell r="AQ113">
            <v>73.8110263179735</v>
          </cell>
          <cell r="BC113">
            <v>19.416885272389411</v>
          </cell>
          <cell r="BD113">
            <v>19.428752924657179</v>
          </cell>
          <cell r="BG113">
            <v>0.33744276768505888</v>
          </cell>
          <cell r="BH113">
            <v>0.33744332090352991</v>
          </cell>
          <cell r="BW113">
            <v>23.145300176596553</v>
          </cell>
          <cell r="BX113">
            <v>20.052772714260637</v>
          </cell>
          <cell r="BY113">
            <v>17.719459828339989</v>
          </cell>
          <cell r="BZ113">
            <v>12.582257799598798</v>
          </cell>
          <cell r="CA113">
            <v>7.6720537925551682</v>
          </cell>
          <cell r="CB113">
            <v>6.7793442291083776</v>
          </cell>
          <cell r="CC113">
            <v>14.451398021663547</v>
          </cell>
          <cell r="CG113">
            <v>15.026247525187067</v>
          </cell>
          <cell r="CK113">
            <v>1071811.448663061</v>
          </cell>
          <cell r="CL113">
            <v>-50358.387476032964</v>
          </cell>
          <cell r="CM113">
            <v>17122.315691048745</v>
          </cell>
          <cell r="CN113">
            <v>459503.44818660646</v>
          </cell>
          <cell r="CP113">
            <v>0.72396680018877668</v>
          </cell>
          <cell r="CY113">
            <v>0.71069967795159394</v>
          </cell>
        </row>
        <row r="114">
          <cell r="A114" t="str">
            <v>2007Q4</v>
          </cell>
          <cell r="W114">
            <v>78081.906185870292</v>
          </cell>
          <cell r="Z114">
            <v>6193435.9000000004</v>
          </cell>
          <cell r="AA114">
            <v>6998771.7665699003</v>
          </cell>
          <cell r="AO114">
            <v>65.777336781295588</v>
          </cell>
          <cell r="AP114">
            <v>64.667018821559637</v>
          </cell>
          <cell r="AQ114">
            <v>73.075706742452269</v>
          </cell>
          <cell r="BC114">
            <v>19.590781825260162</v>
          </cell>
          <cell r="BD114">
            <v>19.602397648573731</v>
          </cell>
          <cell r="BG114">
            <v>0.82830729497238575</v>
          </cell>
          <cell r="BH114">
            <v>0.82830812970338119</v>
          </cell>
          <cell r="BW114">
            <v>22.869524770734312</v>
          </cell>
          <cell r="BX114">
            <v>20.010011840786948</v>
          </cell>
          <cell r="BY114">
            <v>17.556836584256722</v>
          </cell>
          <cell r="BZ114">
            <v>12.722827340031696</v>
          </cell>
          <cell r="CA114">
            <v>7.6781481466710151</v>
          </cell>
          <cell r="CB114">
            <v>6.7368272119680617</v>
          </cell>
          <cell r="CC114">
            <v>14.414975358639076</v>
          </cell>
          <cell r="CG114">
            <v>15.07104408983397</v>
          </cell>
          <cell r="CK114">
            <v>1090385.8778168084</v>
          </cell>
          <cell r="CL114">
            <v>-53112.73161135253</v>
          </cell>
          <cell r="CM114">
            <v>16322.54049263522</v>
          </cell>
          <cell r="CN114">
            <v>469351.28422170272</v>
          </cell>
          <cell r="CP114">
            <v>0.68170886099130279</v>
          </cell>
          <cell r="CY114">
            <v>0.35961998428277347</v>
          </cell>
        </row>
        <row r="115">
          <cell r="A115" t="str">
            <v>2008Q1</v>
          </cell>
          <cell r="W115">
            <v>78375.825882080229</v>
          </cell>
          <cell r="Z115">
            <v>6236765.9000000004</v>
          </cell>
          <cell r="AA115">
            <v>7033100.7757241819</v>
          </cell>
          <cell r="AO115">
            <v>65.528141915082102</v>
          </cell>
          <cell r="AP115">
            <v>64.488749730507294</v>
          </cell>
          <cell r="AQ115">
            <v>72.722927720457392</v>
          </cell>
          <cell r="BC115">
            <v>19.512709070472319</v>
          </cell>
          <cell r="BD115">
            <v>19.522846866691506</v>
          </cell>
          <cell r="BG115">
            <v>0.51893065939774274</v>
          </cell>
          <cell r="BH115">
            <v>0.51892936387165634</v>
          </cell>
          <cell r="BW115">
            <v>22.612995376166126</v>
          </cell>
          <cell r="BX115">
            <v>19.776562049512574</v>
          </cell>
          <cell r="BY115">
            <v>17.713630149344631</v>
          </cell>
          <cell r="BZ115">
            <v>12.162447640702835</v>
          </cell>
          <cell r="CA115">
            <v>7.643323518330698</v>
          </cell>
          <cell r="CB115">
            <v>6.8460334802648113</v>
          </cell>
          <cell r="CC115">
            <v>14.489356998595509</v>
          </cell>
          <cell r="CG115">
            <v>15.013400588977133</v>
          </cell>
          <cell r="CK115">
            <v>1104914.5212106463</v>
          </cell>
          <cell r="CL115">
            <v>-36980.625721193137</v>
          </cell>
          <cell r="CM115">
            <v>34574.11803771113</v>
          </cell>
          <cell r="CN115">
            <v>472018.08888342994</v>
          </cell>
          <cell r="CP115">
            <v>1.4299986121248967</v>
          </cell>
          <cell r="CY115">
            <v>1.4782784983288204</v>
          </cell>
        </row>
        <row r="116">
          <cell r="A116" t="str">
            <v>2008Q2</v>
          </cell>
          <cell r="W116">
            <v>79870.16773338987</v>
          </cell>
          <cell r="Z116">
            <v>6296172.5999999996</v>
          </cell>
          <cell r="AA116">
            <v>7076130.5388817154</v>
          </cell>
          <cell r="AO116">
            <v>65.589659777844602</v>
          </cell>
          <cell r="AP116">
            <v>64.985674905829541</v>
          </cell>
          <cell r="AQ116">
            <v>73.035977252431039</v>
          </cell>
          <cell r="BC116">
            <v>19.939242935140662</v>
          </cell>
          <cell r="BD116">
            <v>19.943704225636914</v>
          </cell>
          <cell r="BG116">
            <v>1.0674146101137483</v>
          </cell>
          <cell r="BH116">
            <v>1.0674141324614972</v>
          </cell>
          <cell r="BW116">
            <v>22.278520487114108</v>
          </cell>
          <cell r="BX116">
            <v>19.82479262087088</v>
          </cell>
          <cell r="BY116">
            <v>17.70932910211955</v>
          </cell>
          <cell r="BZ116">
            <v>12.307314582619759</v>
          </cell>
          <cell r="CA116">
            <v>7.7070612726689944</v>
          </cell>
          <cell r="CB116">
            <v>6.8846563541959434</v>
          </cell>
          <cell r="CC116">
            <v>14.591717626864938</v>
          </cell>
          <cell r="CG116">
            <v>15.163966009019644</v>
          </cell>
          <cell r="CK116">
            <v>1117559.8839050224</v>
          </cell>
          <cell r="CL116">
            <v>-28128.48805684848</v>
          </cell>
          <cell r="CM116">
            <v>43137.821799009806</v>
          </cell>
          <cell r="CN116">
            <v>483064.16864147689</v>
          </cell>
          <cell r="CP116">
            <v>1.7809806952090599</v>
          </cell>
          <cell r="CY116">
            <v>1.7108137719138816</v>
          </cell>
        </row>
        <row r="117">
          <cell r="A117" t="str">
            <v>2008Q3</v>
          </cell>
          <cell r="W117">
            <v>80588.499779037869</v>
          </cell>
          <cell r="Z117">
            <v>6396733.2999999998</v>
          </cell>
          <cell r="AA117">
            <v>7129468.2111310912</v>
          </cell>
          <cell r="AO117">
            <v>66.302992158701329</v>
          </cell>
          <cell r="AP117">
            <v>66.26098486269612</v>
          </cell>
          <cell r="AQ117">
            <v>73.851067890673264</v>
          </cell>
          <cell r="BC117">
            <v>20.017066786695683</v>
          </cell>
          <cell r="BD117">
            <v>20.017682349456571</v>
          </cell>
          <cell r="BG117">
            <v>-0.1234417747937977</v>
          </cell>
          <cell r="BH117">
            <v>-0.1234402979296112</v>
          </cell>
          <cell r="BW117">
            <v>21.993413994113705</v>
          </cell>
          <cell r="BX117">
            <v>19.852447486877555</v>
          </cell>
          <cell r="BY117">
            <v>17.693204931677982</v>
          </cell>
          <cell r="BZ117">
            <v>12.449545924729884</v>
          </cell>
          <cell r="CA117">
            <v>7.7857145853128404</v>
          </cell>
          <cell r="CB117">
            <v>6.9389048271529115</v>
          </cell>
          <cell r="CC117">
            <v>14.724619412465753</v>
          </cell>
          <cell r="CG117">
            <v>15.487822834323476</v>
          </cell>
          <cell r="CK117">
            <v>1127359.624241278</v>
          </cell>
          <cell r="CL117">
            <v>-18833.918222705426</v>
          </cell>
          <cell r="CM117">
            <v>53352.52861930104</v>
          </cell>
          <cell r="CN117">
            <v>483119.04636992479</v>
          </cell>
          <cell r="CP117">
            <v>2.210622782244223</v>
          </cell>
          <cell r="CY117">
            <v>2.1106191073907419</v>
          </cell>
        </row>
        <row r="118">
          <cell r="A118" t="str">
            <v>2008Q4</v>
          </cell>
          <cell r="W118">
            <v>81741.527271056242</v>
          </cell>
          <cell r="Z118">
            <v>6721242.5999999996</v>
          </cell>
          <cell r="AA118">
            <v>7203909.9886875125</v>
          </cell>
          <cell r="AO118">
            <v>69.747436696553521</v>
          </cell>
          <cell r="AP118">
            <v>70.507337960198797</v>
          </cell>
          <cell r="AQ118">
            <v>75.570626807495728</v>
          </cell>
          <cell r="BC118">
            <v>20.568723190782315</v>
          </cell>
          <cell r="BD118">
            <v>20.569841565835436</v>
          </cell>
          <cell r="BG118">
            <v>0.8578365530624632</v>
          </cell>
          <cell r="BH118">
            <v>0.85783632096825269</v>
          </cell>
          <cell r="BW118">
            <v>21.818047112931797</v>
          </cell>
          <cell r="BX118">
            <v>19.99819224948488</v>
          </cell>
          <cell r="BY118">
            <v>17.506758364832834</v>
          </cell>
          <cell r="BZ118">
            <v>12.167730288890732</v>
          </cell>
          <cell r="CA118">
            <v>7.9308767764423553</v>
          </cell>
          <cell r="CB118">
            <v>6.9428247120695135</v>
          </cell>
          <cell r="CC118">
            <v>14.87370148851187</v>
          </cell>
          <cell r="CG118">
            <v>15.841197348279637</v>
          </cell>
          <cell r="CK118">
            <v>1137217.7049114429</v>
          </cell>
          <cell r="CL118">
            <v>6018.445047671019</v>
          </cell>
          <cell r="CM118">
            <v>74468.430349829607</v>
          </cell>
          <cell r="CN118">
            <v>490214.5627934087</v>
          </cell>
          <cell r="CP118">
            <v>3.1247619516313612</v>
          </cell>
          <cell r="CY118">
            <v>3.2395210299720598</v>
          </cell>
        </row>
        <row r="119">
          <cell r="A119" t="str">
            <v>2009Q1</v>
          </cell>
          <cell r="W119">
            <v>83480.825928850463</v>
          </cell>
          <cell r="Z119">
            <v>6919491.7000000002</v>
          </cell>
          <cell r="AA119">
            <v>7319622.3621180253</v>
          </cell>
          <cell r="AO119">
            <v>72.551716673840602</v>
          </cell>
          <cell r="AP119">
            <v>74.610062169214615</v>
          </cell>
          <cell r="AQ119">
            <v>78.924508211029348</v>
          </cell>
          <cell r="BC119">
            <v>21.448889955414195</v>
          </cell>
          <cell r="BD119">
            <v>21.448890002892572</v>
          </cell>
          <cell r="BG119">
            <v>0.9622191449761841</v>
          </cell>
          <cell r="BH119">
            <v>0.96221813069818918</v>
          </cell>
          <cell r="BW119">
            <v>21.819098166913108</v>
          </cell>
          <cell r="BX119">
            <v>19.652106960744785</v>
          </cell>
          <cell r="BY119">
            <v>17.754463524077167</v>
          </cell>
          <cell r="BZ119">
            <v>11.887431633201933</v>
          </cell>
          <cell r="CA119">
            <v>7.9749027621365087</v>
          </cell>
          <cell r="CB119">
            <v>7.2048315471334483</v>
          </cell>
          <cell r="CC119">
            <v>15.179734309269957</v>
          </cell>
          <cell r="CG119">
            <v>16.616960348403737</v>
          </cell>
          <cell r="CK119">
            <v>1154040.7559080501</v>
          </cell>
          <cell r="CL119">
            <v>51289.512382521483</v>
          </cell>
          <cell r="CM119">
            <v>115712.37453132332</v>
          </cell>
          <cell r="CN119">
            <v>497303.62110081071</v>
          </cell>
          <cell r="CP119">
            <v>4.9907177184876046</v>
          </cell>
          <cell r="CY119">
            <v>4.9579666639857471</v>
          </cell>
        </row>
        <row r="120">
          <cell r="A120" t="str">
            <v>2009Q2</v>
          </cell>
          <cell r="W120">
            <v>84658.957522648489</v>
          </cell>
          <cell r="Z120">
            <v>7101191.5</v>
          </cell>
          <cell r="AA120">
            <v>7465865.2295757718</v>
          </cell>
          <cell r="AO120">
            <v>75.327307843936325</v>
          </cell>
          <cell r="AP120">
            <v>76.788569148954181</v>
          </cell>
          <cell r="AQ120">
            <v>80.731960043332421</v>
          </cell>
          <cell r="BC120">
            <v>21.686028379076191</v>
          </cell>
          <cell r="BD120">
            <v>21.686049450659127</v>
          </cell>
          <cell r="BG120">
            <v>0.43152462407023418</v>
          </cell>
          <cell r="BH120">
            <v>0.43152507234553994</v>
          </cell>
          <cell r="BW120">
            <v>21.64710349658823</v>
          </cell>
          <cell r="BX120">
            <v>19.725908235053264</v>
          </cell>
          <cell r="BY120">
            <v>18.001215830381607</v>
          </cell>
          <cell r="BZ120">
            <v>11.358798045653336</v>
          </cell>
          <cell r="CA120">
            <v>8.0012314195336423</v>
          </cell>
          <cell r="CB120">
            <v>7.3016609413151707</v>
          </cell>
          <cell r="CC120">
            <v>15.302892360848812</v>
          </cell>
          <cell r="CG120">
            <v>17.070700966425974</v>
          </cell>
          <cell r="CK120">
            <v>1172280.1708248404</v>
          </cell>
          <cell r="CL120">
            <v>80939.587785226453</v>
          </cell>
          <cell r="CM120">
            <v>146243.35461796855</v>
          </cell>
          <cell r="CN120">
            <v>501366.25716022227</v>
          </cell>
          <cell r="CP120">
            <v>6.3255964572463119</v>
          </cell>
          <cell r="CY120">
            <v>6.3923442047688974</v>
          </cell>
        </row>
        <row r="121">
          <cell r="A121" t="str">
            <v>2009Q3</v>
          </cell>
          <cell r="W121">
            <v>84125.138947839223</v>
          </cell>
          <cell r="Z121">
            <v>7278199.4000000004</v>
          </cell>
          <cell r="AA121">
            <v>7620719.9213294573</v>
          </cell>
          <cell r="AO121">
            <v>77.961736057461493</v>
          </cell>
          <cell r="AP121">
            <v>78.362953193940115</v>
          </cell>
          <cell r="AQ121">
            <v>82.05080483220442</v>
          </cell>
          <cell r="BC121">
            <v>21.892170738664323</v>
          </cell>
          <cell r="BD121">
            <v>21.891941831202864</v>
          </cell>
          <cell r="BG121">
            <v>0.6000538628631702</v>
          </cell>
          <cell r="BH121">
            <v>0.60005364662769622</v>
          </cell>
          <cell r="BW121">
            <v>21.730543579005598</v>
          </cell>
          <cell r="BX121">
            <v>19.774996425797909</v>
          </cell>
          <cell r="BY121">
            <v>17.900239211969136</v>
          </cell>
          <cell r="BZ121">
            <v>11.366930824934633</v>
          </cell>
          <cell r="CA121">
            <v>8.0139637509747388</v>
          </cell>
          <cell r="CB121">
            <v>7.2542045060172065</v>
          </cell>
          <cell r="CC121">
            <v>15.268168256991945</v>
          </cell>
          <cell r="CG121">
            <v>17.225902913793547</v>
          </cell>
          <cell r="CK121">
            <v>1183348.0834051624</v>
          </cell>
          <cell r="CL121">
            <v>88682.23891606454</v>
          </cell>
          <cell r="CM121">
            <v>154849.37663320894</v>
          </cell>
          <cell r="CN121">
            <v>508320.29487952293</v>
          </cell>
          <cell r="CP121">
            <v>6.6689321280309839</v>
          </cell>
          <cell r="CY121">
            <v>6.669189041766062</v>
          </cell>
        </row>
        <row r="122">
          <cell r="A122" t="str">
            <v>2009Q4</v>
          </cell>
          <cell r="W122">
            <v>85463.316129291125</v>
          </cell>
          <cell r="Z122">
            <v>7434583.9000000004</v>
          </cell>
          <cell r="AA122">
            <v>7780038.6017946275</v>
          </cell>
          <cell r="AO122">
            <v>80.002640245709799</v>
          </cell>
          <cell r="AP122">
            <v>79.412688970564787</v>
          </cell>
          <cell r="AQ122">
            <v>83.102671780098476</v>
          </cell>
          <cell r="BC122">
            <v>21.634996040228234</v>
          </cell>
          <cell r="BD122">
            <v>21.635123666599863</v>
          </cell>
          <cell r="BG122">
            <v>-0.20156427731847781</v>
          </cell>
          <cell r="BH122">
            <v>-0.20156381911290433</v>
          </cell>
          <cell r="BW122">
            <v>21.87974041504955</v>
          </cell>
          <cell r="BX122">
            <v>19.767249417842098</v>
          </cell>
          <cell r="BY122">
            <v>17.883235022943744</v>
          </cell>
          <cell r="BZ122">
            <v>11.286235453742369</v>
          </cell>
          <cell r="CA122">
            <v>7.9703693215537719</v>
          </cell>
          <cell r="CB122">
            <v>7.2107142872570087</v>
          </cell>
          <cell r="CC122">
            <v>15.181083608810781</v>
          </cell>
          <cell r="CG122">
            <v>17.164004763687014</v>
          </cell>
          <cell r="CK122">
            <v>1200343.9579474241</v>
          </cell>
          <cell r="CL122">
            <v>93287.20207069449</v>
          </cell>
          <cell r="CM122">
            <v>159321.66754752432</v>
          </cell>
          <cell r="CN122">
            <v>506367.8870823544</v>
          </cell>
          <cell r="CP122">
            <v>6.8071930864742942</v>
          </cell>
          <cell r="CY122">
            <v>6.7537491903759461</v>
          </cell>
        </row>
        <row r="123">
          <cell r="A123" t="str">
            <v>2010Q1</v>
          </cell>
          <cell r="W123">
            <v>82003.125698621458</v>
          </cell>
          <cell r="Z123">
            <v>7554481.5999999996</v>
          </cell>
          <cell r="AA123">
            <v>7932146.9120524228</v>
          </cell>
          <cell r="AO123">
            <v>81.015726194893432</v>
          </cell>
          <cell r="AP123">
            <v>80.355244224863938</v>
          </cell>
          <cell r="AQ123">
            <v>84.372381335268969</v>
          </cell>
          <cell r="BC123">
            <v>21.663595577652224</v>
          </cell>
          <cell r="BD123">
            <v>21.663735356101306</v>
          </cell>
          <cell r="BG123">
            <v>0.48437013115776306</v>
          </cell>
          <cell r="BH123">
            <v>0.48436971292291631</v>
          </cell>
          <cell r="BW123">
            <v>22.103820913392248</v>
          </cell>
          <cell r="BX123">
            <v>19.800955692976792</v>
          </cell>
          <cell r="BY123">
            <v>17.915365961078002</v>
          </cell>
          <cell r="BZ123">
            <v>11.460017014286931</v>
          </cell>
          <cell r="CA123">
            <v>7.9661633554131708</v>
          </cell>
          <cell r="CB123">
            <v>7.2075678583825287</v>
          </cell>
          <cell r="CC123">
            <v>15.173731213795699</v>
          </cell>
          <cell r="CG123">
            <v>17.154983234160685</v>
          </cell>
          <cell r="CK123">
            <v>1197987.6767055455</v>
          </cell>
          <cell r="CL123">
            <v>86285.84576134391</v>
          </cell>
          <cell r="CM123">
            <v>152111.59552477393</v>
          </cell>
          <cell r="CN123">
            <v>509171.15526697872</v>
          </cell>
          <cell r="CP123">
            <v>6.4719010807184603</v>
          </cell>
          <cell r="CY123">
            <v>6.7139444314037426</v>
          </cell>
        </row>
        <row r="124">
          <cell r="A124" t="str">
            <v>2010Q2</v>
          </cell>
          <cell r="W124">
            <v>80626.676592545249</v>
          </cell>
          <cell r="Z124">
            <v>7685795.9000000004</v>
          </cell>
          <cell r="AA124">
            <v>8072379.7396400673</v>
          </cell>
          <cell r="AO124">
            <v>81.842295206580289</v>
          </cell>
          <cell r="AP124">
            <v>80.79416589872514</v>
          </cell>
          <cell r="AQ124">
            <v>84.857989513094836</v>
          </cell>
          <cell r="BC124">
            <v>21.43661916953339</v>
          </cell>
          <cell r="BD124">
            <v>21.43671567582323</v>
          </cell>
          <cell r="BG124">
            <v>-0.15705859604161487</v>
          </cell>
          <cell r="BH124">
            <v>-0.15705786788720033</v>
          </cell>
          <cell r="BW124">
            <v>22.228124269982587</v>
          </cell>
          <cell r="BX124">
            <v>19.866463389995843</v>
          </cell>
          <cell r="BY124">
            <v>17.90347511199769</v>
          </cell>
          <cell r="BZ124">
            <v>11.450186834151374</v>
          </cell>
          <cell r="CA124">
            <v>7.9419221028868128</v>
          </cell>
          <cell r="CB124">
            <v>7.1571875637442366</v>
          </cell>
          <cell r="CC124">
            <v>15.099109666631049</v>
          </cell>
          <cell r="CG124">
            <v>16.971284369119118</v>
          </cell>
          <cell r="CK124">
            <v>1199270.3588059677</v>
          </cell>
          <cell r="CL124">
            <v>74898.334702237218</v>
          </cell>
          <cell r="CM124">
            <v>140235.12270276365</v>
          </cell>
          <cell r="CN124">
            <v>509808.53511511907</v>
          </cell>
          <cell r="CP124">
            <v>5.896685218234933</v>
          </cell>
          <cell r="CY124">
            <v>5.5574546586009728</v>
          </cell>
        </row>
        <row r="125">
          <cell r="A125" t="str">
            <v>2010Q3</v>
          </cell>
          <cell r="W125">
            <v>81134.137447771529</v>
          </cell>
          <cell r="Z125">
            <v>7800145.5</v>
          </cell>
          <cell r="AA125">
            <v>8230890.1197409183</v>
          </cell>
          <cell r="AO125">
            <v>82.398893870158446</v>
          </cell>
          <cell r="AP125">
            <v>81.343303600216771</v>
          </cell>
          <cell r="AQ125">
            <v>85.835295496745559</v>
          </cell>
          <cell r="BC125">
            <v>21.33794987619061</v>
          </cell>
          <cell r="BD125">
            <v>21.338097499998057</v>
          </cell>
          <cell r="BG125">
            <v>0.24339484375091036</v>
          </cell>
          <cell r="BH125">
            <v>0.2433944936851562</v>
          </cell>
          <cell r="BW125">
            <v>22.34236340563346</v>
          </cell>
          <cell r="BX125">
            <v>19.859832040546653</v>
          </cell>
          <cell r="BY125">
            <v>17.919564642851302</v>
          </cell>
          <cell r="BZ125">
            <v>11.274548436533173</v>
          </cell>
          <cell r="CA125">
            <v>7.9040906611703114</v>
          </cell>
          <cell r="CB125">
            <v>7.1318762040194983</v>
          </cell>
          <cell r="CC125">
            <v>15.03596686518981</v>
          </cell>
          <cell r="CG125">
            <v>16.91701415619</v>
          </cell>
          <cell r="CK125">
            <v>1222450.5674966425</v>
          </cell>
          <cell r="CL125">
            <v>92702.450893098619</v>
          </cell>
          <cell r="CM125">
            <v>158513.91907433281</v>
          </cell>
          <cell r="CN125">
            <v>511536.46897348145</v>
          </cell>
          <cell r="CP125">
            <v>6.6122078590065509</v>
          </cell>
          <cell r="CY125">
            <v>7.1194275427526046</v>
          </cell>
        </row>
        <row r="126">
          <cell r="A126" t="str">
            <v>2010Q4</v>
          </cell>
          <cell r="W126">
            <v>80460.944928872501</v>
          </cell>
          <cell r="Z126">
            <v>8122128.5999999996</v>
          </cell>
          <cell r="AA126">
            <v>8367916.092862132</v>
          </cell>
          <cell r="AO126">
            <v>85.109493049625002</v>
          </cell>
          <cell r="AP126">
            <v>83.999338699069838</v>
          </cell>
          <cell r="AQ126">
            <v>86.541281566229259</v>
          </cell>
          <cell r="BC126">
            <v>21.213124772339608</v>
          </cell>
          <cell r="BD126">
            <v>21.213301106522344</v>
          </cell>
          <cell r="BG126">
            <v>6.582091582152394E-3</v>
          </cell>
          <cell r="BH126">
            <v>6.5822691085459795E-3</v>
          </cell>
          <cell r="BW126">
            <v>22.27346189978558</v>
          </cell>
          <cell r="BX126">
            <v>19.889697839447596</v>
          </cell>
          <cell r="BY126">
            <v>17.933916765877655</v>
          </cell>
          <cell r="BZ126">
            <v>11.463774528839412</v>
          </cell>
          <cell r="CA126">
            <v>7.897633430907022</v>
          </cell>
          <cell r="CB126">
            <v>7.1210483809558465</v>
          </cell>
          <cell r="CC126">
            <v>15.018681811862869</v>
          </cell>
          <cell r="CG126">
            <v>16.853127981230255</v>
          </cell>
          <cell r="CK126">
            <v>1208543.2379194952</v>
          </cell>
          <cell r="CL126">
            <v>69153.982280745084</v>
          </cell>
          <cell r="CM126">
            <v>137030.23568128515</v>
          </cell>
          <cell r="CN126">
            <v>512793.20256007172</v>
          </cell>
          <cell r="CP126">
            <v>5.6686860038170961</v>
          </cell>
          <cell r="CY126">
            <v>5.6106180531162693</v>
          </cell>
        </row>
        <row r="127">
          <cell r="A127" t="str">
            <v>2011Q1</v>
          </cell>
          <cell r="W127">
            <v>77862.761968802966</v>
          </cell>
          <cell r="Z127">
            <v>8232893.5</v>
          </cell>
          <cell r="AA127">
            <v>8476333.6653100289</v>
          </cell>
          <cell r="AO127">
            <v>85.459941618459382</v>
          </cell>
          <cell r="AP127">
            <v>84.325248433158379</v>
          </cell>
          <cell r="AQ127">
            <v>86.818679499450852</v>
          </cell>
          <cell r="BC127">
            <v>20.985139572527196</v>
          </cell>
          <cell r="BD127">
            <v>20.985069124494878</v>
          </cell>
          <cell r="BG127">
            <v>-0.27343318781576365</v>
          </cell>
          <cell r="BH127">
            <v>-0.27343398257771989</v>
          </cell>
          <cell r="BW127">
            <v>22.32719149507728</v>
          </cell>
          <cell r="BX127">
            <v>19.97158258164108</v>
          </cell>
          <cell r="BY127">
            <v>18.023231525174442</v>
          </cell>
          <cell r="BZ127">
            <v>11.733322060116704</v>
          </cell>
          <cell r="CA127">
            <v>7.9047553438206659</v>
          </cell>
          <cell r="CB127">
            <v>7.1335977070993319</v>
          </cell>
          <cell r="CC127">
            <v>15.038353050919998</v>
          </cell>
          <cell r="CG127">
            <v>16.706213071893792</v>
          </cell>
          <cell r="CK127">
            <v>1203025.7315269751</v>
          </cell>
          <cell r="CL127">
            <v>37296.352025973407</v>
          </cell>
          <cell r="CM127">
            <v>108415.85294170561</v>
          </cell>
          <cell r="CN127">
            <v>512206.73049380787</v>
          </cell>
          <cell r="CP127">
            <v>4.44178889640785</v>
          </cell>
          <cell r="CY127">
            <v>4.1620665749140899</v>
          </cell>
        </row>
        <row r="128">
          <cell r="A128" t="str">
            <v>2011Q2</v>
          </cell>
          <cell r="W128">
            <v>77349.575986969256</v>
          </cell>
          <cell r="Z128">
            <v>8322875.7000000002</v>
          </cell>
          <cell r="AA128">
            <v>8584677.2346225977</v>
          </cell>
          <cell r="AO128">
            <v>85.777436282237673</v>
          </cell>
          <cell r="AP128">
            <v>85.015897385986833</v>
          </cell>
          <cell r="AQ128">
            <v>87.690128409642341</v>
          </cell>
          <cell r="BC128">
            <v>21.02386756443126</v>
          </cell>
          <cell r="BD128">
            <v>21.024029702130424</v>
          </cell>
          <cell r="BG128">
            <v>0.16075231841821136</v>
          </cell>
          <cell r="BH128">
            <v>0.16075238336299424</v>
          </cell>
          <cell r="BW128">
            <v>22.464749283803926</v>
          </cell>
          <cell r="BX128">
            <v>19.890498924270453</v>
          </cell>
          <cell r="BY128">
            <v>18.009790573911815</v>
          </cell>
          <cell r="BZ128">
            <v>11.614712397925761</v>
          </cell>
          <cell r="CA128">
            <v>7.911031772275158</v>
          </cell>
          <cell r="CB128">
            <v>7.1630191874366878</v>
          </cell>
          <cell r="CC128">
            <v>15.074050959711846</v>
          </cell>
          <cell r="CG128">
            <v>16.685520446231237</v>
          </cell>
          <cell r="CK128">
            <v>1204387.9831771636</v>
          </cell>
          <cell r="CL128">
            <v>34877.657893815704</v>
          </cell>
          <cell r="CM128">
            <v>108347.5375466228</v>
          </cell>
          <cell r="CN128">
            <v>514551.95823405363</v>
          </cell>
          <cell r="CP128">
            <v>4.4269617695182149</v>
          </cell>
          <cell r="CY128">
            <v>4.1794149667370943</v>
          </cell>
        </row>
        <row r="129">
          <cell r="A129" t="str">
            <v>2011Q3</v>
          </cell>
          <cell r="W129">
            <v>75712.891709902091</v>
          </cell>
          <cell r="Z129">
            <v>8424693.8000000007</v>
          </cell>
          <cell r="AA129">
            <v>8681694.5244279802</v>
          </cell>
          <cell r="AO129">
            <v>86.310913283970862</v>
          </cell>
          <cell r="AP129">
            <v>85.781177477575625</v>
          </cell>
          <cell r="AQ129">
            <v>88.397987687819963</v>
          </cell>
          <cell r="BC129">
            <v>20.976366050704705</v>
          </cell>
          <cell r="BD129">
            <v>20.976531522071383</v>
          </cell>
          <cell r="BG129">
            <v>-8.6124491294603533E-2</v>
          </cell>
          <cell r="BH129">
            <v>-8.6124326119463301E-2</v>
          </cell>
          <cell r="BW129">
            <v>22.523115903681685</v>
          </cell>
          <cell r="BX129">
            <v>20.036632390066224</v>
          </cell>
          <cell r="BY129">
            <v>18.123472656403088</v>
          </cell>
          <cell r="BZ129">
            <v>11.682545722074593</v>
          </cell>
          <cell r="CA129">
            <v>7.950940975939683</v>
          </cell>
          <cell r="CB129">
            <v>7.1917604997114717</v>
          </cell>
          <cell r="CC129">
            <v>15.142701475651155</v>
          </cell>
          <cell r="CG129">
            <v>16.69794466905055</v>
          </cell>
          <cell r="CK129">
            <v>1203303.0732522563</v>
          </cell>
          <cell r="CL129">
            <v>23375.54756487321</v>
          </cell>
          <cell r="CM129">
            <v>97021.352601084393</v>
          </cell>
          <cell r="CN129">
            <v>515033.89279570279</v>
          </cell>
          <cell r="CP129">
            <v>3.9515291898623373</v>
          </cell>
          <cell r="CY129">
            <v>4.1464999584263165</v>
          </cell>
        </row>
        <row r="130">
          <cell r="A130" t="str">
            <v>2011Q4</v>
          </cell>
          <cell r="W130">
            <v>75186.746124746162</v>
          </cell>
          <cell r="Z130">
            <v>8531372.6999999899</v>
          </cell>
          <cell r="AA130">
            <v>8786977.9691507053</v>
          </cell>
          <cell r="AO130">
            <v>87.046394760828008</v>
          </cell>
          <cell r="AP130">
            <v>86.792648000552362</v>
          </cell>
          <cell r="AQ130">
            <v>89.393010091460027</v>
          </cell>
          <cell r="BC130">
            <v>21.012142277367012</v>
          </cell>
          <cell r="BD130">
            <v>21.011906575000623</v>
          </cell>
          <cell r="BG130">
            <v>7.1162996323725913E-2</v>
          </cell>
          <cell r="BH130">
            <v>7.1162883896702667E-2</v>
          </cell>
          <cell r="BW130">
            <v>22.672943874951983</v>
          </cell>
          <cell r="BX130">
            <v>20.039257421951</v>
          </cell>
          <cell r="BY130">
            <v>18.45364855971885</v>
          </cell>
          <cell r="BZ130">
            <v>11.713447156545387</v>
          </cell>
          <cell r="CA130">
            <v>7.9702714637172933</v>
          </cell>
          <cell r="CB130">
            <v>7.3396226925995176</v>
          </cell>
          <cell r="CC130">
            <v>15.309894156316812</v>
          </cell>
          <cell r="CG130">
            <v>16.84644492171455</v>
          </cell>
          <cell r="CK130">
            <v>1217988.3997524041</v>
          </cell>
          <cell r="CL130">
            <v>29591.349290778657</v>
          </cell>
          <cell r="CM130">
            <v>105277.65257102787</v>
          </cell>
          <cell r="CN130">
            <v>516346.74784830213</v>
          </cell>
          <cell r="CP130">
            <v>4.2841059994585295</v>
          </cell>
          <cell r="CY130">
            <v>4.402936567303704</v>
          </cell>
        </row>
        <row r="131">
          <cell r="A131" t="str">
            <v>2012Q1</v>
          </cell>
          <cell r="W131">
            <v>74207.188124631706</v>
          </cell>
          <cell r="Z131">
            <v>8598358.5</v>
          </cell>
          <cell r="AA131">
            <v>8882054.8862788081</v>
          </cell>
          <cell r="AO131">
            <v>87.541305667702318</v>
          </cell>
          <cell r="AP131">
            <v>87.313370426021933</v>
          </cell>
          <cell r="AQ131">
            <v>90.194209561036516</v>
          </cell>
          <cell r="BC131">
            <v>20.963718097562271</v>
          </cell>
          <cell r="BD131">
            <v>20.963305210173313</v>
          </cell>
          <cell r="BG131">
            <v>-0.24889630479368874</v>
          </cell>
          <cell r="BH131">
            <v>-0.24889667554849337</v>
          </cell>
          <cell r="BW131">
            <v>22.772699461791191</v>
          </cell>
          <cell r="BX131">
            <v>19.978997896117082</v>
          </cell>
          <cell r="BY131">
            <v>18.181920958320138</v>
          </cell>
          <cell r="BZ131">
            <v>12.091931185144588</v>
          </cell>
          <cell r="CA131">
            <v>7.9548851555117359</v>
          </cell>
          <cell r="CB131">
            <v>7.2393567426191279</v>
          </cell>
          <cell r="CC131">
            <v>15.194241898130864</v>
          </cell>
          <cell r="CG131">
            <v>16.945980851958037</v>
          </cell>
          <cell r="CK131">
            <v>1222266.2208994778</v>
          </cell>
          <cell r="CL131">
            <v>19243.897108366858</v>
          </cell>
          <cell r="CM131">
            <v>95066.752150581917</v>
          </cell>
          <cell r="CN131">
            <v>516100.8350224797</v>
          </cell>
          <cell r="CP131">
            <v>3.8614805585147796</v>
          </cell>
          <cell r="CY131">
            <v>3.747443648408221</v>
          </cell>
        </row>
        <row r="132">
          <cell r="A132" t="str">
            <v>2012Q2</v>
          </cell>
          <cell r="W132">
            <v>71117.409007671216</v>
          </cell>
          <cell r="Z132">
            <v>8705840.5999999996</v>
          </cell>
          <cell r="AA132">
            <v>8980538.2121175155</v>
          </cell>
          <cell r="AO132">
            <v>88.52791662856086</v>
          </cell>
          <cell r="AP132">
            <v>88.495787912303371</v>
          </cell>
          <cell r="AQ132">
            <v>91.288118112096811</v>
          </cell>
          <cell r="BC132">
            <v>21.033869631317234</v>
          </cell>
          <cell r="BD132">
            <v>21.033430103296258</v>
          </cell>
          <cell r="BG132">
            <v>-0.12290923205338089</v>
          </cell>
          <cell r="BH132">
            <v>-0.1229094063606273</v>
          </cell>
          <cell r="BW132">
            <v>22.882215609714418</v>
          </cell>
          <cell r="BX132">
            <v>19.984209563108617</v>
          </cell>
          <cell r="BY132">
            <v>18.259873414593496</v>
          </cell>
          <cell r="BZ132">
            <v>12.143500738840844</v>
          </cell>
          <cell r="CA132">
            <v>7.992725660006136</v>
          </cell>
          <cell r="CB132">
            <v>7.3030738758217293</v>
          </cell>
          <cell r="CC132">
            <v>15.295799535827864</v>
          </cell>
          <cell r="CG132">
            <v>17.025078194586971</v>
          </cell>
          <cell r="CK132">
            <v>1223896.7689188421</v>
          </cell>
          <cell r="CL132">
            <v>23385.137683082881</v>
          </cell>
          <cell r="CM132">
            <v>98472.516112673562</v>
          </cell>
          <cell r="CN132">
            <v>517294.93027396634</v>
          </cell>
          <cell r="CP132">
            <v>4.0039340491017201</v>
          </cell>
          <cell r="CY132">
            <v>3.9054263245298828</v>
          </cell>
        </row>
        <row r="133">
          <cell r="A133" t="str">
            <v>2012Q3</v>
          </cell>
          <cell r="W133">
            <v>70907.537877898256</v>
          </cell>
          <cell r="Z133">
            <v>8794938.5</v>
          </cell>
          <cell r="AA133">
            <v>9067109.0339050032</v>
          </cell>
          <cell r="AO133">
            <v>89.352623571555952</v>
          </cell>
          <cell r="AP133">
            <v>89.225841045909533</v>
          </cell>
          <cell r="AQ133">
            <v>91.987047937303728</v>
          </cell>
          <cell r="BC133">
            <v>21.017707238354642</v>
          </cell>
          <cell r="BD133">
            <v>21.017168059260122</v>
          </cell>
          <cell r="BG133">
            <v>-4.7423193690354637E-2</v>
          </cell>
          <cell r="BH133">
            <v>-4.7421501382383102E-2</v>
          </cell>
          <cell r="BW133">
            <v>22.948402691271401</v>
          </cell>
          <cell r="BX133">
            <v>19.997826295301575</v>
          </cell>
          <cell r="BY133">
            <v>18.429541490829173</v>
          </cell>
          <cell r="BZ133">
            <v>12.291852300187916</v>
          </cell>
          <cell r="CA133">
            <v>7.9860484178014817</v>
          </cell>
          <cell r="CB133">
            <v>7.3597604304735036</v>
          </cell>
          <cell r="CC133">
            <v>15.345808848274984</v>
          </cell>
          <cell r="CG133">
            <v>17.063089541475968</v>
          </cell>
          <cell r="CK133">
            <v>1223182.4355759816</v>
          </cell>
          <cell r="CL133">
            <v>13696.023908455973</v>
          </cell>
          <cell r="CM133">
            <v>86557.535146194045</v>
          </cell>
          <cell r="CN133">
            <v>517912.46335870528</v>
          </cell>
          <cell r="CP133">
            <v>3.512551621494584</v>
          </cell>
          <cell r="CY133">
            <v>3.4251723737075821</v>
          </cell>
        </row>
        <row r="134">
          <cell r="A134" t="str">
            <v>2012Q4</v>
          </cell>
          <cell r="W134">
            <v>70626.50723634426</v>
          </cell>
          <cell r="Z134">
            <v>8881889.3000000007</v>
          </cell>
          <cell r="AA134">
            <v>9156733.5319571774</v>
          </cell>
          <cell r="AO134">
            <v>90.194783456092225</v>
          </cell>
          <cell r="AP134">
            <v>90.193470091797693</v>
          </cell>
          <cell r="AQ134">
            <v>92.984447796837628</v>
          </cell>
          <cell r="BC134">
            <v>20.935733214594133</v>
          </cell>
          <cell r="BD134">
            <v>20.935197989523271</v>
          </cell>
          <cell r="BG134">
            <v>-1.795168059728347E-2</v>
          </cell>
          <cell r="BH134">
            <v>-1.7952827102873936E-2</v>
          </cell>
          <cell r="BW134">
            <v>23.029372522047101</v>
          </cell>
          <cell r="BX134">
            <v>20.152325215509485</v>
          </cell>
          <cell r="BY134">
            <v>18.527781181788786</v>
          </cell>
          <cell r="BZ134">
            <v>12.451353028588095</v>
          </cell>
          <cell r="CA134">
            <v>8.0375398567670366</v>
          </cell>
          <cell r="CB134">
            <v>7.3896078052311633</v>
          </cell>
          <cell r="CC134">
            <v>15.4271476619982</v>
          </cell>
          <cell r="CG134">
            <v>17.229997696807722</v>
          </cell>
          <cell r="CK134">
            <v>1233471.8247002945</v>
          </cell>
          <cell r="CL134">
            <v>16332.866663103763</v>
          </cell>
          <cell r="CM134">
            <v>89611.321350398939</v>
          </cell>
          <cell r="CN134">
            <v>515403.47329822462</v>
          </cell>
          <cell r="CP134">
            <v>3.6399264882095195</v>
          </cell>
          <cell r="CY134">
            <v>3.7433805222167944</v>
          </cell>
        </row>
        <row r="135">
          <cell r="A135" t="str">
            <v>2013Q1</v>
          </cell>
          <cell r="W135">
            <v>69476.610180441043</v>
          </cell>
          <cell r="Z135">
            <v>8983537.5</v>
          </cell>
          <cell r="AA135">
            <v>9246382.0296751261</v>
          </cell>
          <cell r="AO135">
            <v>91.211565635556241</v>
          </cell>
          <cell r="AP135">
            <v>91.162980585809379</v>
          </cell>
          <cell r="AQ135">
            <v>93.830269585923176</v>
          </cell>
          <cell r="BC135">
            <v>21.199343428959558</v>
          </cell>
          <cell r="BD135">
            <v>21.198994860231654</v>
          </cell>
          <cell r="BG135">
            <v>0.15257340802821151</v>
          </cell>
          <cell r="BH135">
            <v>0.15257341389103285</v>
          </cell>
          <cell r="BW135">
            <v>23.107371113312986</v>
          </cell>
          <cell r="BX135">
            <v>20.042867192325144</v>
          </cell>
          <cell r="BY135">
            <v>18.660210052266066</v>
          </cell>
          <cell r="BZ135">
            <v>12.463820716561212</v>
          </cell>
          <cell r="CA135">
            <v>8.0219150699269317</v>
          </cell>
          <cell r="CB135">
            <v>7.4685232801220662</v>
          </cell>
          <cell r="CC135">
            <v>15.490438350048997</v>
          </cell>
          <cell r="CG135">
            <v>17.337547013935236</v>
          </cell>
          <cell r="CK135">
            <v>1236477.1532079186</v>
          </cell>
          <cell r="CL135">
            <v>18418.826505286663</v>
          </cell>
          <cell r="CM135">
            <v>89639.910404823953</v>
          </cell>
          <cell r="CN135">
            <v>522256.85268687591</v>
          </cell>
          <cell r="CP135">
            <v>3.638585094991214</v>
          </cell>
          <cell r="CY135">
            <v>3.6585911648361176</v>
          </cell>
        </row>
        <row r="136">
          <cell r="A136" t="str">
            <v>2013Q2</v>
          </cell>
          <cell r="W136">
            <v>70403.724609054319</v>
          </cell>
          <cell r="Z136">
            <v>9053999.9000000004</v>
          </cell>
          <cell r="AA136">
            <v>9323961.0247363765</v>
          </cell>
          <cell r="AO136">
            <v>91.705068606072146</v>
          </cell>
          <cell r="AP136">
            <v>91.151525788189389</v>
          </cell>
          <cell r="AQ136">
            <v>93.869370795368638</v>
          </cell>
          <cell r="BC136">
            <v>21.083582922753831</v>
          </cell>
          <cell r="BD136">
            <v>21.083309082192038</v>
          </cell>
          <cell r="BG136">
            <v>0.17126035614116741</v>
          </cell>
          <cell r="BH136">
            <v>0.17126016648396636</v>
          </cell>
          <cell r="BW136">
            <v>23.171262218767247</v>
          </cell>
          <cell r="BX136">
            <v>20.063161970446849</v>
          </cell>
          <cell r="BY136">
            <v>18.678935776774647</v>
          </cell>
          <cell r="BZ136">
            <v>12.667130646258329</v>
          </cell>
          <cell r="CA136">
            <v>7.9920728452910161</v>
          </cell>
          <cell r="CB136">
            <v>7.4406723935335233</v>
          </cell>
          <cell r="CC136">
            <v>15.432745238824539</v>
          </cell>
          <cell r="CG136">
            <v>17.306497783881426</v>
          </cell>
          <cell r="CK136">
            <v>1242632.444224538</v>
          </cell>
          <cell r="CL136">
            <v>7337.8676636051678</v>
          </cell>
          <cell r="CM136">
            <v>77572.194976452272</v>
          </cell>
          <cell r="CN136">
            <v>523546.57991520263</v>
          </cell>
          <cell r="CP136">
            <v>3.1238453761602294</v>
          </cell>
          <cell r="CY136">
            <v>2.9860063297096304</v>
          </cell>
        </row>
        <row r="137">
          <cell r="A137" t="str">
            <v>2013Q3</v>
          </cell>
          <cell r="W137">
            <v>70822.6867343255</v>
          </cell>
          <cell r="Z137">
            <v>9114729.5999999996</v>
          </cell>
          <cell r="AA137">
            <v>9397399.1188045163</v>
          </cell>
          <cell r="AO137">
            <v>92.032098079271123</v>
          </cell>
          <cell r="AP137">
            <v>91.324834012625104</v>
          </cell>
          <cell r="AQ137">
            <v>94.157035078167524</v>
          </cell>
          <cell r="BC137">
            <v>21.076516934033219</v>
          </cell>
          <cell r="BD137">
            <v>21.076340166401732</v>
          </cell>
          <cell r="BG137">
            <v>0.17905135602747091</v>
          </cell>
          <cell r="BH137">
            <v>0.17905280670700296</v>
          </cell>
          <cell r="BW137">
            <v>23.24783090994837</v>
          </cell>
          <cell r="BX137">
            <v>20.047940785042968</v>
          </cell>
          <cell r="BY137">
            <v>18.669158405307197</v>
          </cell>
          <cell r="BZ137">
            <v>12.570707602858395</v>
          </cell>
          <cell r="CA137">
            <v>7.9871259946673723</v>
          </cell>
          <cell r="CB137">
            <v>7.4378172799093489</v>
          </cell>
          <cell r="CC137">
            <v>15.424943274576721</v>
          </cell>
          <cell r="CG137">
            <v>17.26758911773366</v>
          </cell>
          <cell r="CK137">
            <v>1241057.6246828027</v>
          </cell>
          <cell r="CL137">
            <v>3536.1850490141951</v>
          </cell>
          <cell r="CM137">
            <v>73433.683468382806</v>
          </cell>
          <cell r="CN137">
            <v>525884.1794002424</v>
          </cell>
          <cell r="CP137">
            <v>2.9430687460813809</v>
          </cell>
          <cell r="CY137">
            <v>3.0277110061431678</v>
          </cell>
        </row>
        <row r="138">
          <cell r="A138" t="str">
            <v>2013Q4</v>
          </cell>
          <cell r="W138">
            <v>69875.82519574606</v>
          </cell>
          <cell r="Z138">
            <v>9172747.0999999996</v>
          </cell>
          <cell r="AA138">
            <v>9463388.2220726181</v>
          </cell>
          <cell r="AO138">
            <v>92.204822268972023</v>
          </cell>
          <cell r="AP138">
            <v>91.498028544488278</v>
          </cell>
          <cell r="AQ138">
            <v>94.397169815220849</v>
          </cell>
          <cell r="BC138">
            <v>21.030640306869614</v>
          </cell>
          <cell r="BD138">
            <v>21.030476828838832</v>
          </cell>
          <cell r="BG138">
            <v>0.1850157607758085</v>
          </cell>
          <cell r="BH138">
            <v>0.18501494369218552</v>
          </cell>
          <cell r="BW138">
            <v>23.400362377150639</v>
          </cell>
          <cell r="BX138">
            <v>19.994597632305009</v>
          </cell>
          <cell r="BY138">
            <v>18.687906039991628</v>
          </cell>
          <cell r="BZ138">
            <v>12.5531405845932</v>
          </cell>
          <cell r="CA138">
            <v>7.9586658755621462</v>
          </cell>
          <cell r="CB138">
            <v>7.4385492932296211</v>
          </cell>
          <cell r="CC138">
            <v>15.397215168791767</v>
          </cell>
          <cell r="CG138">
            <v>17.237188086933081</v>
          </cell>
          <cell r="CK138">
            <v>1233198.8440272997</v>
          </cell>
          <cell r="CL138">
            <v>-2220.1645827994216</v>
          </cell>
          <cell r="CM138">
            <v>65985.006068805931</v>
          </cell>
          <cell r="CN138">
            <v>527080.33280070347</v>
          </cell>
          <cell r="CP138">
            <v>2.6327981805109779</v>
          </cell>
          <cell r="CY138">
            <v>2.3996395350508739</v>
          </cell>
        </row>
        <row r="139">
          <cell r="A139" t="str">
            <v>2014Q1</v>
          </cell>
          <cell r="W139">
            <v>70095.431632212247</v>
          </cell>
          <cell r="Z139">
            <v>9227670</v>
          </cell>
          <cell r="AA139">
            <v>9527306.1175687574</v>
          </cell>
          <cell r="AO139">
            <v>92.179350075944683</v>
          </cell>
          <cell r="AP139">
            <v>91.329640890315915</v>
          </cell>
          <cell r="AQ139">
            <v>94.295249653451464</v>
          </cell>
          <cell r="BC139">
            <v>20.976292567870182</v>
          </cell>
          <cell r="BD139">
            <v>20.976131630341001</v>
          </cell>
          <cell r="BG139">
            <v>0.12710323344429231</v>
          </cell>
          <cell r="BH139">
            <v>0.12710311523211892</v>
          </cell>
          <cell r="BW139">
            <v>23.553532741762567</v>
          </cell>
          <cell r="BX139">
            <v>20.119983052964926</v>
          </cell>
          <cell r="BY139">
            <v>18.62344519737708</v>
          </cell>
          <cell r="BZ139">
            <v>12.519779257521312</v>
          </cell>
          <cell r="CA139">
            <v>7.9879285407436411</v>
          </cell>
          <cell r="CB139">
            <v>7.3937810497897729</v>
          </cell>
          <cell r="CC139">
            <v>15.381709590533415</v>
          </cell>
          <cell r="CG139">
            <v>17.169499148032155</v>
          </cell>
          <cell r="CK139">
            <v>1242884.6399483152</v>
          </cell>
          <cell r="CL139">
            <v>-3685.1712109772343</v>
          </cell>
          <cell r="CM139">
            <v>63913.830336143728</v>
          </cell>
          <cell r="CN139">
            <v>529841.18484000536</v>
          </cell>
          <cell r="CP139">
            <v>2.5303146612414991</v>
          </cell>
          <cell r="CY139">
            <v>2.6457965070037877</v>
          </cell>
        </row>
        <row r="140">
          <cell r="A140" t="str">
            <v>2014Q2</v>
          </cell>
          <cell r="W140">
            <v>68680.83490636092</v>
          </cell>
          <cell r="Z140">
            <v>9298266.5999999996</v>
          </cell>
          <cell r="AA140">
            <v>9590448.5254917238</v>
          </cell>
          <cell r="AO140">
            <v>92.437443147980886</v>
          </cell>
          <cell r="AP140">
            <v>91.820232272146427</v>
          </cell>
          <cell r="AQ140">
            <v>94.705524060228001</v>
          </cell>
          <cell r="BC140">
            <v>20.987650326928627</v>
          </cell>
          <cell r="BD140">
            <v>20.987489237732913</v>
          </cell>
          <cell r="BG140">
            <v>0.17333031413138134</v>
          </cell>
          <cell r="BH140">
            <v>0.1733304225671084</v>
          </cell>
          <cell r="BW140">
            <v>23.626266482272307</v>
          </cell>
          <cell r="BX140">
            <v>20.12533434453767</v>
          </cell>
          <cell r="BY140">
            <v>18.590738165516868</v>
          </cell>
          <cell r="BZ140">
            <v>12.62601063992261</v>
          </cell>
          <cell r="CA140">
            <v>8.0140794628232328</v>
          </cell>
          <cell r="CB140">
            <v>7.4029902003307768</v>
          </cell>
          <cell r="CC140">
            <v>15.41706966315401</v>
          </cell>
          <cell r="CG140">
            <v>17.232881802403671</v>
          </cell>
          <cell r="CK140">
            <v>1246544.8343333635</v>
          </cell>
          <cell r="CL140">
            <v>-2841.2888843981491</v>
          </cell>
          <cell r="CM140">
            <v>63138.329708799953</v>
          </cell>
          <cell r="CN140">
            <v>531329.71178583347</v>
          </cell>
          <cell r="CP140">
            <v>2.4939599383555535</v>
          </cell>
          <cell r="CY140">
            <v>2.4041543785546176</v>
          </cell>
        </row>
        <row r="141">
          <cell r="A141" t="str">
            <v>2014Q3</v>
          </cell>
          <cell r="W141">
            <v>67729.202856058924</v>
          </cell>
          <cell r="Z141">
            <v>9342844.5999999996</v>
          </cell>
          <cell r="AA141">
            <v>9656273.259292366</v>
          </cell>
          <cell r="AO141">
            <v>92.394089647098284</v>
          </cell>
          <cell r="AP141">
            <v>91.664544469084248</v>
          </cell>
          <cell r="AQ141">
            <v>94.739656654680331</v>
          </cell>
          <cell r="BC141">
            <v>20.992287255642552</v>
          </cell>
          <cell r="BD141">
            <v>20.992126457649142</v>
          </cell>
          <cell r="BG141">
            <v>0.32299241721378547</v>
          </cell>
          <cell r="BH141">
            <v>0.32299180962735985</v>
          </cell>
          <cell r="BW141">
            <v>23.657861254406953</v>
          </cell>
          <cell r="BX141">
            <v>20.055800726852308</v>
          </cell>
          <cell r="BY141">
            <v>18.595404526633608</v>
          </cell>
          <cell r="BZ141">
            <v>12.532768209355183</v>
          </cell>
          <cell r="CA141">
            <v>7.9933263596714861</v>
          </cell>
          <cell r="CB141">
            <v>7.4112791204833304</v>
          </cell>
          <cell r="CC141">
            <v>15.404605480154817</v>
          </cell>
          <cell r="CG141">
            <v>17.289777351726602</v>
          </cell>
          <cell r="CK141">
            <v>1253108.9579078858</v>
          </cell>
          <cell r="CL141">
            <v>1055.1995722455613</v>
          </cell>
          <cell r="CM141">
            <v>65820.636494882172</v>
          </cell>
          <cell r="CN141">
            <v>534901.95269423933</v>
          </cell>
          <cell r="CP141">
            <v>2.583118490900965</v>
          </cell>
          <cell r="CY141">
            <v>2.586302012865763</v>
          </cell>
        </row>
        <row r="142">
          <cell r="A142" t="str">
            <v>2014Q4</v>
          </cell>
          <cell r="W142">
            <v>68558.708336283511</v>
          </cell>
          <cell r="Z142">
            <v>9403842.6999999899</v>
          </cell>
          <cell r="AA142">
            <v>9717469.8182371408</v>
          </cell>
          <cell r="AO142">
            <v>92.419431459996659</v>
          </cell>
          <cell r="AP142">
            <v>91.494951760016093</v>
          </cell>
          <cell r="AQ142">
            <v>94.546395618572035</v>
          </cell>
          <cell r="BC142">
            <v>20.879057077563033</v>
          </cell>
          <cell r="BD142">
            <v>20.87889693664637</v>
          </cell>
          <cell r="BG142">
            <v>0.15645665447490131</v>
          </cell>
          <cell r="BH142">
            <v>0.15645642054811226</v>
          </cell>
          <cell r="BW142">
            <v>23.720465708099823</v>
          </cell>
          <cell r="BX142">
            <v>20.127407259319082</v>
          </cell>
          <cell r="BY142">
            <v>18.662550045214839</v>
          </cell>
          <cell r="BZ142">
            <v>12.395176595370021</v>
          </cell>
          <cell r="CA142">
            <v>7.9935518343540544</v>
          </cell>
          <cell r="CB142">
            <v>7.4117872821687154</v>
          </cell>
          <cell r="CC142">
            <v>15.40533911652277</v>
          </cell>
          <cell r="CG142">
            <v>17.257790799094568</v>
          </cell>
          <cell r="CK142">
            <v>1256396.7338593213</v>
          </cell>
          <cell r="CL142">
            <v>-2704.0567468124209</v>
          </cell>
          <cell r="CM142">
            <v>61192.444127616007</v>
          </cell>
          <cell r="CN142">
            <v>536482.7751828403</v>
          </cell>
          <cell r="CP142">
            <v>2.3814944176102446</v>
          </cell>
          <cell r="CY142">
            <v>2.2200048254699856</v>
          </cell>
        </row>
        <row r="143">
          <cell r="A143" t="str">
            <v>2015Q1</v>
          </cell>
          <cell r="W143">
            <v>70139.349276616136</v>
          </cell>
          <cell r="Z143">
            <v>9441925.0999999996</v>
          </cell>
          <cell r="AA143">
            <v>9779102.4947461244</v>
          </cell>
          <cell r="AO143">
            <v>92.091793064526883</v>
          </cell>
          <cell r="AP143">
            <v>90.666476144143132</v>
          </cell>
          <cell r="AQ143">
            <v>93.904236017613613</v>
          </cell>
          <cell r="BC143">
            <v>20.696678468719686</v>
          </cell>
          <cell r="BD143">
            <v>20.69651991596049</v>
          </cell>
          <cell r="BG143">
            <v>0.46062541810896196</v>
          </cell>
          <cell r="BH143">
            <v>0.46062667450352812</v>
          </cell>
          <cell r="BW143">
            <v>23.829441212911391</v>
          </cell>
          <cell r="BX143">
            <v>20.07575867402981</v>
          </cell>
          <cell r="BY143">
            <v>18.559662779951999</v>
          </cell>
          <cell r="BZ143">
            <v>12.591368559967227</v>
          </cell>
          <cell r="CA143">
            <v>7.9198227273977366</v>
          </cell>
          <cell r="CB143">
            <v>7.3217277356321455</v>
          </cell>
          <cell r="CC143">
            <v>15.241550463029881</v>
          </cell>
          <cell r="CG143">
            <v>17.078443510166153</v>
          </cell>
          <cell r="CK143">
            <v>1262785.8014493557</v>
          </cell>
          <cell r="CL143">
            <v>-373.25097451108741</v>
          </cell>
          <cell r="CM143">
            <v>61628.548623628216</v>
          </cell>
          <cell r="CN143">
            <v>538829.23211464379</v>
          </cell>
          <cell r="CP143">
            <v>2.3671627446323855</v>
          </cell>
          <cell r="CY143">
            <v>2.3571528827733097</v>
          </cell>
        </row>
        <row r="144">
          <cell r="A144" t="str">
            <v>2015Q2</v>
          </cell>
          <cell r="W144">
            <v>69959.746182947172</v>
          </cell>
          <cell r="Z144">
            <v>9453392.6999999899</v>
          </cell>
          <cell r="AA144">
            <v>9836317.7731402032</v>
          </cell>
          <cell r="AO144">
            <v>91.411759798142285</v>
          </cell>
          <cell r="AP144">
            <v>90.18804769766659</v>
          </cell>
          <cell r="AQ144">
            <v>93.841261507455982</v>
          </cell>
          <cell r="BC144">
            <v>20.655246423700341</v>
          </cell>
          <cell r="BD144">
            <v>20.65508813363693</v>
          </cell>
          <cell r="BG144">
            <v>0.25694300455949559</v>
          </cell>
          <cell r="BH144">
            <v>0.25694166724183898</v>
          </cell>
          <cell r="BW144">
            <v>23.791900823885172</v>
          </cell>
          <cell r="BX144">
            <v>19.93956900864373</v>
          </cell>
          <cell r="BY144">
            <v>18.398651735287164</v>
          </cell>
          <cell r="BZ144">
            <v>12.627096058636051</v>
          </cell>
          <cell r="CA144">
            <v>7.8911269298917048</v>
          </cell>
          <cell r="CB144">
            <v>7.2813056349957019</v>
          </cell>
          <cell r="CC144">
            <v>15.172432564887407</v>
          </cell>
          <cell r="CG144">
            <v>17.026569512631994</v>
          </cell>
          <cell r="CK144">
            <v>1266676.4022824236</v>
          </cell>
          <cell r="CL144">
            <v>-4879.507995691034</v>
          </cell>
          <cell r="CM144">
            <v>57211.130454943981</v>
          </cell>
          <cell r="CN144">
            <v>541259.8020608658</v>
          </cell>
          <cell r="CP144">
            <v>2.1832416471212155</v>
          </cell>
          <cell r="CY144">
            <v>2.2270763015030699</v>
          </cell>
        </row>
        <row r="145">
          <cell r="A145" t="str">
            <v>2015Q3</v>
          </cell>
          <cell r="W145">
            <v>71085.413193687607</v>
          </cell>
          <cell r="Z145">
            <v>9524114.6999999899</v>
          </cell>
          <cell r="AA145">
            <v>9884636.175324792</v>
          </cell>
          <cell r="AO145">
            <v>91.291606298725853</v>
          </cell>
          <cell r="AP145">
            <v>90.218270242339955</v>
          </cell>
          <cell r="AQ145">
            <v>93.633351319536558</v>
          </cell>
          <cell r="BC145">
            <v>20.648344066155655</v>
          </cell>
          <cell r="BD145">
            <v>20.648185817149951</v>
          </cell>
          <cell r="BG145">
            <v>0.40917260094952557</v>
          </cell>
          <cell r="BH145">
            <v>0.40917430767091201</v>
          </cell>
          <cell r="BW145">
            <v>23.866678602764118</v>
          </cell>
          <cell r="BX145">
            <v>20.003695020154392</v>
          </cell>
          <cell r="BY145">
            <v>18.501022995600088</v>
          </cell>
          <cell r="BZ145">
            <v>12.491046504341826</v>
          </cell>
          <cell r="CA145">
            <v>7.9117893582971126</v>
          </cell>
          <cell r="CB145">
            <v>7.3174579349825128</v>
          </cell>
          <cell r="CC145">
            <v>15.229247293279625</v>
          </cell>
          <cell r="CG145">
            <v>17.019358769448832</v>
          </cell>
          <cell r="CK145">
            <v>1267174.6802398018</v>
          </cell>
          <cell r="CL145">
            <v>-12296.912107231321</v>
          </cell>
          <cell r="CM145">
            <v>48314.225697726477</v>
          </cell>
          <cell r="CN145">
            <v>544944.1935131381</v>
          </cell>
          <cell r="CP145">
            <v>1.8306482052539319</v>
          </cell>
          <cell r="CY145">
            <v>1.5675780382393749</v>
          </cell>
        </row>
        <row r="146">
          <cell r="A146" t="str">
            <v>2015Q4</v>
          </cell>
          <cell r="W146">
            <v>72571.837695090173</v>
          </cell>
          <cell r="Z146">
            <v>9549872.3000000007</v>
          </cell>
          <cell r="AA146">
            <v>9930168.2888110094</v>
          </cell>
          <cell r="AO146">
            <v>90.762797611066532</v>
          </cell>
          <cell r="AP146">
            <v>89.79967465916819</v>
          </cell>
          <cell r="AQ146">
            <v>93.375686462950654</v>
          </cell>
          <cell r="BC146">
            <v>20.582245181902806</v>
          </cell>
          <cell r="BD146">
            <v>20.582087482419542</v>
          </cell>
          <cell r="BG146">
            <v>0.44486180939655728</v>
          </cell>
          <cell r="BH146">
            <v>0.44486103644441055</v>
          </cell>
          <cell r="BW146">
            <v>23.91952305033298</v>
          </cell>
          <cell r="BX146">
            <v>20.001975008494057</v>
          </cell>
          <cell r="BY146">
            <v>18.614742287636876</v>
          </cell>
          <cell r="BZ146">
            <v>12.545877024968375</v>
          </cell>
          <cell r="CA146">
            <v>7.9125193165267715</v>
          </cell>
          <cell r="CB146">
            <v>7.3637482228903126</v>
          </cell>
          <cell r="CC146">
            <v>15.276267539417084</v>
          </cell>
          <cell r="CG146">
            <v>16.974096115715046</v>
          </cell>
          <cell r="CK146">
            <v>1280278.9782551839</v>
          </cell>
          <cell r="CL146">
            <v>-13304.352645287589</v>
          </cell>
          <cell r="CM146">
            <v>45527.920793057187</v>
          </cell>
          <cell r="CN146">
            <v>547207.73730683979</v>
          </cell>
          <cell r="CP146">
            <v>1.7124385946500724</v>
          </cell>
          <cell r="CY146">
            <v>1.7539557738305611</v>
          </cell>
        </row>
        <row r="147">
          <cell r="A147" t="str">
            <v>2016Q1</v>
          </cell>
          <cell r="W147">
            <v>69656.159824496717</v>
          </cell>
          <cell r="Z147">
            <v>9620211.1999999899</v>
          </cell>
          <cell r="AA147">
            <v>9979792.4865780063</v>
          </cell>
          <cell r="AO147">
            <v>90.813940273383707</v>
          </cell>
          <cell r="AP147">
            <v>89.90831811257641</v>
          </cell>
          <cell r="AQ147">
            <v>93.26888349195039</v>
          </cell>
          <cell r="BC147">
            <v>20.623485474735208</v>
          </cell>
          <cell r="BD147">
            <v>20.623327251878866</v>
          </cell>
          <cell r="BG147">
            <v>0.78072810251739178</v>
          </cell>
          <cell r="BH147">
            <v>0.78072866767553428</v>
          </cell>
          <cell r="BW147">
            <v>23.924207607573809</v>
          </cell>
          <cell r="BX147">
            <v>19.907398658805786</v>
          </cell>
          <cell r="BY147">
            <v>18.65870920314542</v>
          </cell>
          <cell r="BZ147">
            <v>12.507605024987473</v>
          </cell>
          <cell r="CA147">
            <v>7.8839060219118338</v>
          </cell>
          <cell r="CB147">
            <v>7.3893888583333585</v>
          </cell>
          <cell r="CC147">
            <v>15.273294880245192</v>
          </cell>
          <cell r="CG147">
            <v>16.936396354366053</v>
          </cell>
          <cell r="CK147">
            <v>1279077.9610803507</v>
          </cell>
          <cell r="CL147">
            <v>-8127.0747193214484</v>
          </cell>
          <cell r="CM147">
            <v>49619.965296278708</v>
          </cell>
          <cell r="CN147">
            <v>551675.21752928256</v>
          </cell>
          <cell r="CP147">
            <v>1.8549478932823562</v>
          </cell>
          <cell r="CY147">
            <v>1.6833090460695748</v>
          </cell>
        </row>
        <row r="148">
          <cell r="A148" t="str">
            <v>2016Q2</v>
          </cell>
          <cell r="W148">
            <v>69230.49779795931</v>
          </cell>
          <cell r="Z148">
            <v>9674741.8000000007</v>
          </cell>
          <cell r="AA148">
            <v>10019749.268642705</v>
          </cell>
          <cell r="AO148">
            <v>90.780788214892354</v>
          </cell>
          <cell r="AP148">
            <v>90.101389801611191</v>
          </cell>
          <cell r="AQ148">
            <v>93.314462879865687</v>
          </cell>
          <cell r="BC148">
            <v>20.647864790484935</v>
          </cell>
          <cell r="BD148">
            <v>20.647706439709335</v>
          </cell>
          <cell r="BG148">
            <v>0.2671163296870116</v>
          </cell>
          <cell r="BH148">
            <v>0.26711521533424598</v>
          </cell>
          <cell r="BW148">
            <v>23.897473247655871</v>
          </cell>
          <cell r="BX148">
            <v>19.917067500851619</v>
          </cell>
          <cell r="BY148">
            <v>18.652048348414876</v>
          </cell>
          <cell r="BZ148">
            <v>12.551532072157872</v>
          </cell>
          <cell r="CA148">
            <v>7.906244286667925</v>
          </cell>
          <cell r="CB148">
            <v>7.4040844960234997</v>
          </cell>
          <cell r="CC148">
            <v>15.310328782691425</v>
          </cell>
          <cell r="CG148">
            <v>17.00629304426479</v>
          </cell>
          <cell r="CK148">
            <v>1279844.2814560058</v>
          </cell>
          <cell r="CL148">
            <v>-17378.443409868189</v>
          </cell>
          <cell r="CM148">
            <v>39952.531289901352</v>
          </cell>
          <cell r="CN148">
            <v>554267.88922520308</v>
          </cell>
          <cell r="CP148">
            <v>1.4883202755085285</v>
          </cell>
          <cell r="CY148">
            <v>1.5461641509527657</v>
          </cell>
        </row>
        <row r="149">
          <cell r="A149" t="str">
            <v>2016Q3</v>
          </cell>
          <cell r="W149">
            <v>68259.764821574907</v>
          </cell>
          <cell r="Z149">
            <v>9681793.0999999996</v>
          </cell>
          <cell r="AA149">
            <v>10059990.726548094</v>
          </cell>
          <cell r="AO149">
            <v>90.344339173877245</v>
          </cell>
          <cell r="AP149">
            <v>89.696848237843724</v>
          </cell>
          <cell r="AQ149">
            <v>93.200655307672264</v>
          </cell>
          <cell r="BC149">
            <v>20.638249474267095</v>
          </cell>
          <cell r="BD149">
            <v>20.638091285772113</v>
          </cell>
          <cell r="BG149">
            <v>0.21016277871253042</v>
          </cell>
          <cell r="BH149">
            <v>0.21016276239524956</v>
          </cell>
          <cell r="BW149">
            <v>23.92782966953828</v>
          </cell>
          <cell r="BX149">
            <v>19.882239842121688</v>
          </cell>
          <cell r="BY149">
            <v>18.637367339304031</v>
          </cell>
          <cell r="BZ149">
            <v>12.670794825087089</v>
          </cell>
          <cell r="CA149">
            <v>7.9156353026045094</v>
          </cell>
          <cell r="CB149">
            <v>7.4200192749943357</v>
          </cell>
          <cell r="CC149">
            <v>15.335654577598845</v>
          </cell>
          <cell r="CG149">
            <v>17.002542344529843</v>
          </cell>
          <cell r="CK149">
            <v>1291040.3609476751</v>
          </cell>
          <cell r="CL149">
            <v>-17514.731881380394</v>
          </cell>
          <cell r="CM149">
            <v>40237.189226194751</v>
          </cell>
          <cell r="CN149">
            <v>556914.02132080647</v>
          </cell>
          <cell r="CP149">
            <v>1.4911076980314282</v>
          </cell>
          <cell r="CY149">
            <v>1.5718877793700701</v>
          </cell>
        </row>
        <row r="150">
          <cell r="A150" t="str">
            <v>2016Q4</v>
          </cell>
          <cell r="W150">
            <v>69567.654463318511</v>
          </cell>
          <cell r="Z150">
            <v>9725277</v>
          </cell>
          <cell r="AA150">
            <v>10093155.629284265</v>
          </cell>
          <cell r="AO150">
            <v>90.167264526806704</v>
          </cell>
          <cell r="AP150">
            <v>89.126843363662715</v>
          </cell>
          <cell r="AQ150">
            <v>92.498249748186012</v>
          </cell>
          <cell r="BC150">
            <v>20.517742346671223</v>
          </cell>
          <cell r="BD150">
            <v>20.517584832351123</v>
          </cell>
          <cell r="BG150">
            <v>0.31888141722731245</v>
          </cell>
          <cell r="BH150">
            <v>0.3188810273856868</v>
          </cell>
          <cell r="BW150">
            <v>23.877876541440813</v>
          </cell>
          <cell r="BX150">
            <v>19.85403022351019</v>
          </cell>
          <cell r="BY150">
            <v>18.587898165426509</v>
          </cell>
          <cell r="BZ150">
            <v>12.718345774323128</v>
          </cell>
          <cell r="CA150">
            <v>7.8904884040709637</v>
          </cell>
          <cell r="CB150">
            <v>7.3872958426684097</v>
          </cell>
          <cell r="CC150">
            <v>15.277784246739373</v>
          </cell>
          <cell r="CG150">
            <v>16.910447140754052</v>
          </cell>
          <cell r="CK150">
            <v>1291909.60271097</v>
          </cell>
          <cell r="CL150">
            <v>-23941.225657093448</v>
          </cell>
          <cell r="CM150">
            <v>33160.605853387853</v>
          </cell>
          <cell r="CN150">
            <v>559705.66311721853</v>
          </cell>
          <cell r="CP150">
            <v>1.2155952467941247</v>
          </cell>
          <cell r="CY150">
            <v>1.0653139505268721</v>
          </cell>
        </row>
        <row r="151">
          <cell r="A151" t="str">
            <v>2017Q1</v>
          </cell>
          <cell r="W151">
            <v>70490.246624680818</v>
          </cell>
          <cell r="Z151">
            <v>9734624.1999999899</v>
          </cell>
          <cell r="AA151">
            <v>10120514.910238085</v>
          </cell>
          <cell r="BW151">
            <v>23.842726271480778</v>
          </cell>
          <cell r="BZ151">
            <v>12.808137372415636</v>
          </cell>
          <cell r="CA151">
            <v>7.9219774181990559</v>
          </cell>
          <cell r="CB151">
            <v>7.3796975238277396</v>
          </cell>
          <cell r="CC151">
            <v>15.301674942026796</v>
          </cell>
          <cell r="CK151">
            <v>1302697.6197155996</v>
          </cell>
          <cell r="CL151">
            <v>-29733.862603809575</v>
          </cell>
          <cell r="CM151">
            <v>27354.961121178931</v>
          </cell>
          <cell r="CN151">
            <v>563181.9601673584</v>
          </cell>
          <cell r="CP151">
            <v>0.99529821359520887</v>
          </cell>
          <cell r="CY151">
            <v>0.95286530787428303</v>
          </cell>
        </row>
        <row r="152">
          <cell r="A152" t="str">
            <v>2017Q2</v>
          </cell>
          <cell r="W152">
            <v>71529.200512386786</v>
          </cell>
          <cell r="Z152">
            <v>9757277.4000000004</v>
          </cell>
          <cell r="AA152">
            <v>10149810.943882726</v>
          </cell>
          <cell r="BW152">
            <v>23.895458637305129</v>
          </cell>
          <cell r="BZ152">
            <v>12.754612683314354</v>
          </cell>
          <cell r="CA152">
            <v>7.919624233711045</v>
          </cell>
          <cell r="CB152">
            <v>7.3970092976036499</v>
          </cell>
          <cell r="CC152">
            <v>15.316633531314695</v>
          </cell>
          <cell r="CK152">
            <v>1314636.8849767863</v>
          </cell>
          <cell r="CL152">
            <v>-26495.342719464221</v>
          </cell>
          <cell r="CM152">
            <v>29291.688099003863</v>
          </cell>
          <cell r="CN152">
            <v>566911.61445436371</v>
          </cell>
          <cell r="CP152">
            <v>1.0532683988699614</v>
          </cell>
          <cell r="CY152">
            <v>1.3818049924789424</v>
          </cell>
        </row>
        <row r="153">
          <cell r="A153" t="str">
            <v>2017Q3</v>
          </cell>
          <cell r="W153">
            <v>73759.970903588619</v>
          </cell>
          <cell r="Z153">
            <v>9789796.5</v>
          </cell>
          <cell r="AA153">
            <v>10171685.471906452</v>
          </cell>
          <cell r="BW153">
            <v>23.964437914055505</v>
          </cell>
          <cell r="BZ153">
            <v>12.812820330203694</v>
          </cell>
          <cell r="CA153">
            <v>7.8973854369217538</v>
          </cell>
          <cell r="CB153">
            <v>7.354128468241707</v>
          </cell>
          <cell r="CC153">
            <v>15.25151390516346</v>
          </cell>
          <cell r="CK153">
            <v>1317365.3799869451</v>
          </cell>
          <cell r="CL153">
            <v>-32609.603096446634</v>
          </cell>
          <cell r="CM153">
            <v>21870.142849679803</v>
          </cell>
          <cell r="CN153">
            <v>571295.42482595367</v>
          </cell>
          <cell r="CP153">
            <v>0.77764984249277624</v>
          </cell>
          <cell r="CY153">
            <v>0.77581506545393719</v>
          </cell>
        </row>
        <row r="154">
          <cell r="A154" t="str">
            <v>2017Q4</v>
          </cell>
          <cell r="W154">
            <v>72494.199945390108</v>
          </cell>
          <cell r="Z154">
            <v>9799455.5999999996</v>
          </cell>
          <cell r="AA154">
            <v>10193427.647193382</v>
          </cell>
          <cell r="BW154">
            <v>24.012440668130189</v>
          </cell>
          <cell r="BZ154">
            <v>12.919730125722815</v>
          </cell>
          <cell r="CA154">
            <v>7.8823637147210368</v>
          </cell>
          <cell r="CB154">
            <v>7.2986419231655466</v>
          </cell>
          <cell r="CC154">
            <v>15.181005637886583</v>
          </cell>
          <cell r="CK154">
            <v>1325131.5759902487</v>
          </cell>
          <cell r="CL154">
            <v>-32674.566487477277</v>
          </cell>
          <cell r="CM154">
            <v>21737.769289615564</v>
          </cell>
          <cell r="CN154">
            <v>575156.14400268591</v>
          </cell>
          <cell r="CP154">
            <v>0.76585885333816939</v>
          </cell>
          <cell r="CY154">
            <v>0.57587123986809652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WM_DB_nov2017"/>
      <sheetName val="HICP_Inflation_MA"/>
      <sheetName val="population"/>
      <sheetName val="Fiscaldatabase"/>
      <sheetName val="ED_FFF"/>
      <sheetName val="Sheet1"/>
      <sheetName val="Euromarket rates_EA"/>
      <sheetName val="6to10year_inflexpect"/>
      <sheetName val="HICP_GDPdefl"/>
      <sheetName val="AWM_2018"/>
      <sheetName val="Unemployment_Eurostat"/>
      <sheetName val="Sheet3"/>
      <sheetName val="Sheet2"/>
      <sheetName val="ZCY_EA"/>
      <sheetName val="ZCY_countries"/>
      <sheetName val="GDP_weights_ZCY"/>
      <sheetName val="STI_quarterly_end"/>
      <sheetName val="STIZCY_quarterly"/>
      <sheetName val="MM_STI_quarterly_average"/>
      <sheetName val="MM_STI_firstmonth"/>
      <sheetName val="GDP_weights_MM"/>
      <sheetName val="EA_MM124_lastmonth"/>
      <sheetName val="MM124_lastmonth"/>
      <sheetName val="EM_EA_first_finalmonth"/>
      <sheetName val="EM_EA_first_final5day_MA"/>
      <sheetName val="EURIBOR_quarterly_lastfirstmont"/>
      <sheetName val="EA_MM_5dayma"/>
    </sheetNames>
    <sheetDataSet>
      <sheetData sheetId="0"/>
      <sheetData sheetId="1"/>
      <sheetData sheetId="2"/>
      <sheetData sheetId="3">
        <row r="3">
          <cell r="CM3">
            <v>81067.969803547516</v>
          </cell>
          <cell r="CO3">
            <v>2.6429559464136205</v>
          </cell>
        </row>
        <row r="4">
          <cell r="CM4">
            <v>84999.57919273962</v>
          </cell>
          <cell r="CO4">
            <v>2.6014071096932412</v>
          </cell>
        </row>
        <row r="5">
          <cell r="CM5">
            <v>88115.429070997809</v>
          </cell>
          <cell r="CO5">
            <v>3.2360801053522854</v>
          </cell>
        </row>
        <row r="6">
          <cell r="CM6">
            <v>91251.397602620214</v>
          </cell>
          <cell r="CO6">
            <v>3.9702029188960175</v>
          </cell>
        </row>
        <row r="7">
          <cell r="CM7">
            <v>96043.389528491767</v>
          </cell>
          <cell r="CO7">
            <v>4.2667955096230923</v>
          </cell>
        </row>
        <row r="8">
          <cell r="CM8">
            <v>98143.413283038753</v>
          </cell>
          <cell r="CO8">
            <v>4.9461122455710251</v>
          </cell>
        </row>
        <row r="9">
          <cell r="CM9">
            <v>101892.27128964569</v>
          </cell>
          <cell r="CO9">
            <v>5.0808333615926857</v>
          </cell>
        </row>
        <row r="10">
          <cell r="CM10">
            <v>104700.9213409143</v>
          </cell>
          <cell r="CO10">
            <v>4.7941918128889212</v>
          </cell>
        </row>
        <row r="11">
          <cell r="CM11">
            <v>108362.47271690585</v>
          </cell>
          <cell r="CO11">
            <v>5.1268262340431292</v>
          </cell>
        </row>
        <row r="12">
          <cell r="CM12">
            <v>110401.91650315434</v>
          </cell>
          <cell r="CO12">
            <v>5.5483392745797024</v>
          </cell>
        </row>
        <row r="13">
          <cell r="CM13">
            <v>113408.41308437742</v>
          </cell>
          <cell r="CO13">
            <v>5.6259498151335867</v>
          </cell>
        </row>
        <row r="14">
          <cell r="CM14">
            <v>116915.1312510446</v>
          </cell>
          <cell r="CO14">
            <v>5.2052351998640214</v>
          </cell>
        </row>
        <row r="15">
          <cell r="CM15">
            <v>119828.46366240595</v>
          </cell>
          <cell r="CO15">
            <v>5.1653020495986723</v>
          </cell>
        </row>
        <row r="16">
          <cell r="CM16">
            <v>122543.04495541513</v>
          </cell>
          <cell r="CO16">
            <v>5.4682117716953211</v>
          </cell>
        </row>
        <row r="17">
          <cell r="CM17">
            <v>126013.68576511879</v>
          </cell>
          <cell r="CO17">
            <v>5.5502601649731549</v>
          </cell>
        </row>
        <row r="18">
          <cell r="CM18">
            <v>128669.83606514608</v>
          </cell>
          <cell r="CO18">
            <v>5.6172516659565925</v>
          </cell>
        </row>
        <row r="19">
          <cell r="CM19">
            <v>130923.01050023297</v>
          </cell>
          <cell r="CO19">
            <v>5.4649948257792795</v>
          </cell>
        </row>
        <row r="20">
          <cell r="CM20">
            <v>133576.46040983876</v>
          </cell>
          <cell r="CO20">
            <v>5.6092474772179637</v>
          </cell>
        </row>
        <row r="21">
          <cell r="CM21">
            <v>136774.9957099451</v>
          </cell>
          <cell r="CO21">
            <v>5.504819104518444</v>
          </cell>
        </row>
        <row r="22">
          <cell r="CM22">
            <v>139410.94151808223</v>
          </cell>
          <cell r="CO22">
            <v>5.439547146422246</v>
          </cell>
        </row>
        <row r="23">
          <cell r="CM23">
            <v>142878.4746231983</v>
          </cell>
          <cell r="CO23">
            <v>5.6606116373115674</v>
          </cell>
        </row>
        <row r="24">
          <cell r="CM24">
            <v>145360.59829522381</v>
          </cell>
          <cell r="CO24">
            <v>5.8242804366062506</v>
          </cell>
        </row>
        <row r="25">
          <cell r="CM25">
            <v>148172.3393738314</v>
          </cell>
          <cell r="CO25">
            <v>5.4943108741036131</v>
          </cell>
        </row>
        <row r="26">
          <cell r="CM26">
            <v>151264.4239827267</v>
          </cell>
          <cell r="CO26">
            <v>5.6700330198710907</v>
          </cell>
        </row>
        <row r="27">
          <cell r="CM27">
            <v>153634.55028724452</v>
          </cell>
          <cell r="CO27">
            <v>5.5834448853425211</v>
          </cell>
        </row>
        <row r="28">
          <cell r="CM28">
            <v>156226.08430529959</v>
          </cell>
          <cell r="CO28">
            <v>5.4328446131808139</v>
          </cell>
        </row>
        <row r="29">
          <cell r="CM29">
            <v>158837.48491997211</v>
          </cell>
          <cell r="CO29">
            <v>5.5155309101449852</v>
          </cell>
        </row>
        <row r="30">
          <cell r="CM30">
            <v>161352.35411927174</v>
          </cell>
          <cell r="CO30">
            <v>5.4999537728261298</v>
          </cell>
        </row>
        <row r="31">
          <cell r="CM31">
            <v>163966.10963750791</v>
          </cell>
          <cell r="CO31">
            <v>5.5027713075765137</v>
          </cell>
        </row>
        <row r="32">
          <cell r="CM32">
            <v>168583.62497986687</v>
          </cell>
          <cell r="CO32">
            <v>5.333357473867685</v>
          </cell>
        </row>
        <row r="33">
          <cell r="CM33">
            <v>171309.80473117315</v>
          </cell>
          <cell r="CO33">
            <v>5.5159446490678281</v>
          </cell>
        </row>
        <row r="34">
          <cell r="CM34">
            <v>174556.12705377815</v>
          </cell>
          <cell r="CO34">
            <v>5.4983701025624585</v>
          </cell>
        </row>
        <row r="35">
          <cell r="CM35">
            <v>177220.84863643107</v>
          </cell>
          <cell r="CO35">
            <v>5.4961223259905161</v>
          </cell>
        </row>
        <row r="36">
          <cell r="CM36">
            <v>179645.70916665264</v>
          </cell>
          <cell r="CO36">
            <v>5.4067700502912031</v>
          </cell>
        </row>
        <row r="37">
          <cell r="CM37">
            <v>182889.83014480176</v>
          </cell>
          <cell r="CO37">
            <v>5.470016613949837</v>
          </cell>
        </row>
        <row r="38">
          <cell r="CM38">
            <v>186540.23653053102</v>
          </cell>
          <cell r="CO38">
            <v>5.2278531134657298</v>
          </cell>
        </row>
        <row r="39">
          <cell r="CM39">
            <v>189824.55126155529</v>
          </cell>
          <cell r="CO39">
            <v>4.638599144883063</v>
          </cell>
        </row>
        <row r="40">
          <cell r="CM40">
            <v>191928.35649237278</v>
          </cell>
          <cell r="CO40">
            <v>4.5216671682044227</v>
          </cell>
        </row>
        <row r="41">
          <cell r="CM41">
            <v>195718.73111115774</v>
          </cell>
          <cell r="CO41">
            <v>4.889785865399964</v>
          </cell>
        </row>
        <row r="42">
          <cell r="CM42">
            <v>198537.25632051806</v>
          </cell>
          <cell r="CO42">
            <v>4.5482540300096561</v>
          </cell>
        </row>
        <row r="43">
          <cell r="CM43">
            <v>204960.84487799267</v>
          </cell>
          <cell r="CO43">
            <v>4.6175895683110593</v>
          </cell>
        </row>
        <row r="44">
          <cell r="CM44">
            <v>210489.70376991967</v>
          </cell>
          <cell r="CO44">
            <v>5.2939959275965931</v>
          </cell>
        </row>
        <row r="45">
          <cell r="CM45">
            <v>215173.78719946492</v>
          </cell>
          <cell r="CO45">
            <v>6.2939427972955517</v>
          </cell>
        </row>
        <row r="46">
          <cell r="CM46">
            <v>219581.74401812963</v>
          </cell>
          <cell r="CO46">
            <v>6.6280646402422345</v>
          </cell>
        </row>
        <row r="47">
          <cell r="CM47">
            <v>222304.36104663473</v>
          </cell>
          <cell r="CO47">
            <v>6.4507021607824395</v>
          </cell>
        </row>
        <row r="48">
          <cell r="CM48">
            <v>230766.93102591229</v>
          </cell>
          <cell r="CO48">
            <v>6.4917872175763423</v>
          </cell>
        </row>
        <row r="49">
          <cell r="CM49">
            <v>234230.05575483566</v>
          </cell>
          <cell r="CO49">
            <v>6.1976769906317486</v>
          </cell>
        </row>
        <row r="50">
          <cell r="CM50">
            <v>240190.17725786238</v>
          </cell>
          <cell r="CO50">
            <v>6.4632964250121603</v>
          </cell>
        </row>
        <row r="51">
          <cell r="CM51">
            <v>244104.26681177257</v>
          </cell>
          <cell r="CO51">
            <v>6.6250157549548421</v>
          </cell>
        </row>
        <row r="52">
          <cell r="CM52">
            <v>247201.05523891517</v>
          </cell>
          <cell r="CO52">
            <v>6.9345259608513832</v>
          </cell>
        </row>
        <row r="53">
          <cell r="CM53">
            <v>251580.60258294464</v>
          </cell>
          <cell r="CO53">
            <v>6.334499699617643</v>
          </cell>
        </row>
        <row r="54">
          <cell r="CM54">
            <v>255721.60554280918</v>
          </cell>
          <cell r="CO54">
            <v>6.3303238512245565</v>
          </cell>
        </row>
        <row r="55">
          <cell r="CM55">
            <v>257397.23759606062</v>
          </cell>
          <cell r="CO55">
            <v>7.6220337904075688</v>
          </cell>
        </row>
        <row r="56">
          <cell r="CM56">
            <v>262244.35571089672</v>
          </cell>
          <cell r="CO56">
            <v>8.2148866746896605</v>
          </cell>
        </row>
        <row r="57">
          <cell r="CM57">
            <v>263317.4521737927</v>
          </cell>
          <cell r="CO57">
            <v>7.4109199897706413</v>
          </cell>
        </row>
        <row r="58">
          <cell r="CM58">
            <v>265247.28851267206</v>
          </cell>
          <cell r="CO58">
            <v>7.7115032733828501</v>
          </cell>
        </row>
        <row r="59">
          <cell r="CM59">
            <v>268747.6018287444</v>
          </cell>
          <cell r="CO59">
            <v>6.8155240403389605</v>
          </cell>
        </row>
        <row r="60">
          <cell r="CM60">
            <v>268862.16716648865</v>
          </cell>
          <cell r="CO60">
            <v>6.8032414275727859</v>
          </cell>
        </row>
        <row r="61">
          <cell r="CM61">
            <v>270576.16776707914</v>
          </cell>
          <cell r="CO61">
            <v>7.674497802204705</v>
          </cell>
        </row>
        <row r="62">
          <cell r="CM62">
            <v>274793.44152653648</v>
          </cell>
          <cell r="CO62">
            <v>7.6861938315825382</v>
          </cell>
        </row>
        <row r="63">
          <cell r="CM63">
            <v>274558.48868116946</v>
          </cell>
          <cell r="CO63">
            <v>7.7885383803507624</v>
          </cell>
        </row>
        <row r="64">
          <cell r="CM64">
            <v>279212.45948888751</v>
          </cell>
          <cell r="CO64">
            <v>7.5784028380048012</v>
          </cell>
        </row>
        <row r="65">
          <cell r="CM65">
            <v>283028.39072486904</v>
          </cell>
          <cell r="CO65">
            <v>6.767000356033841</v>
          </cell>
        </row>
        <row r="66">
          <cell r="CM66">
            <v>287434.98992869281</v>
          </cell>
          <cell r="CO66">
            <v>5.8225055545596955</v>
          </cell>
        </row>
        <row r="67">
          <cell r="CM67">
            <v>288445.86774439254</v>
          </cell>
          <cell r="CO67">
            <v>4.8460019019369485</v>
          </cell>
        </row>
        <row r="68">
          <cell r="CM68">
            <v>292152.18408193893</v>
          </cell>
          <cell r="CO68">
            <v>4.1591715726564962</v>
          </cell>
        </row>
        <row r="69">
          <cell r="CM69">
            <v>295038.80856940855</v>
          </cell>
          <cell r="CO69">
            <v>3.5430083525132745</v>
          </cell>
        </row>
        <row r="70">
          <cell r="CM70">
            <v>297318.64485840057</v>
          </cell>
          <cell r="CO70">
            <v>3.3937515392955615</v>
          </cell>
        </row>
        <row r="71">
          <cell r="CM71">
            <v>299228.47322161513</v>
          </cell>
          <cell r="CO71">
            <v>3.5198327850429796</v>
          </cell>
        </row>
        <row r="72">
          <cell r="CM72">
            <v>301695.52813492878</v>
          </cell>
          <cell r="CO72">
            <v>3.1849104996711031</v>
          </cell>
        </row>
        <row r="73">
          <cell r="CM73">
            <v>302892.03112631041</v>
          </cell>
          <cell r="CO73">
            <v>3.0349100114039418</v>
          </cell>
        </row>
        <row r="74">
          <cell r="CM74">
            <v>303476.03117047693</v>
          </cell>
          <cell r="CO74">
            <v>2.4366526988248634</v>
          </cell>
        </row>
        <row r="75">
          <cell r="CM75">
            <v>307150.34886791941</v>
          </cell>
          <cell r="CO75">
            <v>2.7235090841633194</v>
          </cell>
        </row>
        <row r="76">
          <cell r="CM76">
            <v>309656.40159496287</v>
          </cell>
          <cell r="CO76">
            <v>2.6503323129090104</v>
          </cell>
        </row>
        <row r="77">
          <cell r="CM77">
            <v>311337.71532681299</v>
          </cell>
          <cell r="CO77">
            <v>2.199498042321677</v>
          </cell>
        </row>
        <row r="78">
          <cell r="CM78">
            <v>314467.18176080199</v>
          </cell>
          <cell r="CO78">
            <v>2.4380172504367366</v>
          </cell>
        </row>
        <row r="79">
          <cell r="CM79">
            <v>319017.30962831591</v>
          </cell>
          <cell r="CO79">
            <v>2.1399817911091303</v>
          </cell>
        </row>
        <row r="80">
          <cell r="CM80">
            <v>321322.83271120558</v>
          </cell>
          <cell r="CO80">
            <v>1.7616270477184128</v>
          </cell>
        </row>
        <row r="81">
          <cell r="CM81">
            <v>324974.12385420228</v>
          </cell>
          <cell r="CO81">
            <v>1.3130922721444058</v>
          </cell>
        </row>
        <row r="82">
          <cell r="CM82">
            <v>328499.3015491988</v>
          </cell>
          <cell r="CO82">
            <v>0.69894448109316487</v>
          </cell>
        </row>
        <row r="83">
          <cell r="CM83">
            <v>333786.83175940218</v>
          </cell>
          <cell r="CO83">
            <v>0.19861428873698414</v>
          </cell>
        </row>
        <row r="84">
          <cell r="CM84">
            <v>335525.33860704955</v>
          </cell>
          <cell r="CO84">
            <v>2.4895965361806639E-2</v>
          </cell>
        </row>
        <row r="85">
          <cell r="CM85">
            <v>339937.24325738294</v>
          </cell>
          <cell r="CO85">
            <v>0.31602153152593332</v>
          </cell>
        </row>
        <row r="86">
          <cell r="CM86">
            <v>343746.3154369687</v>
          </cell>
          <cell r="CO86">
            <v>1.1247030800649225</v>
          </cell>
        </row>
        <row r="87">
          <cell r="CM87">
            <v>347821.48872218915</v>
          </cell>
          <cell r="CO87">
            <v>1.2596095351300702</v>
          </cell>
        </row>
        <row r="88">
          <cell r="CM88">
            <v>352075.94080122368</v>
          </cell>
          <cell r="CO88">
            <v>1.3359029549904766</v>
          </cell>
        </row>
        <row r="89">
          <cell r="CM89">
            <v>356442.00438268803</v>
          </cell>
          <cell r="CO89">
            <v>2.1856501544224018</v>
          </cell>
        </row>
        <row r="90">
          <cell r="CM90">
            <v>364760.21363570646</v>
          </cell>
          <cell r="CO90">
            <v>2.5959269564575456</v>
          </cell>
        </row>
        <row r="91">
          <cell r="CM91">
            <v>366878.86648662726</v>
          </cell>
          <cell r="CO91">
            <v>2.5283823732821333</v>
          </cell>
        </row>
        <row r="92">
          <cell r="CM92">
            <v>371479.39501622866</v>
          </cell>
          <cell r="CO92">
            <v>2.7921829565234382</v>
          </cell>
        </row>
        <row r="93">
          <cell r="CM93">
            <v>377241.77034960891</v>
          </cell>
          <cell r="CO93">
            <v>2.562753511144634</v>
          </cell>
        </row>
        <row r="94">
          <cell r="CM94">
            <v>381564.94943539466</v>
          </cell>
          <cell r="CO94">
            <v>2.8735906695877578</v>
          </cell>
        </row>
        <row r="95">
          <cell r="CM95">
            <v>383934.79369061935</v>
          </cell>
          <cell r="CO95">
            <v>2.9884218414794481</v>
          </cell>
        </row>
        <row r="96">
          <cell r="CM96">
            <v>387157.07997794758</v>
          </cell>
          <cell r="CO96">
            <v>2.9490250566874763</v>
          </cell>
        </row>
        <row r="97">
          <cell r="CM97">
            <v>396924.42455327074</v>
          </cell>
          <cell r="CO97">
            <v>3.3997480365386044</v>
          </cell>
        </row>
        <row r="98">
          <cell r="CM98">
            <v>395729.34881186619</v>
          </cell>
          <cell r="CO98">
            <v>3.1797116468557269</v>
          </cell>
        </row>
        <row r="99">
          <cell r="CM99">
            <v>399200.10267528729</v>
          </cell>
          <cell r="CO99">
            <v>3.0698964418550743</v>
          </cell>
        </row>
        <row r="100">
          <cell r="CM100">
            <v>403853.39710165554</v>
          </cell>
          <cell r="CO100">
            <v>3.0131006333351298</v>
          </cell>
        </row>
        <row r="101">
          <cell r="CM101">
            <v>406865.43777787633</v>
          </cell>
          <cell r="CO101">
            <v>2.8349453083160916</v>
          </cell>
        </row>
        <row r="102">
          <cell r="CM102">
            <v>409848.20722211368</v>
          </cell>
          <cell r="CO102">
            <v>2.7367568700126896</v>
          </cell>
        </row>
        <row r="103">
          <cell r="CM103">
            <v>415069.04211935174</v>
          </cell>
          <cell r="CO103">
            <v>3.074063191169544</v>
          </cell>
        </row>
        <row r="104">
          <cell r="CM104">
            <v>419096.06765777024</v>
          </cell>
          <cell r="CO104">
            <v>2.9366906660287744</v>
          </cell>
        </row>
        <row r="105">
          <cell r="CM105">
            <v>423166.19594669784</v>
          </cell>
          <cell r="CO105">
            <v>2.1137671425890989</v>
          </cell>
        </row>
        <row r="106">
          <cell r="CM106">
            <v>430235.48137787188</v>
          </cell>
          <cell r="CO106">
            <v>2.0406815292198512</v>
          </cell>
        </row>
        <row r="107">
          <cell r="CM107">
            <v>434470.50620766712</v>
          </cell>
          <cell r="CO107">
            <v>1.5343251159022644</v>
          </cell>
        </row>
        <row r="108">
          <cell r="CM108">
            <v>440258.77195115096</v>
          </cell>
          <cell r="CO108">
            <v>1.5264250734310181</v>
          </cell>
        </row>
        <row r="109">
          <cell r="CM109">
            <v>441951.64217844058</v>
          </cell>
          <cell r="CO109">
            <v>1.559895748133062</v>
          </cell>
        </row>
        <row r="110">
          <cell r="CM110">
            <v>446306.66144589282</v>
          </cell>
          <cell r="CO110">
            <v>1.3022831573245046</v>
          </cell>
        </row>
        <row r="111">
          <cell r="CM111">
            <v>450489.61259577441</v>
          </cell>
          <cell r="CO111">
            <v>0.88794350223457863</v>
          </cell>
        </row>
        <row r="112">
          <cell r="CM112">
            <v>454402.24927390035</v>
          </cell>
          <cell r="CO112">
            <v>0.44424865966809052</v>
          </cell>
        </row>
        <row r="113">
          <cell r="CM113">
            <v>458860.73406664946</v>
          </cell>
          <cell r="CO113">
            <v>0.69855702565341815</v>
          </cell>
        </row>
        <row r="114">
          <cell r="CM114">
            <v>467919.78631693218</v>
          </cell>
          <cell r="CO114">
            <v>0.62345670908563866</v>
          </cell>
        </row>
        <row r="115">
          <cell r="CM115">
            <v>471604.09509837319</v>
          </cell>
          <cell r="CO115">
            <v>1.4168122991747791</v>
          </cell>
        </row>
        <row r="116">
          <cell r="CM116">
            <v>482415.9564692672</v>
          </cell>
          <cell r="CO116">
            <v>1.7586410272379727</v>
          </cell>
        </row>
        <row r="117">
          <cell r="CM117">
            <v>482532.60389685543</v>
          </cell>
          <cell r="CO117">
            <v>2.190711681582509</v>
          </cell>
        </row>
        <row r="118">
          <cell r="CM118">
            <v>489699.93382211128</v>
          </cell>
          <cell r="CO118">
            <v>3.1079333165554215</v>
          </cell>
        </row>
        <row r="119">
          <cell r="CM119">
            <v>497068.32442149613</v>
          </cell>
          <cell r="CO119">
            <v>4.9891945609484782</v>
          </cell>
        </row>
        <row r="120">
          <cell r="CM120">
            <v>500987.34481904533</v>
          </cell>
          <cell r="CO120">
            <v>6.3170527641437433</v>
          </cell>
        </row>
        <row r="121">
          <cell r="CM121">
            <v>507555.44635368872</v>
          </cell>
          <cell r="CO121">
            <v>6.6425923064895045</v>
          </cell>
        </row>
        <row r="122">
          <cell r="CM122">
            <v>505772.56346862303</v>
          </cell>
          <cell r="CO122">
            <v>6.7892646261337495</v>
          </cell>
        </row>
        <row r="123">
          <cell r="CM123">
            <v>508143.15697625536</v>
          </cell>
          <cell r="CO123">
            <v>6.4353819419816274</v>
          </cell>
        </row>
        <row r="124">
          <cell r="CM124">
            <v>509308.85043351812</v>
          </cell>
          <cell r="CO124">
            <v>5.8781390438303429</v>
          </cell>
        </row>
        <row r="125">
          <cell r="CM125">
            <v>510544.41232490726</v>
          </cell>
          <cell r="CO125">
            <v>6.5723440972206033</v>
          </cell>
        </row>
        <row r="126">
          <cell r="CM126">
            <v>512006.842855428</v>
          </cell>
          <cell r="CO126">
            <v>5.6398350289711061</v>
          </cell>
        </row>
        <row r="127">
          <cell r="CM127">
            <v>511085.56943528034</v>
          </cell>
          <cell r="CO127">
            <v>4.3982264973198015</v>
          </cell>
        </row>
        <row r="128">
          <cell r="CM128">
            <v>513797.0818670906</v>
          </cell>
          <cell r="CO128">
            <v>4.3993479069498331</v>
          </cell>
        </row>
        <row r="129">
          <cell r="CM129">
            <v>514194.57194353477</v>
          </cell>
          <cell r="CO129">
            <v>3.9178761714796084</v>
          </cell>
        </row>
        <row r="130">
          <cell r="CM130">
            <v>515486.14719995984</v>
          </cell>
          <cell r="CO130">
            <v>4.2542756206693566</v>
          </cell>
        </row>
        <row r="131">
          <cell r="CM131">
            <v>515102.44122233667</v>
          </cell>
          <cell r="CO131">
            <v>3.8271167477360604</v>
          </cell>
        </row>
        <row r="132">
          <cell r="CM132">
            <v>516654.94610403216</v>
          </cell>
          <cell r="CO132">
            <v>3.9813856975515893</v>
          </cell>
        </row>
        <row r="133">
          <cell r="CM133">
            <v>517186.29922407231</v>
          </cell>
          <cell r="CO133">
            <v>3.4880805908983472</v>
          </cell>
        </row>
        <row r="134">
          <cell r="CM134">
            <v>514517.46897012583</v>
          </cell>
          <cell r="CO134">
            <v>3.6107342285421082</v>
          </cell>
        </row>
        <row r="135">
          <cell r="CM135">
            <v>521316.17282237054</v>
          </cell>
          <cell r="CO135">
            <v>3.6061356508955069</v>
          </cell>
        </row>
        <row r="136">
          <cell r="CM136">
            <v>522316.27921708865</v>
          </cell>
          <cell r="CO136">
            <v>3.0788248461316217</v>
          </cell>
        </row>
        <row r="137">
          <cell r="CM137">
            <v>525144.28834846232</v>
          </cell>
          <cell r="CO137">
            <v>2.9185785529617205</v>
          </cell>
        </row>
        <row r="138">
          <cell r="CM138">
            <v>525808.64644297317</v>
          </cell>
          <cell r="CO138">
            <v>2.5865993422336335</v>
          </cell>
        </row>
        <row r="139">
          <cell r="CM139">
            <v>528507.91429355112</v>
          </cell>
          <cell r="CO139">
            <v>2.4840217962948463</v>
          </cell>
        </row>
        <row r="140">
          <cell r="CM140">
            <v>529138.50239531649</v>
          </cell>
          <cell r="CO140">
            <v>2.4127945565811726</v>
          </cell>
        </row>
        <row r="141">
          <cell r="CM141">
            <v>533250.19472904433</v>
          </cell>
          <cell r="CO141">
            <v>2.524979373959221</v>
          </cell>
        </row>
        <row r="142">
          <cell r="CM142">
            <v>534781.82015753072</v>
          </cell>
          <cell r="CO142">
            <v>2.3232719422960986</v>
          </cell>
        </row>
        <row r="143">
          <cell r="CM143">
            <v>536580.8358583533</v>
          </cell>
          <cell r="CO143">
            <v>2.2935661356607979</v>
          </cell>
        </row>
        <row r="144">
          <cell r="CM144">
            <v>538794.0297840985</v>
          </cell>
          <cell r="CO144">
            <v>2.1012055686166438</v>
          </cell>
        </row>
        <row r="145">
          <cell r="CM145">
            <v>542597.02375985344</v>
          </cell>
          <cell r="CO145">
            <v>1.7525429277896361</v>
          </cell>
        </row>
        <row r="146">
          <cell r="CM146">
            <v>546511.55118637858</v>
          </cell>
          <cell r="CO146">
            <v>1.6972046110955232</v>
          </cell>
        </row>
        <row r="147">
          <cell r="CM147">
            <v>550993.42316379724</v>
          </cell>
          <cell r="CO147">
            <v>1.8409474657744909</v>
          </cell>
        </row>
        <row r="148">
          <cell r="CM148">
            <v>552960.45679935371</v>
          </cell>
          <cell r="CO148">
            <v>1.4462251661778633</v>
          </cell>
        </row>
        <row r="149">
          <cell r="CM149">
            <v>555466.67205490067</v>
          </cell>
          <cell r="CO149">
            <v>1.4439747951755666</v>
          </cell>
        </row>
        <row r="150">
          <cell r="CM150">
            <v>558165.994827113</v>
          </cell>
          <cell r="CO150">
            <v>1.1652739040713087</v>
          </cell>
        </row>
        <row r="151">
          <cell r="CM151">
            <v>562398.03096096718</v>
          </cell>
          <cell r="CO151">
            <v>0.97101292069018863</v>
          </cell>
        </row>
        <row r="152">
          <cell r="CM152">
            <v>566047.98017902579</v>
          </cell>
          <cell r="CO152">
            <v>1.026319666891736</v>
          </cell>
        </row>
        <row r="153">
          <cell r="CM153">
            <v>570719.12751254917</v>
          </cell>
          <cell r="CO153">
            <v>0.76083271984957734</v>
          </cell>
        </row>
        <row r="154">
          <cell r="CM154">
            <v>576265.09894165769</v>
          </cell>
          <cell r="CO154">
            <v>0.80814831437454504</v>
          </cell>
        </row>
      </sheetData>
      <sheetData sheetId="4"/>
      <sheetData sheetId="5">
        <row r="42">
          <cell r="DV42">
            <v>-1.0997456897351883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iencedirect.com/science/article/pii/S0014292125002296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CCAE-1E7C-451F-B8BF-B7B162349289}">
  <dimension ref="B2:B31"/>
  <sheetViews>
    <sheetView workbookViewId="0">
      <selection activeCell="B7" sqref="B7"/>
    </sheetView>
  </sheetViews>
  <sheetFormatPr defaultRowHeight="15"/>
  <cols>
    <col min="2" max="2" width="95" bestFit="1" customWidth="1"/>
  </cols>
  <sheetData>
    <row r="2" spans="2:2" ht="21">
      <c r="B2" s="17" t="s">
        <v>54</v>
      </c>
    </row>
    <row r="3" spans="2:2" ht="21">
      <c r="B3" s="17" t="s">
        <v>66</v>
      </c>
    </row>
    <row r="4" spans="2:2">
      <c r="B4" s="14"/>
    </row>
    <row r="5" spans="2:2">
      <c r="B5" s="18" t="s">
        <v>55</v>
      </c>
    </row>
    <row r="6" spans="2:2">
      <c r="B6" s="18" t="s">
        <v>204</v>
      </c>
    </row>
    <row r="7" spans="2:2">
      <c r="B7" s="18"/>
    </row>
    <row r="8" spans="2:2">
      <c r="B8" s="18" t="s">
        <v>171</v>
      </c>
    </row>
    <row r="9" spans="2:2">
      <c r="B9" s="18" t="s">
        <v>170</v>
      </c>
    </row>
    <row r="10" spans="2:2">
      <c r="B10" s="18" t="s">
        <v>194</v>
      </c>
    </row>
    <row r="11" spans="2:2">
      <c r="B11" s="18"/>
    </row>
    <row r="12" spans="2:2">
      <c r="B12" s="18" t="s">
        <v>56</v>
      </c>
    </row>
    <row r="13" spans="2:2">
      <c r="B13" s="18" t="s">
        <v>57</v>
      </c>
    </row>
    <row r="14" spans="2:2">
      <c r="B14" s="18"/>
    </row>
    <row r="15" spans="2:2">
      <c r="B15" s="18" t="s">
        <v>70</v>
      </c>
    </row>
    <row r="16" spans="2:2">
      <c r="B16" s="18" t="s">
        <v>195</v>
      </c>
    </row>
    <row r="17" spans="2:2">
      <c r="B17" s="18"/>
    </row>
    <row r="18" spans="2:2">
      <c r="B18" s="18" t="s">
        <v>58</v>
      </c>
    </row>
    <row r="19" spans="2:2">
      <c r="B19" s="18" t="s">
        <v>59</v>
      </c>
    </row>
    <row r="20" spans="2:2">
      <c r="B20" s="18" t="s">
        <v>60</v>
      </c>
    </row>
    <row r="21" spans="2:2">
      <c r="B21" s="18"/>
    </row>
    <row r="22" spans="2:2">
      <c r="B22" s="18" t="s">
        <v>67</v>
      </c>
    </row>
    <row r="23" spans="2:2">
      <c r="B23" s="19" t="s">
        <v>68</v>
      </c>
    </row>
    <row r="24" spans="2:2">
      <c r="B24" s="18"/>
    </row>
    <row r="25" spans="2:2">
      <c r="B25" s="18" t="s">
        <v>61</v>
      </c>
    </row>
    <row r="26" spans="2:2">
      <c r="B26" s="18" t="s">
        <v>62</v>
      </c>
    </row>
    <row r="27" spans="2:2">
      <c r="B27" s="23" t="s">
        <v>63</v>
      </c>
    </row>
    <row r="28" spans="2:2">
      <c r="B28" s="18" t="s">
        <v>64</v>
      </c>
    </row>
    <row r="29" spans="2:2">
      <c r="B29" s="18" t="s">
        <v>69</v>
      </c>
    </row>
    <row r="30" spans="2:2">
      <c r="B30" s="23" t="s">
        <v>193</v>
      </c>
    </row>
    <row r="31" spans="2:2">
      <c r="B31" s="18" t="s">
        <v>65</v>
      </c>
    </row>
  </sheetData>
  <hyperlinks>
    <hyperlink ref="B23" r:id="rId1" xr:uid="{8E92E40B-7FE2-4A31-8CC6-FCF6C085F7C7}"/>
  </hyperlinks>
  <pageMargins left="0.7" right="0.7" top="0.75" bottom="0.75" header="0.3" footer="0.3"/>
  <headerFooter>
    <oddHeader>&amp;R&amp;"Arial"&amp;10&amp;K000000 ECB-RESTRICTED&amp;1#_x000D_</oddHeader>
    <oddFooter>&amp;C_x000D_&amp;1#&amp;"Aptos"&amp;10&amp;K000000 NBB - Restricted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24A2-72FD-412E-AF2D-3440CB1C76C5}">
  <dimension ref="A1:T142"/>
  <sheetViews>
    <sheetView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C46" sqref="C46"/>
    </sheetView>
  </sheetViews>
  <sheetFormatPr defaultRowHeight="15"/>
  <cols>
    <col min="10" max="10" width="12.28515625" customWidth="1"/>
    <col min="11" max="11" width="12" bestFit="1" customWidth="1"/>
  </cols>
  <sheetData>
    <row r="1" spans="1:20">
      <c r="A1" t="s">
        <v>188</v>
      </c>
      <c r="B1" t="s">
        <v>478</v>
      </c>
      <c r="C1" t="s">
        <v>479</v>
      </c>
      <c r="D1" t="s">
        <v>480</v>
      </c>
      <c r="E1" t="s">
        <v>481</v>
      </c>
      <c r="F1" t="s">
        <v>482</v>
      </c>
      <c r="G1" t="s">
        <v>483</v>
      </c>
      <c r="H1" t="s">
        <v>484</v>
      </c>
      <c r="I1" t="s">
        <v>485</v>
      </c>
      <c r="J1" t="s">
        <v>486</v>
      </c>
      <c r="K1" t="s">
        <v>487</v>
      </c>
    </row>
    <row r="2" spans="1:20">
      <c r="A2" t="s">
        <v>205</v>
      </c>
      <c r="B2">
        <f>AWMD_exIreland!C86/AWMD_exIreland!C$201*AWMD_Updated!C$201*POP!$C$117/POP!$C2</f>
        <v>2240242.7028015624</v>
      </c>
      <c r="C2">
        <f>AWMD_exIreland!D86/AWMD_exIreland!D$201*AWMD_Updated!D$201*POP!$C$117/POP!$C2</f>
        <v>1230297.0271647973</v>
      </c>
      <c r="D2">
        <f>AWMD_exIreland!E86/AWMD_exIreland!E$201*AWMD_Updated!E$201*POP!$C$117/POP!$C2</f>
        <v>455215.20848815009</v>
      </c>
      <c r="E2">
        <f>AWMD_exIreland!F86/AWMD_exIreland!F$201*AWMD_Updated!F$201*POP!$C$117/POP!$C2</f>
        <v>554921.47979515523</v>
      </c>
      <c r="F2">
        <f>AWMD_exIreland!G86/AWMD_exIreland!G$201*AWMD_Updated!G$201*POP!$C$117/POP!$C2</f>
        <v>458291.66906696948</v>
      </c>
      <c r="G2">
        <f>AWMD_exIreland!H86/AWMD_exIreland!H$201*AWMD_Updated!H$201*POP!$C$117/POP!$C2</f>
        <v>466026.35411480325</v>
      </c>
      <c r="H2">
        <f>AWMD_exIreland!Q86*10^6/(AWMD_exIreland!AJ86*10^3)*1/(AWMD_exIreland!J86/AWMD_exIreland!J$201)</f>
        <v>17.287025192889676</v>
      </c>
      <c r="I2">
        <f>AWMD_exIreland!AJ86/AWMD_exIreland!AI86</f>
        <v>511.50160423633196</v>
      </c>
      <c r="J2">
        <f>(1-AWMD_exIreland!AH86/100)*100</f>
        <v>92.159063898774093</v>
      </c>
      <c r="K2">
        <f>AWMD_exIreland!AE2*10^3/POP!C2</f>
        <v>0.40100437055228505</v>
      </c>
      <c r="N2">
        <f>DE_RAW!D2/(AWMD_exIreland!E86/AWMD_exIreland!E$201*AWMD_Updated!E$201)</f>
        <v>0.2446602918649049</v>
      </c>
      <c r="P2">
        <f>(AWMD_exIreland!E86/AWMD_exIreland!E$201*AWMD_Updated!E$201)</f>
        <v>415861.10776071827</v>
      </c>
      <c r="R2" s="14">
        <f>DE_RAW!B2/(AWMD_exIreland!C86/AWMD_exIreland!C$201*AWMD_Updated!C$201)</f>
        <v>0.29847114198286678</v>
      </c>
      <c r="S2" s="14">
        <f>DE_RAW!C2/(AWMD_exIreland!D86/AWMD_exIreland!D$201*AWMD_Updated!D$201)</f>
        <v>0.30313465410261103</v>
      </c>
      <c r="T2" s="14">
        <f>DE_RAW!D2/(AWMD_exIreland!E86/AWMD_exIreland!E$201*AWMD_Updated!E$201)</f>
        <v>0.2446602918649049</v>
      </c>
    </row>
    <row r="3" spans="1:20">
      <c r="A3" t="s">
        <v>206</v>
      </c>
      <c r="B3">
        <f>AWMD_exIreland!C87/AWMD_exIreland!C$201*AWMD_Updated!C$201*POP!$C$117/POP!$C3</f>
        <v>2245195.8784158938</v>
      </c>
      <c r="C3">
        <f>AWMD_exIreland!D87/AWMD_exIreland!D$201*AWMD_Updated!D$201*POP!$C$117/POP!$C3</f>
        <v>1239911.1806526983</v>
      </c>
      <c r="D3">
        <f>AWMD_exIreland!E87/AWMD_exIreland!E$201*AWMD_Updated!E$201*POP!$C$117/POP!$C3</f>
        <v>461808.36328878609</v>
      </c>
      <c r="E3">
        <f>AWMD_exIreland!F87/AWMD_exIreland!F$201*AWMD_Updated!F$201*POP!$C$117/POP!$C3</f>
        <v>555733.68485626648</v>
      </c>
      <c r="F3">
        <f>AWMD_exIreland!G87/AWMD_exIreland!G$201*AWMD_Updated!G$201*POP!$C$117/POP!$C3</f>
        <v>455284.22278808587</v>
      </c>
      <c r="G3">
        <f>AWMD_exIreland!H87/AWMD_exIreland!H$201*AWMD_Updated!H$201*POP!$C$117/POP!$C3</f>
        <v>467809.56607624737</v>
      </c>
      <c r="H3">
        <f>AWMD_exIreland!Q87*10^6/(AWMD_exIreland!AJ87*10^3)*1/(AWMD_exIreland!J87/AWMD_exIreland!J$201)</f>
        <v>17.502480133828069</v>
      </c>
      <c r="I3">
        <f>AWMD_exIreland!AJ87/AWMD_exIreland!AI87</f>
        <v>511.82879481934111</v>
      </c>
      <c r="J3">
        <f>(1-AWMD_exIreland!AH87/100)*100</f>
        <v>92.095573694964486</v>
      </c>
      <c r="K3">
        <f>AWMD_exIreland!AE3*10^3/POP!C3</f>
        <v>0.40084013052529943</v>
      </c>
    </row>
    <row r="4" spans="1:20">
      <c r="A4" t="s">
        <v>207</v>
      </c>
      <c r="B4">
        <f>AWMD_exIreland!C88/AWMD_exIreland!C$201*AWMD_Updated!C$201*POP!$C$117/POP!$C4</f>
        <v>2242744.4685940146</v>
      </c>
      <c r="C4">
        <f>AWMD_exIreland!D88/AWMD_exIreland!D$201*AWMD_Updated!D$201*POP!$C$117/POP!$C4</f>
        <v>1234805.2763923858</v>
      </c>
      <c r="D4">
        <f>AWMD_exIreland!E88/AWMD_exIreland!E$201*AWMD_Updated!E$201*POP!$C$117/POP!$C4</f>
        <v>467918.44645296974</v>
      </c>
      <c r="E4">
        <f>AWMD_exIreland!F88/AWMD_exIreland!F$201*AWMD_Updated!F$201*POP!$C$117/POP!$C4</f>
        <v>554392.96292861295</v>
      </c>
      <c r="F4">
        <f>AWMD_exIreland!G88/AWMD_exIreland!G$201*AWMD_Updated!G$201*POP!$C$117/POP!$C4</f>
        <v>464651.70010530693</v>
      </c>
      <c r="G4">
        <f>AWMD_exIreland!H88/AWMD_exIreland!H$201*AWMD_Updated!H$201*POP!$C$117/POP!$C4</f>
        <v>474786.948734226</v>
      </c>
      <c r="H4">
        <f>AWMD_exIreland!Q88*10^6/(AWMD_exIreland!AJ88*10^3)*1/(AWMD_exIreland!J88/AWMD_exIreland!J$201)</f>
        <v>17.472681092867049</v>
      </c>
      <c r="I4">
        <f>AWMD_exIreland!AJ88/AWMD_exIreland!AI88</f>
        <v>512.34079303634996</v>
      </c>
      <c r="J4">
        <f>(1-AWMD_exIreland!AH88/100)*100</f>
        <v>91.939796542571045</v>
      </c>
      <c r="K4">
        <f>AWMD_exIreland!AE4*10^3/POP!C4</f>
        <v>0.40123940117021861</v>
      </c>
    </row>
    <row r="5" spans="1:20">
      <c r="A5" t="s">
        <v>208</v>
      </c>
      <c r="B5">
        <f>AWMD_exIreland!C89/AWMD_exIreland!C$201*AWMD_Updated!C$201*POP!$C$117/POP!$C5</f>
        <v>2262093.4574577133</v>
      </c>
      <c r="C5">
        <f>AWMD_exIreland!D89/AWMD_exIreland!D$201*AWMD_Updated!D$201*POP!$C$117/POP!$C5</f>
        <v>1251129.4024148514</v>
      </c>
      <c r="D5">
        <f>AWMD_exIreland!E89/AWMD_exIreland!E$201*AWMD_Updated!E$201*POP!$C$117/POP!$C5</f>
        <v>472917.16160600219</v>
      </c>
      <c r="E5">
        <f>AWMD_exIreland!F89/AWMD_exIreland!F$201*AWMD_Updated!F$201*POP!$C$117/POP!$C5</f>
        <v>561358.33841681259</v>
      </c>
      <c r="F5">
        <f>AWMD_exIreland!G89/AWMD_exIreland!G$201*AWMD_Updated!G$201*POP!$C$117/POP!$C5</f>
        <v>472341.89435078105</v>
      </c>
      <c r="G5">
        <f>AWMD_exIreland!H89/AWMD_exIreland!H$201*AWMD_Updated!H$201*POP!$C$117/POP!$C5</f>
        <v>473335.96690574975</v>
      </c>
      <c r="H5">
        <f>AWMD_exIreland!Q89*10^6/(AWMD_exIreland!AJ89*10^3)*1/(AWMD_exIreland!J89/AWMD_exIreland!J$201)</f>
        <v>17.529109403331336</v>
      </c>
      <c r="I5">
        <f>AWMD_exIreland!AJ89/AWMD_exIreland!AI89</f>
        <v>512.39199936038051</v>
      </c>
      <c r="J5">
        <f>(1-AWMD_exIreland!AH89/100)*100</f>
        <v>91.80404382536112</v>
      </c>
      <c r="K5">
        <f>AWMD_exIreland!AE5*10^3/POP!C5</f>
        <v>0.40153512907339389</v>
      </c>
    </row>
    <row r="6" spans="1:20">
      <c r="A6" t="s">
        <v>209</v>
      </c>
      <c r="B6">
        <f>AWMD_exIreland!C90/AWMD_exIreland!C$201*AWMD_Updated!C$201*POP!$C$117/POP!$C6</f>
        <v>2294099.2855427479</v>
      </c>
      <c r="C6">
        <f>AWMD_exIreland!D90/AWMD_exIreland!D$201*AWMD_Updated!D$201*POP!$C$117/POP!$C6</f>
        <v>1257533.9794041973</v>
      </c>
      <c r="D6">
        <f>AWMD_exIreland!E90/AWMD_exIreland!E$201*AWMD_Updated!E$201*POP!$C$117/POP!$C6</f>
        <v>475323.62742394226</v>
      </c>
      <c r="E6">
        <f>AWMD_exIreland!F90/AWMD_exIreland!F$201*AWMD_Updated!F$201*POP!$C$117/POP!$C6</f>
        <v>570919.56347009179</v>
      </c>
      <c r="F6">
        <f>AWMD_exIreland!G90/AWMD_exIreland!G$201*AWMD_Updated!G$201*POP!$C$117/POP!$C6</f>
        <v>478712.85644935508</v>
      </c>
      <c r="G6">
        <f>AWMD_exIreland!H90/AWMD_exIreland!H$201*AWMD_Updated!H$201*POP!$C$117/POP!$C6</f>
        <v>487192.87811547722</v>
      </c>
      <c r="H6">
        <f>AWMD_exIreland!Q90*10^6/(AWMD_exIreland!AJ90*10^3)*1/(AWMD_exIreland!J90/AWMD_exIreland!J$201)</f>
        <v>17.740123193730895</v>
      </c>
      <c r="I6">
        <f>AWMD_exIreland!AJ90/AWMD_exIreland!AI90</f>
        <v>512.76960681720493</v>
      </c>
      <c r="J6">
        <f>(1-AWMD_exIreland!AH90/100)*100</f>
        <v>91.704141617495438</v>
      </c>
      <c r="K6">
        <f>AWMD_exIreland!AE6*10^3/POP!C6</f>
        <v>0.40197996898333216</v>
      </c>
    </row>
    <row r="7" spans="1:20">
      <c r="A7" t="s">
        <v>210</v>
      </c>
      <c r="B7">
        <f>AWMD_exIreland!C91/AWMD_exIreland!C$201*AWMD_Updated!C$201*POP!$C$117/POP!$C7</f>
        <v>2274332.0023879027</v>
      </c>
      <c r="C7">
        <f>AWMD_exIreland!D91/AWMD_exIreland!D$201*AWMD_Updated!D$201*POP!$C$117/POP!$C7</f>
        <v>1257715.7804296128</v>
      </c>
      <c r="D7">
        <f>AWMD_exIreland!E91/AWMD_exIreland!E$201*AWMD_Updated!E$201*POP!$C$117/POP!$C7</f>
        <v>475293.32140403113</v>
      </c>
      <c r="E7">
        <f>AWMD_exIreland!F91/AWMD_exIreland!F$201*AWMD_Updated!F$201*POP!$C$117/POP!$C7</f>
        <v>561977.62705603207</v>
      </c>
      <c r="F7">
        <f>AWMD_exIreland!G91/AWMD_exIreland!G$201*AWMD_Updated!G$201*POP!$C$117/POP!$C7</f>
        <v>475266.90727773018</v>
      </c>
      <c r="G7">
        <f>AWMD_exIreland!H91/AWMD_exIreland!H$201*AWMD_Updated!H$201*POP!$C$117/POP!$C7</f>
        <v>485002.63869777735</v>
      </c>
      <c r="H7">
        <f>AWMD_exIreland!Q91*10^6/(AWMD_exIreland!AJ91*10^3)*1/(AWMD_exIreland!J91/AWMD_exIreland!J$201)</f>
        <v>17.79486533639135</v>
      </c>
      <c r="I7">
        <f>AWMD_exIreland!AJ91/AWMD_exIreland!AI91</f>
        <v>511.88721705115955</v>
      </c>
      <c r="J7">
        <f>(1-AWMD_exIreland!AH91/100)*100</f>
        <v>91.482558732972947</v>
      </c>
      <c r="K7">
        <f>AWMD_exIreland!AE7*10^3/POP!C7</f>
        <v>0.40274598045863957</v>
      </c>
    </row>
    <row r="8" spans="1:20">
      <c r="A8" t="s">
        <v>211</v>
      </c>
      <c r="B8">
        <f>AWMD_exIreland!C92/AWMD_exIreland!C$201*AWMD_Updated!C$201*POP!$C$117/POP!$C8</f>
        <v>2265584.3340708949</v>
      </c>
      <c r="C8">
        <f>AWMD_exIreland!D92/AWMD_exIreland!D$201*AWMD_Updated!D$201*POP!$C$117/POP!$C8</f>
        <v>1254117.4380432121</v>
      </c>
      <c r="D8">
        <f>AWMD_exIreland!E92/AWMD_exIreland!E$201*AWMD_Updated!E$201*POP!$C$117/POP!$C8</f>
        <v>478927.07550527749</v>
      </c>
      <c r="E8">
        <f>AWMD_exIreland!F92/AWMD_exIreland!F$201*AWMD_Updated!F$201*POP!$C$117/POP!$C8</f>
        <v>550585.90506117011</v>
      </c>
      <c r="F8">
        <f>AWMD_exIreland!G92/AWMD_exIreland!G$201*AWMD_Updated!G$201*POP!$C$117/POP!$C8</f>
        <v>474621.53002160654</v>
      </c>
      <c r="G8">
        <f>AWMD_exIreland!H92/AWMD_exIreland!H$201*AWMD_Updated!H$201*POP!$C$117/POP!$C8</f>
        <v>481335.4189146054</v>
      </c>
      <c r="H8">
        <f>AWMD_exIreland!Q92*10^6/(AWMD_exIreland!AJ92*10^3)*1/(AWMD_exIreland!J92/AWMD_exIreland!J$201)</f>
        <v>18.079911186673144</v>
      </c>
      <c r="I8">
        <f>AWMD_exIreland!AJ92/AWMD_exIreland!AI92</f>
        <v>511.14613059279048</v>
      </c>
      <c r="J8">
        <f>(1-AWMD_exIreland!AH92/100)*100</f>
        <v>91.14211284322262</v>
      </c>
      <c r="K8">
        <f>AWMD_exIreland!AE8*10^3/POP!C8</f>
        <v>0.40114707159922891</v>
      </c>
    </row>
    <row r="9" spans="1:20">
      <c r="A9" t="s">
        <v>212</v>
      </c>
      <c r="B9">
        <f>AWMD_exIreland!C93/AWMD_exIreland!C$201*AWMD_Updated!C$201*POP!$C$117/POP!$C9</f>
        <v>2258551.7015004102</v>
      </c>
      <c r="C9">
        <f>AWMD_exIreland!D93/AWMD_exIreland!D$201*AWMD_Updated!D$201*POP!$C$117/POP!$C9</f>
        <v>1263057.5864202585</v>
      </c>
      <c r="D9">
        <f>AWMD_exIreland!E93/AWMD_exIreland!E$201*AWMD_Updated!E$201*POP!$C$117/POP!$C9</f>
        <v>481067.76923613949</v>
      </c>
      <c r="E9">
        <f>AWMD_exIreland!F93/AWMD_exIreland!F$201*AWMD_Updated!F$201*POP!$C$117/POP!$C9</f>
        <v>545319.66771877138</v>
      </c>
      <c r="F9">
        <f>AWMD_exIreland!G93/AWMD_exIreland!G$201*AWMD_Updated!G$201*POP!$C$117/POP!$C9</f>
        <v>473202.86799276201</v>
      </c>
      <c r="G9">
        <f>AWMD_exIreland!H93/AWMD_exIreland!H$201*AWMD_Updated!H$201*POP!$C$117/POP!$C9</f>
        <v>479680.74857582513</v>
      </c>
      <c r="H9">
        <f>AWMD_exIreland!Q93*10^6/(AWMD_exIreland!AJ93*10^3)*1/(AWMD_exIreland!J93/AWMD_exIreland!J$201)</f>
        <v>18.012080910274818</v>
      </c>
      <c r="I9">
        <f>AWMD_exIreland!AJ93/AWMD_exIreland!AI93</f>
        <v>509.72999335372737</v>
      </c>
      <c r="J9">
        <f>(1-AWMD_exIreland!AH93/100)*100</f>
        <v>90.806953019289196</v>
      </c>
      <c r="K9">
        <f>AWMD_exIreland!AE9*10^3/POP!C9</f>
        <v>0.40122412475696523</v>
      </c>
    </row>
    <row r="10" spans="1:20">
      <c r="A10" t="s">
        <v>213</v>
      </c>
      <c r="B10">
        <f>AWMD_exIreland!C94/AWMD_exIreland!C$201*AWMD_Updated!C$201*POP!$C$117/POP!$C10</f>
        <v>2239823.1818977054</v>
      </c>
      <c r="C10">
        <f>AWMD_exIreland!D94/AWMD_exIreland!D$201*AWMD_Updated!D$201*POP!$C$117/POP!$C10</f>
        <v>1240168.8269852977</v>
      </c>
      <c r="D10">
        <f>AWMD_exIreland!E94/AWMD_exIreland!E$201*AWMD_Updated!E$201*POP!$C$117/POP!$C10</f>
        <v>480968.12407438649</v>
      </c>
      <c r="E10">
        <f>AWMD_exIreland!F94/AWMD_exIreland!F$201*AWMD_Updated!F$201*POP!$C$117/POP!$C10</f>
        <v>529143.3402547536</v>
      </c>
      <c r="F10">
        <f>AWMD_exIreland!G94/AWMD_exIreland!G$201*AWMD_Updated!G$201*POP!$C$117/POP!$C10</f>
        <v>471553.77929624997</v>
      </c>
      <c r="G10">
        <f>AWMD_exIreland!H94/AWMD_exIreland!H$201*AWMD_Updated!H$201*POP!$C$117/POP!$C10</f>
        <v>460450.34385507321</v>
      </c>
      <c r="H10">
        <f>AWMD_exIreland!Q94*10^6/(AWMD_exIreland!AJ94*10^3)*1/(AWMD_exIreland!J94/AWMD_exIreland!J$201)</f>
        <v>17.857430911126222</v>
      </c>
      <c r="I10">
        <f>AWMD_exIreland!AJ94/AWMD_exIreland!AI94</f>
        <v>507.6123199707668</v>
      </c>
      <c r="J10">
        <f>(1-AWMD_exIreland!AH94/100)*100</f>
        <v>90.170835701047594</v>
      </c>
      <c r="K10">
        <f>AWMD_exIreland!AE10*10^3/POP!C10</f>
        <v>0.40152005517711792</v>
      </c>
    </row>
    <row r="11" spans="1:20">
      <c r="A11" t="s">
        <v>214</v>
      </c>
      <c r="B11">
        <f>AWMD_exIreland!C95/AWMD_exIreland!C$201*AWMD_Updated!C$201*POP!$C$117/POP!$C11</f>
        <v>2239037.4438001639</v>
      </c>
      <c r="C11">
        <f>AWMD_exIreland!D95/AWMD_exIreland!D$201*AWMD_Updated!D$201*POP!$C$117/POP!$C11</f>
        <v>1238601.6539268827</v>
      </c>
      <c r="D11">
        <f>AWMD_exIreland!E95/AWMD_exIreland!E$201*AWMD_Updated!E$201*POP!$C$117/POP!$C11</f>
        <v>483001.77219719789</v>
      </c>
      <c r="E11">
        <f>AWMD_exIreland!F95/AWMD_exIreland!F$201*AWMD_Updated!F$201*POP!$C$117/POP!$C11</f>
        <v>520261.43980792206</v>
      </c>
      <c r="F11">
        <f>AWMD_exIreland!G95/AWMD_exIreland!G$201*AWMD_Updated!G$201*POP!$C$117/POP!$C11</f>
        <v>469836.24379673955</v>
      </c>
      <c r="G11">
        <f>AWMD_exIreland!H95/AWMD_exIreland!H$201*AWMD_Updated!H$201*POP!$C$117/POP!$C11</f>
        <v>458280.21490277199</v>
      </c>
      <c r="H11">
        <f>AWMD_exIreland!Q95*10^6/(AWMD_exIreland!AJ95*10^3)*1/(AWMD_exIreland!J95/AWMD_exIreland!J$201)</f>
        <v>17.892866205535334</v>
      </c>
      <c r="I11">
        <f>AWMD_exIreland!AJ95/AWMD_exIreland!AI95</f>
        <v>507.01102185873634</v>
      </c>
      <c r="J11">
        <f>(1-AWMD_exIreland!AH95/100)*100</f>
        <v>89.689130244389034</v>
      </c>
      <c r="K11">
        <f>AWMD_exIreland!AE11*10^3/POP!C11</f>
        <v>0.40134674302641571</v>
      </c>
    </row>
    <row r="12" spans="1:20">
      <c r="A12" t="s">
        <v>215</v>
      </c>
      <c r="B12">
        <f>AWMD_exIreland!C96/AWMD_exIreland!C$201*AWMD_Updated!C$201*POP!$C$117/POP!$C12</f>
        <v>2246028.0163989472</v>
      </c>
      <c r="C12">
        <f>AWMD_exIreland!D96/AWMD_exIreland!D$201*AWMD_Updated!D$201*POP!$C$117/POP!$C12</f>
        <v>1241331.6859910027</v>
      </c>
      <c r="D12">
        <f>AWMD_exIreland!E96/AWMD_exIreland!E$201*AWMD_Updated!E$201*POP!$C$117/POP!$C12</f>
        <v>483028.43625048472</v>
      </c>
      <c r="E12">
        <f>AWMD_exIreland!F96/AWMD_exIreland!F$201*AWMD_Updated!F$201*POP!$C$117/POP!$C12</f>
        <v>520445.55189702974</v>
      </c>
      <c r="F12">
        <f>AWMD_exIreland!G96/AWMD_exIreland!G$201*AWMD_Updated!G$201*POP!$C$117/POP!$C12</f>
        <v>475842.39437942504</v>
      </c>
      <c r="G12">
        <f>AWMD_exIreland!H96/AWMD_exIreland!H$201*AWMD_Updated!H$201*POP!$C$117/POP!$C12</f>
        <v>461486.21359177167</v>
      </c>
      <c r="H12">
        <f>AWMD_exIreland!Q96*10^6/(AWMD_exIreland!AJ96*10^3)*1/(AWMD_exIreland!J96/AWMD_exIreland!J$201)</f>
        <v>17.789504407668442</v>
      </c>
      <c r="I12">
        <f>AWMD_exIreland!AJ96/AWMD_exIreland!AI96</f>
        <v>507.06443125333203</v>
      </c>
      <c r="J12">
        <f>(1-AWMD_exIreland!AH96/100)*100</f>
        <v>89.33349238402289</v>
      </c>
      <c r="K12">
        <f>AWMD_exIreland!AE12*10^3/POP!C12</f>
        <v>0.40188571340657625</v>
      </c>
    </row>
    <row r="13" spans="1:20">
      <c r="A13" t="s">
        <v>216</v>
      </c>
      <c r="B13">
        <f>AWMD_exIreland!C97/AWMD_exIreland!C$201*AWMD_Updated!C$201*POP!$C$117/POP!$C13</f>
        <v>2249774.7018459188</v>
      </c>
      <c r="C13">
        <f>AWMD_exIreland!D97/AWMD_exIreland!D$201*AWMD_Updated!D$201*POP!$C$117/POP!$C13</f>
        <v>1247139.233800102</v>
      </c>
      <c r="D13">
        <f>AWMD_exIreland!E97/AWMD_exIreland!E$201*AWMD_Updated!E$201*POP!$C$117/POP!$C13</f>
        <v>483756.65055332694</v>
      </c>
      <c r="E13">
        <f>AWMD_exIreland!F97/AWMD_exIreland!F$201*AWMD_Updated!F$201*POP!$C$117/POP!$C13</f>
        <v>514921.23571129853</v>
      </c>
      <c r="F13">
        <f>AWMD_exIreland!G97/AWMD_exIreland!G$201*AWMD_Updated!G$201*POP!$C$117/POP!$C13</f>
        <v>488480.57217447006</v>
      </c>
      <c r="G13">
        <f>AWMD_exIreland!H97/AWMD_exIreland!H$201*AWMD_Updated!H$201*POP!$C$117/POP!$C13</f>
        <v>465109.74957647303</v>
      </c>
      <c r="H13">
        <f>AWMD_exIreland!Q97*10^6/(AWMD_exIreland!AJ97*10^3)*1/(AWMD_exIreland!J97/AWMD_exIreland!J$201)</f>
        <v>17.709978648065537</v>
      </c>
      <c r="I13">
        <f>AWMD_exIreland!AJ97/AWMD_exIreland!AI97</f>
        <v>507.20857714926694</v>
      </c>
      <c r="J13">
        <f>(1-AWMD_exIreland!AH97/100)*100</f>
        <v>89.009435388868198</v>
      </c>
      <c r="K13">
        <f>AWMD_exIreland!AE13*10^3/POP!C13</f>
        <v>0.40266683943136888</v>
      </c>
    </row>
    <row r="14" spans="1:20">
      <c r="A14" t="s">
        <v>217</v>
      </c>
      <c r="B14">
        <f>AWMD_exIreland!C98/AWMD_exIreland!C$201*AWMD_Updated!C$201*POP!$C$117/POP!$C14</f>
        <v>2268670.8574408339</v>
      </c>
      <c r="C14">
        <f>AWMD_exIreland!D98/AWMD_exIreland!D$201*AWMD_Updated!D$201*POP!$C$117/POP!$C14</f>
        <v>1247010.5988699568</v>
      </c>
      <c r="D14">
        <f>AWMD_exIreland!E98/AWMD_exIreland!E$201*AWMD_Updated!E$201*POP!$C$117/POP!$C14</f>
        <v>486888.31907209969</v>
      </c>
      <c r="E14">
        <f>AWMD_exIreland!F98/AWMD_exIreland!F$201*AWMD_Updated!F$201*POP!$C$117/POP!$C14</f>
        <v>519733.23567327816</v>
      </c>
      <c r="F14">
        <f>AWMD_exIreland!G98/AWMD_exIreland!G$201*AWMD_Updated!G$201*POP!$C$117/POP!$C14</f>
        <v>500861.14367314894</v>
      </c>
      <c r="G14">
        <f>AWMD_exIreland!H98/AWMD_exIreland!H$201*AWMD_Updated!H$201*POP!$C$117/POP!$C14</f>
        <v>476382.47620052594</v>
      </c>
      <c r="H14">
        <f>AWMD_exIreland!Q98*10^6/(AWMD_exIreland!AJ98*10^3)*1/(AWMD_exIreland!J98/AWMD_exIreland!J$201)</f>
        <v>17.637887895003068</v>
      </c>
      <c r="I14">
        <f>AWMD_exIreland!AJ98/AWMD_exIreland!AI98</f>
        <v>507.20263929387295</v>
      </c>
      <c r="J14">
        <f>(1-AWMD_exIreland!AH98/100)*100</f>
        <v>88.825541587638298</v>
      </c>
      <c r="K14">
        <f>AWMD_exIreland!AE14*10^3/POP!C14</f>
        <v>0.40333350338997492</v>
      </c>
    </row>
    <row r="15" spans="1:20">
      <c r="A15" t="s">
        <v>218</v>
      </c>
      <c r="B15">
        <f>AWMD_exIreland!C99/AWMD_exIreland!C$201*AWMD_Updated!C$201*POP!$C$117/POP!$C15</f>
        <v>2280947.400982725</v>
      </c>
      <c r="C15">
        <f>AWMD_exIreland!D99/AWMD_exIreland!D$201*AWMD_Updated!D$201*POP!$C$117/POP!$C15</f>
        <v>1249587.601475016</v>
      </c>
      <c r="D15">
        <f>AWMD_exIreland!E99/AWMD_exIreland!E$201*AWMD_Updated!E$201*POP!$C$117/POP!$C15</f>
        <v>486017.53547894466</v>
      </c>
      <c r="E15">
        <f>AWMD_exIreland!F99/AWMD_exIreland!F$201*AWMD_Updated!F$201*POP!$C$117/POP!$C15</f>
        <v>527731.69025147764</v>
      </c>
      <c r="F15">
        <f>AWMD_exIreland!G99/AWMD_exIreland!G$201*AWMD_Updated!G$201*POP!$C$117/POP!$C15</f>
        <v>512492.27667380398</v>
      </c>
      <c r="G15">
        <f>AWMD_exIreland!H99/AWMD_exIreland!H$201*AWMD_Updated!H$201*POP!$C$117/POP!$C15</f>
        <v>489757.76636894507</v>
      </c>
      <c r="H15">
        <f>AWMD_exIreland!Q99*10^6/(AWMD_exIreland!AJ99*10^3)*1/(AWMD_exIreland!J99/AWMD_exIreland!J$201)</f>
        <v>17.649459025004735</v>
      </c>
      <c r="I15">
        <f>AWMD_exIreland!AJ99/AWMD_exIreland!AI99</f>
        <v>506.69650643358841</v>
      </c>
      <c r="J15">
        <f>(1-AWMD_exIreland!AH99/100)*100</f>
        <v>88.746961901804454</v>
      </c>
      <c r="K15">
        <f>AWMD_exIreland!AE15*10^3/POP!C15</f>
        <v>0.40585788900251113</v>
      </c>
    </row>
    <row r="16" spans="1:20">
      <c r="A16" t="s">
        <v>219</v>
      </c>
      <c r="B16">
        <f>AWMD_exIreland!C100/AWMD_exIreland!C$201*AWMD_Updated!C$201*POP!$C$117/POP!$C16</f>
        <v>2294591.4026064458</v>
      </c>
      <c r="C16">
        <f>AWMD_exIreland!D100/AWMD_exIreland!D$201*AWMD_Updated!D$201*POP!$C$117/POP!$C16</f>
        <v>1257728.9961566809</v>
      </c>
      <c r="D16">
        <f>AWMD_exIreland!E100/AWMD_exIreland!E$201*AWMD_Updated!E$201*POP!$C$117/POP!$C16</f>
        <v>486019.11884473456</v>
      </c>
      <c r="E16">
        <f>AWMD_exIreland!F100/AWMD_exIreland!F$201*AWMD_Updated!F$201*POP!$C$117/POP!$C16</f>
        <v>532992.54958488734</v>
      </c>
      <c r="F16">
        <f>AWMD_exIreland!G100/AWMD_exIreland!G$201*AWMD_Updated!G$201*POP!$C$117/POP!$C16</f>
        <v>520375.51328746846</v>
      </c>
      <c r="G16">
        <f>AWMD_exIreland!H100/AWMD_exIreland!H$201*AWMD_Updated!H$201*POP!$C$117/POP!$C16</f>
        <v>504411.82871897845</v>
      </c>
      <c r="H16">
        <f>AWMD_exIreland!Q100*10^6/(AWMD_exIreland!AJ100*10^3)*1/(AWMD_exIreland!J100/AWMD_exIreland!J$201)</f>
        <v>17.644047458600362</v>
      </c>
      <c r="I16">
        <f>AWMD_exIreland!AJ100/AWMD_exIreland!AI100</f>
        <v>506.2806247318137</v>
      </c>
      <c r="J16">
        <f>(1-AWMD_exIreland!AH100/100)*100</f>
        <v>88.866005511306653</v>
      </c>
      <c r="K16">
        <f>AWMD_exIreland!AE16*10^3/POP!C16</f>
        <v>0.40625116487364338</v>
      </c>
    </row>
    <row r="17" spans="1:11">
      <c r="A17" t="s">
        <v>220</v>
      </c>
      <c r="B17">
        <f>AWMD_exIreland!C101/AWMD_exIreland!C$201*AWMD_Updated!C$201*POP!$C$117/POP!$C17</f>
        <v>2311216.9516997002</v>
      </c>
      <c r="C17">
        <f>AWMD_exIreland!D101/AWMD_exIreland!D$201*AWMD_Updated!D$201*POP!$C$117/POP!$C17</f>
        <v>1262597.4772140901</v>
      </c>
      <c r="D17">
        <f>AWMD_exIreland!E101/AWMD_exIreland!E$201*AWMD_Updated!E$201*POP!$C$117/POP!$C17</f>
        <v>488913.62119589961</v>
      </c>
      <c r="E17">
        <f>AWMD_exIreland!F101/AWMD_exIreland!F$201*AWMD_Updated!F$201*POP!$C$117/POP!$C17</f>
        <v>545786.99525540601</v>
      </c>
      <c r="F17">
        <f>AWMD_exIreland!G101/AWMD_exIreland!G$201*AWMD_Updated!G$201*POP!$C$117/POP!$C17</f>
        <v>535473.24055237882</v>
      </c>
      <c r="G17">
        <f>AWMD_exIreland!H101/AWMD_exIreland!H$201*AWMD_Updated!H$201*POP!$C$117/POP!$C17</f>
        <v>520873.12504504196</v>
      </c>
      <c r="H17">
        <f>AWMD_exIreland!Q101*10^6/(AWMD_exIreland!AJ101*10^3)*1/(AWMD_exIreland!J101/AWMD_exIreland!J$201)</f>
        <v>17.699275849452725</v>
      </c>
      <c r="I17">
        <f>AWMD_exIreland!AJ101/AWMD_exIreland!AI101</f>
        <v>505.88727739684811</v>
      </c>
      <c r="J17">
        <f>(1-AWMD_exIreland!AH101/100)*100</f>
        <v>88.864991945026077</v>
      </c>
      <c r="K17">
        <f>AWMD_exIreland!AE17*10^3/POP!C17</f>
        <v>0.4069916607902449</v>
      </c>
    </row>
    <row r="18" spans="1:11">
      <c r="A18" t="s">
        <v>221</v>
      </c>
      <c r="B18">
        <f>AWMD_exIreland!C102/AWMD_exIreland!C$201*AWMD_Updated!C$201*POP!$C$117/POP!$C18</f>
        <v>2322646.8060655841</v>
      </c>
      <c r="C18">
        <f>AWMD_exIreland!D102/AWMD_exIreland!D$201*AWMD_Updated!D$201*POP!$C$117/POP!$C18</f>
        <v>1267566.6756377332</v>
      </c>
      <c r="D18">
        <f>AWMD_exIreland!E102/AWMD_exIreland!E$201*AWMD_Updated!E$201*POP!$C$117/POP!$C18</f>
        <v>482218.208964883</v>
      </c>
      <c r="E18">
        <f>AWMD_exIreland!F102/AWMD_exIreland!F$201*AWMD_Updated!F$201*POP!$C$117/POP!$C18</f>
        <v>538010.39175084827</v>
      </c>
      <c r="F18">
        <f>AWMD_exIreland!G102/AWMD_exIreland!G$201*AWMD_Updated!G$201*POP!$C$117/POP!$C18</f>
        <v>553199.10791530588</v>
      </c>
      <c r="G18">
        <f>AWMD_exIreland!H102/AWMD_exIreland!H$201*AWMD_Updated!H$201*POP!$C$117/POP!$C18</f>
        <v>527952.05632589385</v>
      </c>
      <c r="H18">
        <f>AWMD_exIreland!Q102*10^6/(AWMD_exIreland!AJ102*10^3)*1/(AWMD_exIreland!J102/AWMD_exIreland!J$201)</f>
        <v>17.674591996149559</v>
      </c>
      <c r="I18">
        <f>AWMD_exIreland!AJ102/AWMD_exIreland!AI102</f>
        <v>505.36830483379214</v>
      </c>
      <c r="J18">
        <f>(1-AWMD_exIreland!AH102/100)*100</f>
        <v>88.913566132576932</v>
      </c>
      <c r="K18">
        <f>AWMD_exIreland!AE18*10^3/POP!C18</f>
        <v>0.40724857352195604</v>
      </c>
    </row>
    <row r="19" spans="1:11">
      <c r="A19" t="s">
        <v>222</v>
      </c>
      <c r="B19">
        <f>AWMD_exIreland!C103/AWMD_exIreland!C$201*AWMD_Updated!C$201*POP!$C$117/POP!$C19</f>
        <v>2339566.0467386702</v>
      </c>
      <c r="C19">
        <f>AWMD_exIreland!D103/AWMD_exIreland!D$201*AWMD_Updated!D$201*POP!$C$117/POP!$C19</f>
        <v>1278945.3299484127</v>
      </c>
      <c r="D19">
        <f>AWMD_exIreland!E103/AWMD_exIreland!E$201*AWMD_Updated!E$201*POP!$C$117/POP!$C19</f>
        <v>486316.76092799252</v>
      </c>
      <c r="E19">
        <f>AWMD_exIreland!F103/AWMD_exIreland!F$201*AWMD_Updated!F$201*POP!$C$117/POP!$C19</f>
        <v>541938.18472068419</v>
      </c>
      <c r="F19">
        <f>AWMD_exIreland!G103/AWMD_exIreland!G$201*AWMD_Updated!G$201*POP!$C$117/POP!$C19</f>
        <v>557253.37152830663</v>
      </c>
      <c r="G19">
        <f>AWMD_exIreland!H103/AWMD_exIreland!H$201*AWMD_Updated!H$201*POP!$C$117/POP!$C19</f>
        <v>536790.76429241267</v>
      </c>
      <c r="H19">
        <f>AWMD_exIreland!Q103*10^6/(AWMD_exIreland!AJ103*10^3)*1/(AWMD_exIreland!J103/AWMD_exIreland!J$201)</f>
        <v>17.811447941639234</v>
      </c>
      <c r="I19">
        <f>AWMD_exIreland!AJ103/AWMD_exIreland!AI103</f>
        <v>504.79579161099787</v>
      </c>
      <c r="J19">
        <f>(1-AWMD_exIreland!AH103/100)*100</f>
        <v>89.003064779596855</v>
      </c>
      <c r="K19">
        <f>AWMD_exIreland!AE19*10^3/POP!C19</f>
        <v>0.40674030052599036</v>
      </c>
    </row>
    <row r="20" spans="1:11">
      <c r="A20" t="s">
        <v>223</v>
      </c>
      <c r="B20">
        <f>AWMD_exIreland!C104/AWMD_exIreland!C$201*AWMD_Updated!C$201*POP!$C$117/POP!$C20</f>
        <v>2343962.7020033533</v>
      </c>
      <c r="C20">
        <f>AWMD_exIreland!D104/AWMD_exIreland!D$201*AWMD_Updated!D$201*POP!$C$117/POP!$C20</f>
        <v>1280262.4789360149</v>
      </c>
      <c r="D20">
        <f>AWMD_exIreland!E104/AWMD_exIreland!E$201*AWMD_Updated!E$201*POP!$C$117/POP!$C20</f>
        <v>489572.36579790106</v>
      </c>
      <c r="E20">
        <f>AWMD_exIreland!F104/AWMD_exIreland!F$201*AWMD_Updated!F$201*POP!$C$117/POP!$C20</f>
        <v>541371.85630711925</v>
      </c>
      <c r="F20">
        <f>AWMD_exIreland!G104/AWMD_exIreland!G$201*AWMD_Updated!G$201*POP!$C$117/POP!$C20</f>
        <v>556566.49741698429</v>
      </c>
      <c r="G20">
        <f>AWMD_exIreland!H104/AWMD_exIreland!H$201*AWMD_Updated!H$201*POP!$C$117/POP!$C20</f>
        <v>539551.74510749767</v>
      </c>
      <c r="H20">
        <f>AWMD_exIreland!Q104*10^6/(AWMD_exIreland!AJ104*10^3)*1/(AWMD_exIreland!J104/AWMD_exIreland!J$201)</f>
        <v>17.691689417331599</v>
      </c>
      <c r="I20">
        <f>AWMD_exIreland!AJ104/AWMD_exIreland!AI104</f>
        <v>504.79720151395975</v>
      </c>
      <c r="J20">
        <f>(1-AWMD_exIreland!AH104/100)*100</f>
        <v>88.87582555004181</v>
      </c>
      <c r="K20">
        <f>AWMD_exIreland!AE20*10^3/POP!C20</f>
        <v>0.40672356187316394</v>
      </c>
    </row>
    <row r="21" spans="1:11">
      <c r="A21" t="s">
        <v>224</v>
      </c>
      <c r="B21">
        <f>AWMD_exIreland!C105/AWMD_exIreland!C$201*AWMD_Updated!C$201*POP!$C$117/POP!$C21</f>
        <v>2347381.7674488719</v>
      </c>
      <c r="C21">
        <f>AWMD_exIreland!D105/AWMD_exIreland!D$201*AWMD_Updated!D$201*POP!$C$117/POP!$C21</f>
        <v>1283570.7928220825</v>
      </c>
      <c r="D21">
        <f>AWMD_exIreland!E105/AWMD_exIreland!E$201*AWMD_Updated!E$201*POP!$C$117/POP!$C21</f>
        <v>492843.7863488252</v>
      </c>
      <c r="E21">
        <f>AWMD_exIreland!F105/AWMD_exIreland!F$201*AWMD_Updated!F$201*POP!$C$117/POP!$C21</f>
        <v>540938.3950514755</v>
      </c>
      <c r="F21">
        <f>AWMD_exIreland!G105/AWMD_exIreland!G$201*AWMD_Updated!G$201*POP!$C$117/POP!$C21</f>
        <v>561616.28144110681</v>
      </c>
      <c r="G21">
        <f>AWMD_exIreland!H105/AWMD_exIreland!H$201*AWMD_Updated!H$201*POP!$C$117/POP!$C21</f>
        <v>543919.24803851743</v>
      </c>
      <c r="H21">
        <f>AWMD_exIreland!Q105*10^6/(AWMD_exIreland!AJ105*10^3)*1/(AWMD_exIreland!J105/AWMD_exIreland!J$201)</f>
        <v>17.690916021553502</v>
      </c>
      <c r="I21">
        <f>AWMD_exIreland!AJ105/AWMD_exIreland!AI105</f>
        <v>504.80585235464576</v>
      </c>
      <c r="J21">
        <f>(1-AWMD_exIreland!AH105/100)*100</f>
        <v>88.809404478448315</v>
      </c>
      <c r="K21">
        <f>AWMD_exIreland!AE21*10^3/POP!C21</f>
        <v>0.40728657433738463</v>
      </c>
    </row>
    <row r="22" spans="1:11">
      <c r="A22" t="s">
        <v>225</v>
      </c>
      <c r="B22">
        <f>AWMD_exIreland!C106/AWMD_exIreland!C$201*AWMD_Updated!C$201*POP!$C$117/POP!$C22</f>
        <v>2349702.7724773074</v>
      </c>
      <c r="C22">
        <f>AWMD_exIreland!D106/AWMD_exIreland!D$201*AWMD_Updated!D$201*POP!$C$117/POP!$C22</f>
        <v>1295012.6469569786</v>
      </c>
      <c r="D22">
        <f>AWMD_exIreland!E106/AWMD_exIreland!E$201*AWMD_Updated!E$201*POP!$C$117/POP!$C22</f>
        <v>491232.80245863635</v>
      </c>
      <c r="E22">
        <f>AWMD_exIreland!F106/AWMD_exIreland!F$201*AWMD_Updated!F$201*POP!$C$117/POP!$C22</f>
        <v>522699.1497647948</v>
      </c>
      <c r="F22">
        <f>AWMD_exIreland!G106/AWMD_exIreland!G$201*AWMD_Updated!G$201*POP!$C$117/POP!$C22</f>
        <v>571280.03326381836</v>
      </c>
      <c r="G22">
        <f>AWMD_exIreland!H106/AWMD_exIreland!H$201*AWMD_Updated!H$201*POP!$C$117/POP!$C22</f>
        <v>549619.60124589805</v>
      </c>
      <c r="H22">
        <f>AWMD_exIreland!Q106*10^6/(AWMD_exIreland!AJ106*10^3)*1/(AWMD_exIreland!J106/AWMD_exIreland!J$201)</f>
        <v>17.685998767890524</v>
      </c>
      <c r="I22">
        <f>AWMD_exIreland!AJ106/AWMD_exIreland!AI106</f>
        <v>504.29510768416219</v>
      </c>
      <c r="J22">
        <f>(1-AWMD_exIreland!AH106/100)*100</f>
        <v>88.847498417172432</v>
      </c>
      <c r="K22">
        <f>AWMD_exIreland!AE22*10^3/POP!C22</f>
        <v>0.40685055934728581</v>
      </c>
    </row>
    <row r="23" spans="1:11">
      <c r="A23" t="s">
        <v>226</v>
      </c>
      <c r="B23">
        <f>AWMD_exIreland!C107/AWMD_exIreland!C$201*AWMD_Updated!C$201*POP!$C$117/POP!$C23</f>
        <v>2366344.9504756457</v>
      </c>
      <c r="C23">
        <f>AWMD_exIreland!D107/AWMD_exIreland!D$201*AWMD_Updated!D$201*POP!$C$117/POP!$C23</f>
        <v>1298198.0934762848</v>
      </c>
      <c r="D23">
        <f>AWMD_exIreland!E107/AWMD_exIreland!E$201*AWMD_Updated!E$201*POP!$C$117/POP!$C23</f>
        <v>493408.75383021461</v>
      </c>
      <c r="E23">
        <f>AWMD_exIreland!F107/AWMD_exIreland!F$201*AWMD_Updated!F$201*POP!$C$117/POP!$C23</f>
        <v>551211.45439341536</v>
      </c>
      <c r="F23">
        <f>AWMD_exIreland!G107/AWMD_exIreland!G$201*AWMD_Updated!G$201*POP!$C$117/POP!$C23</f>
        <v>573072.00214226695</v>
      </c>
      <c r="G23">
        <f>AWMD_exIreland!H107/AWMD_exIreland!H$201*AWMD_Updated!H$201*POP!$C$117/POP!$C23</f>
        <v>549829.20758480381</v>
      </c>
      <c r="H23">
        <f>AWMD_exIreland!Q107*10^6/(AWMD_exIreland!AJ107*10^3)*1/(AWMD_exIreland!J107/AWMD_exIreland!J$201)</f>
        <v>17.672622162887134</v>
      </c>
      <c r="I23">
        <f>AWMD_exIreland!AJ107/AWMD_exIreland!AI107</f>
        <v>503.38418787618889</v>
      </c>
      <c r="J23">
        <f>(1-AWMD_exIreland!AH107/100)*100</f>
        <v>88.738658490267696</v>
      </c>
      <c r="K23">
        <f>AWMD_exIreland!AE23*10^3/POP!C23</f>
        <v>0.40543265863127631</v>
      </c>
    </row>
    <row r="24" spans="1:11">
      <c r="A24" t="s">
        <v>227</v>
      </c>
      <c r="B24">
        <f>AWMD_exIreland!C108/AWMD_exIreland!C$201*AWMD_Updated!C$201*POP!$C$117/POP!$C24</f>
        <v>2376292.8552788151</v>
      </c>
      <c r="C24">
        <f>AWMD_exIreland!D108/AWMD_exIreland!D$201*AWMD_Updated!D$201*POP!$C$117/POP!$C24</f>
        <v>1304549.3605619629</v>
      </c>
      <c r="D24">
        <f>AWMD_exIreland!E108/AWMD_exIreland!E$201*AWMD_Updated!E$201*POP!$C$117/POP!$C24</f>
        <v>497498.66808543523</v>
      </c>
      <c r="E24">
        <f>AWMD_exIreland!F108/AWMD_exIreland!F$201*AWMD_Updated!F$201*POP!$C$117/POP!$C24</f>
        <v>557604.00178687624</v>
      </c>
      <c r="F24">
        <f>AWMD_exIreland!G108/AWMD_exIreland!G$201*AWMD_Updated!G$201*POP!$C$117/POP!$C24</f>
        <v>582304.95956650551</v>
      </c>
      <c r="G24">
        <f>AWMD_exIreland!H108/AWMD_exIreland!H$201*AWMD_Updated!H$201*POP!$C$117/POP!$C24</f>
        <v>554756.84549260861</v>
      </c>
      <c r="H24">
        <f>AWMD_exIreland!Q108*10^6/(AWMD_exIreland!AJ108*10^3)*1/(AWMD_exIreland!J108/AWMD_exIreland!J$201)</f>
        <v>17.706302998508718</v>
      </c>
      <c r="I24">
        <f>AWMD_exIreland!AJ108/AWMD_exIreland!AI108</f>
        <v>504.66351857253551</v>
      </c>
      <c r="J24">
        <f>(1-AWMD_exIreland!AH108/100)*100</f>
        <v>88.755973453420935</v>
      </c>
      <c r="K24">
        <f>AWMD_exIreland!AE24*10^3/POP!C24</f>
        <v>0.40476103488604603</v>
      </c>
    </row>
    <row r="25" spans="1:11">
      <c r="A25" t="s">
        <v>228</v>
      </c>
      <c r="B25">
        <f>AWMD_exIreland!C109/AWMD_exIreland!C$201*AWMD_Updated!C$201*POP!$C$117/POP!$C25</f>
        <v>2387848.8232111642</v>
      </c>
      <c r="C25">
        <f>AWMD_exIreland!D109/AWMD_exIreland!D$201*AWMD_Updated!D$201*POP!$C$117/POP!$C25</f>
        <v>1305758.0446319042</v>
      </c>
      <c r="D25">
        <f>AWMD_exIreland!E109/AWMD_exIreland!E$201*AWMD_Updated!E$201*POP!$C$117/POP!$C25</f>
        <v>498250.07646246877</v>
      </c>
      <c r="E25">
        <f>AWMD_exIreland!F109/AWMD_exIreland!F$201*AWMD_Updated!F$201*POP!$C$117/POP!$C25</f>
        <v>557686.9698969149</v>
      </c>
      <c r="F25">
        <f>AWMD_exIreland!G109/AWMD_exIreland!G$201*AWMD_Updated!G$201*POP!$C$117/POP!$C25</f>
        <v>601186.33266642434</v>
      </c>
      <c r="G25">
        <f>AWMD_exIreland!H109/AWMD_exIreland!H$201*AWMD_Updated!H$201*POP!$C$117/POP!$C25</f>
        <v>571022.19157745561</v>
      </c>
      <c r="H25">
        <f>AWMD_exIreland!Q109*10^6/(AWMD_exIreland!AJ109*10^3)*1/(AWMD_exIreland!J109/AWMD_exIreland!J$201)</f>
        <v>17.825896047867026</v>
      </c>
      <c r="I25">
        <f>AWMD_exIreland!AJ109/AWMD_exIreland!AI109</f>
        <v>504.95616746750596</v>
      </c>
      <c r="J25">
        <f>(1-AWMD_exIreland!AH109/100)*100</f>
        <v>88.783720735412814</v>
      </c>
      <c r="K25">
        <f>AWMD_exIreland!AE25*10^3/POP!C25</f>
        <v>0.40553708516970499</v>
      </c>
    </row>
    <row r="26" spans="1:11">
      <c r="A26" t="s">
        <v>229</v>
      </c>
      <c r="B26">
        <f>AWMD_exIreland!C110/AWMD_exIreland!C$201*AWMD_Updated!C$201*POP!$C$117/POP!$C26</f>
        <v>2391693.4059264921</v>
      </c>
      <c r="C26">
        <f>AWMD_exIreland!D110/AWMD_exIreland!D$201*AWMD_Updated!D$201*POP!$C$117/POP!$C26</f>
        <v>1309438.8869680034</v>
      </c>
      <c r="D26">
        <f>AWMD_exIreland!E110/AWMD_exIreland!E$201*AWMD_Updated!E$201*POP!$C$117/POP!$C26</f>
        <v>498091.1349577501</v>
      </c>
      <c r="E26">
        <f>AWMD_exIreland!F110/AWMD_exIreland!F$201*AWMD_Updated!F$201*POP!$C$117/POP!$C26</f>
        <v>550563.84124704765</v>
      </c>
      <c r="F26">
        <f>AWMD_exIreland!G110/AWMD_exIreland!G$201*AWMD_Updated!G$201*POP!$C$117/POP!$C26</f>
        <v>615305.0731542994</v>
      </c>
      <c r="G26">
        <f>AWMD_exIreland!H110/AWMD_exIreland!H$201*AWMD_Updated!H$201*POP!$C$117/POP!$C26</f>
        <v>584270.24156022142</v>
      </c>
      <c r="H26">
        <f>AWMD_exIreland!Q110*10^6/(AWMD_exIreland!AJ110*10^3)*1/(AWMD_exIreland!J110/AWMD_exIreland!J$201)</f>
        <v>18.073215876605865</v>
      </c>
      <c r="I26">
        <f>AWMD_exIreland!AJ110/AWMD_exIreland!AI110</f>
        <v>502.67622237253477</v>
      </c>
      <c r="J26">
        <f>(1-AWMD_exIreland!AH110/100)*100</f>
        <v>88.801131150627498</v>
      </c>
      <c r="K26">
        <f>AWMD_exIreland!AE26*10^3/POP!C26</f>
        <v>0.40567332900950676</v>
      </c>
    </row>
    <row r="27" spans="1:11">
      <c r="A27" t="s">
        <v>230</v>
      </c>
      <c r="B27">
        <f>AWMD_exIreland!C111/AWMD_exIreland!C$201*AWMD_Updated!C$201*POP!$C$117/POP!$C27</f>
        <v>2418474.374029804</v>
      </c>
      <c r="C27">
        <f>AWMD_exIreland!D111/AWMD_exIreland!D$201*AWMD_Updated!D$201*POP!$C$117/POP!$C27</f>
        <v>1317501.660505519</v>
      </c>
      <c r="D27">
        <f>AWMD_exIreland!E111/AWMD_exIreland!E$201*AWMD_Updated!E$201*POP!$C$117/POP!$C27</f>
        <v>501754.69603048754</v>
      </c>
      <c r="E27">
        <f>AWMD_exIreland!F111/AWMD_exIreland!F$201*AWMD_Updated!F$201*POP!$C$117/POP!$C27</f>
        <v>558356.9135375215</v>
      </c>
      <c r="F27">
        <f>AWMD_exIreland!G111/AWMD_exIreland!G$201*AWMD_Updated!G$201*POP!$C$117/POP!$C27</f>
        <v>635304.54120406823</v>
      </c>
      <c r="G27">
        <f>AWMD_exIreland!H111/AWMD_exIreland!H$201*AWMD_Updated!H$201*POP!$C$117/POP!$C27</f>
        <v>600414.16522028379</v>
      </c>
      <c r="H27">
        <f>AWMD_exIreland!Q111*10^6/(AWMD_exIreland!AJ111*10^3)*1/(AWMD_exIreland!J111/AWMD_exIreland!J$201)</f>
        <v>18.180843462030268</v>
      </c>
      <c r="I27">
        <f>AWMD_exIreland!AJ111/AWMD_exIreland!AI111</f>
        <v>503.27198883846353</v>
      </c>
      <c r="J27">
        <f>(1-AWMD_exIreland!AH111/100)*100</f>
        <v>88.766257087317726</v>
      </c>
      <c r="K27">
        <f>AWMD_exIreland!AE27*10^3/POP!C27</f>
        <v>0.40657624175224921</v>
      </c>
    </row>
    <row r="28" spans="1:11">
      <c r="A28" t="s">
        <v>231</v>
      </c>
      <c r="B28">
        <f>AWMD_exIreland!C112/AWMD_exIreland!C$201*AWMD_Updated!C$201*POP!$C$117/POP!$C28</f>
        <v>2435910.1968327491</v>
      </c>
      <c r="C28">
        <f>AWMD_exIreland!D112/AWMD_exIreland!D$201*AWMD_Updated!D$201*POP!$C$117/POP!$C28</f>
        <v>1323900.3731001487</v>
      </c>
      <c r="D28">
        <f>AWMD_exIreland!E112/AWMD_exIreland!E$201*AWMD_Updated!E$201*POP!$C$117/POP!$C28</f>
        <v>502844.95325322117</v>
      </c>
      <c r="E28">
        <f>AWMD_exIreland!F112/AWMD_exIreland!F$201*AWMD_Updated!F$201*POP!$C$117/POP!$C28</f>
        <v>559869.14974746632</v>
      </c>
      <c r="F28">
        <f>AWMD_exIreland!G112/AWMD_exIreland!G$201*AWMD_Updated!G$201*POP!$C$117/POP!$C28</f>
        <v>658024.9175657056</v>
      </c>
      <c r="G28">
        <f>AWMD_exIreland!H112/AWMD_exIreland!H$201*AWMD_Updated!H$201*POP!$C$117/POP!$C28</f>
        <v>618930.03979182825</v>
      </c>
      <c r="H28">
        <f>AWMD_exIreland!Q112*10^6/(AWMD_exIreland!AJ112*10^3)*1/(AWMD_exIreland!J112/AWMD_exIreland!J$201)</f>
        <v>18.195915293654604</v>
      </c>
      <c r="I28">
        <f>AWMD_exIreland!AJ112/AWMD_exIreland!AI112</f>
        <v>503.25732735713785</v>
      </c>
      <c r="J28">
        <f>(1-AWMD_exIreland!AH112/100)*100</f>
        <v>88.882127527649317</v>
      </c>
      <c r="K28">
        <f>AWMD_exIreland!AE28*10^3/POP!C28</f>
        <v>0.40722600834514538</v>
      </c>
    </row>
    <row r="29" spans="1:11">
      <c r="A29" t="s">
        <v>232</v>
      </c>
      <c r="B29">
        <f>AWMD_exIreland!C113/AWMD_exIreland!C$201*AWMD_Updated!C$201*POP!$C$117/POP!$C29</f>
        <v>2459582.2169522494</v>
      </c>
      <c r="C29">
        <f>AWMD_exIreland!D113/AWMD_exIreland!D$201*AWMD_Updated!D$201*POP!$C$117/POP!$C29</f>
        <v>1339136.0934830126</v>
      </c>
      <c r="D29">
        <f>AWMD_exIreland!E113/AWMD_exIreland!E$201*AWMD_Updated!E$201*POP!$C$117/POP!$C29</f>
        <v>500016.23559433635</v>
      </c>
      <c r="E29">
        <f>AWMD_exIreland!F113/AWMD_exIreland!F$201*AWMD_Updated!F$201*POP!$C$117/POP!$C29</f>
        <v>570756.80547580414</v>
      </c>
      <c r="F29">
        <f>AWMD_exIreland!G113/AWMD_exIreland!G$201*AWMD_Updated!G$201*POP!$C$117/POP!$C29</f>
        <v>667414.24963483959</v>
      </c>
      <c r="G29">
        <f>AWMD_exIreland!H113/AWMD_exIreland!H$201*AWMD_Updated!H$201*POP!$C$117/POP!$C29</f>
        <v>632922.85067686555</v>
      </c>
      <c r="H29">
        <f>AWMD_exIreland!Q113*10^6/(AWMD_exIreland!AJ113*10^3)*1/(AWMD_exIreland!J113/AWMD_exIreland!J$201)</f>
        <v>18.228175460901468</v>
      </c>
      <c r="I29">
        <f>AWMD_exIreland!AJ113/AWMD_exIreland!AI113</f>
        <v>502.31132200263471</v>
      </c>
      <c r="J29">
        <f>(1-AWMD_exIreland!AH113/100)*100</f>
        <v>88.960279208887187</v>
      </c>
      <c r="K29">
        <f>AWMD_exIreland!AE29*10^3/POP!C29</f>
        <v>0.40748193146803902</v>
      </c>
    </row>
    <row r="30" spans="1:11">
      <c r="A30" t="s">
        <v>233</v>
      </c>
      <c r="B30">
        <f>AWMD_exIreland!C114/AWMD_exIreland!C$201*AWMD_Updated!C$201*POP!$C$117/POP!$C30</f>
        <v>2475599.3393558776</v>
      </c>
      <c r="C30">
        <f>AWMD_exIreland!D114/AWMD_exIreland!D$201*AWMD_Updated!D$201*POP!$C$117/POP!$C30</f>
        <v>1346256.3517101426</v>
      </c>
      <c r="D30">
        <f>AWMD_exIreland!E114/AWMD_exIreland!E$201*AWMD_Updated!E$201*POP!$C$117/POP!$C30</f>
        <v>506449.0129698934</v>
      </c>
      <c r="E30">
        <f>AWMD_exIreland!F114/AWMD_exIreland!F$201*AWMD_Updated!F$201*POP!$C$117/POP!$C30</f>
        <v>582091.06264624314</v>
      </c>
      <c r="F30">
        <f>AWMD_exIreland!G114/AWMD_exIreland!G$201*AWMD_Updated!G$201*POP!$C$117/POP!$C30</f>
        <v>678012.92566653236</v>
      </c>
      <c r="G30">
        <f>AWMD_exIreland!H114/AWMD_exIreland!H$201*AWMD_Updated!H$201*POP!$C$117/POP!$C30</f>
        <v>652364.75835906516</v>
      </c>
      <c r="H30">
        <f>AWMD_exIreland!Q114*10^6/(AWMD_exIreland!AJ114*10^3)*1/(AWMD_exIreland!J114/AWMD_exIreland!J$201)</f>
        <v>18.359223058985535</v>
      </c>
      <c r="I30">
        <f>AWMD_exIreland!AJ114/AWMD_exIreland!AI114</f>
        <v>501.22002376788527</v>
      </c>
      <c r="J30">
        <f>(1-AWMD_exIreland!AH114/100)*100</f>
        <v>89.125991941880727</v>
      </c>
      <c r="K30">
        <f>AWMD_exIreland!AE30*10^3/POP!C30</f>
        <v>0.40782648129064381</v>
      </c>
    </row>
    <row r="31" spans="1:11">
      <c r="A31" t="s">
        <v>234</v>
      </c>
      <c r="B31">
        <f>AWMD_exIreland!C115/AWMD_exIreland!C$201*AWMD_Updated!C$201*POP!$C$117/POP!$C31</f>
        <v>2482956.8253557445</v>
      </c>
      <c r="C31">
        <f>AWMD_exIreland!D115/AWMD_exIreland!D$201*AWMD_Updated!D$201*POP!$C$117/POP!$C31</f>
        <v>1353256.0806182837</v>
      </c>
      <c r="D31">
        <f>AWMD_exIreland!E115/AWMD_exIreland!E$201*AWMD_Updated!E$201*POP!$C$117/POP!$C31</f>
        <v>508889.75650015759</v>
      </c>
      <c r="E31">
        <f>AWMD_exIreland!F115/AWMD_exIreland!F$201*AWMD_Updated!F$201*POP!$C$117/POP!$C31</f>
        <v>584317.73791257758</v>
      </c>
      <c r="F31">
        <f>AWMD_exIreland!G115/AWMD_exIreland!G$201*AWMD_Updated!G$201*POP!$C$117/POP!$C31</f>
        <v>687868.31835538975</v>
      </c>
      <c r="G31">
        <f>AWMD_exIreland!H115/AWMD_exIreland!H$201*AWMD_Updated!H$201*POP!$C$117/POP!$C31</f>
        <v>661367.38115320995</v>
      </c>
      <c r="H31">
        <f>AWMD_exIreland!Q115*10^6/(AWMD_exIreland!AJ115*10^3)*1/(AWMD_exIreland!J115/AWMD_exIreland!J$201)</f>
        <v>18.395241122167548</v>
      </c>
      <c r="I31">
        <f>AWMD_exIreland!AJ115/AWMD_exIreland!AI115</f>
        <v>501.71514722055247</v>
      </c>
      <c r="J31">
        <f>(1-AWMD_exIreland!AH115/100)*100</f>
        <v>89.220521809950924</v>
      </c>
      <c r="K31">
        <f>AWMD_exIreland!AE31*10^3/POP!C31</f>
        <v>0.40833569618694032</v>
      </c>
    </row>
    <row r="32" spans="1:11">
      <c r="A32" t="s">
        <v>235</v>
      </c>
      <c r="B32">
        <f>AWMD_exIreland!C116/AWMD_exIreland!C$201*AWMD_Updated!C$201*POP!$C$117/POP!$C32</f>
        <v>2494151.7220732253</v>
      </c>
      <c r="C32">
        <f>AWMD_exIreland!D116/AWMD_exIreland!D$201*AWMD_Updated!D$201*POP!$C$117/POP!$C32</f>
        <v>1366133.8274706823</v>
      </c>
      <c r="D32">
        <f>AWMD_exIreland!E116/AWMD_exIreland!E$201*AWMD_Updated!E$201*POP!$C$117/POP!$C32</f>
        <v>509836.4810943887</v>
      </c>
      <c r="E32">
        <f>AWMD_exIreland!F116/AWMD_exIreland!F$201*AWMD_Updated!F$201*POP!$C$117/POP!$C32</f>
        <v>593799.75912052963</v>
      </c>
      <c r="F32">
        <f>AWMD_exIreland!G116/AWMD_exIreland!G$201*AWMD_Updated!G$201*POP!$C$117/POP!$C32</f>
        <v>686747.79882134928</v>
      </c>
      <c r="G32">
        <f>AWMD_exIreland!H116/AWMD_exIreland!H$201*AWMD_Updated!H$201*POP!$C$117/POP!$C32</f>
        <v>669317.66723288083</v>
      </c>
      <c r="H32">
        <f>AWMD_exIreland!Q116*10^6/(AWMD_exIreland!AJ116*10^3)*1/(AWMD_exIreland!J116/AWMD_exIreland!J$201)</f>
        <v>18.420858147408246</v>
      </c>
      <c r="I32">
        <f>AWMD_exIreland!AJ116/AWMD_exIreland!AI116</f>
        <v>501.74826506369976</v>
      </c>
      <c r="J32">
        <f>(1-AWMD_exIreland!AH116/100)*100</f>
        <v>89.38267518044411</v>
      </c>
      <c r="K32">
        <f>AWMD_exIreland!AE32*10^3/POP!C32</f>
        <v>0.40770256216021755</v>
      </c>
    </row>
    <row r="33" spans="1:11">
      <c r="A33" t="s">
        <v>236</v>
      </c>
      <c r="B33">
        <f>AWMD_exIreland!C117/AWMD_exIreland!C$201*AWMD_Updated!C$201*POP!$C$117/POP!$C33</f>
        <v>2501031.2253770982</v>
      </c>
      <c r="C33">
        <f>AWMD_exIreland!D117/AWMD_exIreland!D$201*AWMD_Updated!D$201*POP!$C$117/POP!$C33</f>
        <v>1378857.7972786473</v>
      </c>
      <c r="D33">
        <f>AWMD_exIreland!E117/AWMD_exIreland!E$201*AWMD_Updated!E$201*POP!$C$117/POP!$C33</f>
        <v>510822.58144865563</v>
      </c>
      <c r="E33">
        <f>AWMD_exIreland!F117/AWMD_exIreland!F$201*AWMD_Updated!F$201*POP!$C$117/POP!$C33</f>
        <v>598197.80000763678</v>
      </c>
      <c r="F33">
        <f>AWMD_exIreland!G117/AWMD_exIreland!G$201*AWMD_Updated!G$201*POP!$C$117/POP!$C33</f>
        <v>682443.22858562134</v>
      </c>
      <c r="G33">
        <f>AWMD_exIreland!H117/AWMD_exIreland!H$201*AWMD_Updated!H$201*POP!$C$117/POP!$C33</f>
        <v>677396.11919193214</v>
      </c>
      <c r="H33">
        <f>AWMD_exIreland!Q117*10^6/(AWMD_exIreland!AJ117*10^3)*1/(AWMD_exIreland!J117/AWMD_exIreland!J$201)</f>
        <v>18.515137014149733</v>
      </c>
      <c r="I33">
        <f>AWMD_exIreland!AJ117/AWMD_exIreland!AI117</f>
        <v>498.59756929962248</v>
      </c>
      <c r="J33">
        <f>(1-AWMD_exIreland!AH117/100)*100</f>
        <v>89.531504014241364</v>
      </c>
      <c r="K33">
        <f>AWMD_exIreland!AE33*10^3/POP!C33</f>
        <v>0.40785625053047186</v>
      </c>
    </row>
    <row r="34" spans="1:11">
      <c r="A34" t="s">
        <v>237</v>
      </c>
      <c r="B34">
        <f>AWMD_exIreland!C118/AWMD_exIreland!C$201*AWMD_Updated!C$201*POP!$C$117/POP!$C34</f>
        <v>2523643.0818552263</v>
      </c>
      <c r="C34">
        <f>AWMD_exIreland!D118/AWMD_exIreland!D$201*AWMD_Updated!D$201*POP!$C$117/POP!$C34</f>
        <v>1387840.022014359</v>
      </c>
      <c r="D34">
        <f>AWMD_exIreland!E118/AWMD_exIreland!E$201*AWMD_Updated!E$201*POP!$C$117/POP!$C34</f>
        <v>518321.8112413843</v>
      </c>
      <c r="E34">
        <f>AWMD_exIreland!F118/AWMD_exIreland!F$201*AWMD_Updated!F$201*POP!$C$117/POP!$C34</f>
        <v>610478.12976304861</v>
      </c>
      <c r="F34">
        <f>AWMD_exIreland!G118/AWMD_exIreland!G$201*AWMD_Updated!G$201*POP!$C$117/POP!$C34</f>
        <v>688070.10345052287</v>
      </c>
      <c r="G34">
        <f>AWMD_exIreland!H118/AWMD_exIreland!H$201*AWMD_Updated!H$201*POP!$C$117/POP!$C34</f>
        <v>687699.71889700904</v>
      </c>
      <c r="H34">
        <f>AWMD_exIreland!Q118*10^6/(AWMD_exIreland!AJ118*10^3)*1/(AWMD_exIreland!J118/AWMD_exIreland!J$201)</f>
        <v>18.61872429534214</v>
      </c>
      <c r="I34">
        <f>AWMD_exIreland!AJ118/AWMD_exIreland!AI118</f>
        <v>496.65249592393798</v>
      </c>
      <c r="J34">
        <f>(1-AWMD_exIreland!AH118/100)*100</f>
        <v>89.805999260132609</v>
      </c>
      <c r="K34">
        <f>AWMD_exIreland!AE34*10^3/POP!C34</f>
        <v>0.40837058351415584</v>
      </c>
    </row>
    <row r="35" spans="1:11">
      <c r="A35" t="s">
        <v>238</v>
      </c>
      <c r="B35">
        <f>AWMD_exIreland!C119/AWMD_exIreland!C$201*AWMD_Updated!C$201*POP!$C$117/POP!$C35</f>
        <v>2534036.1901807501</v>
      </c>
      <c r="C35">
        <f>AWMD_exIreland!D119/AWMD_exIreland!D$201*AWMD_Updated!D$201*POP!$C$117/POP!$C35</f>
        <v>1398717.7890278304</v>
      </c>
      <c r="D35">
        <f>AWMD_exIreland!E119/AWMD_exIreland!E$201*AWMD_Updated!E$201*POP!$C$117/POP!$C35</f>
        <v>516556.212790213</v>
      </c>
      <c r="E35">
        <f>AWMD_exIreland!F119/AWMD_exIreland!F$201*AWMD_Updated!F$201*POP!$C$117/POP!$C35</f>
        <v>617663.01456680952</v>
      </c>
      <c r="F35">
        <f>AWMD_exIreland!G119/AWMD_exIreland!G$201*AWMD_Updated!G$201*POP!$C$117/POP!$C35</f>
        <v>705891.74427592556</v>
      </c>
      <c r="G35">
        <f>AWMD_exIreland!H119/AWMD_exIreland!H$201*AWMD_Updated!H$201*POP!$C$117/POP!$C35</f>
        <v>702892.58827749686</v>
      </c>
      <c r="H35">
        <f>AWMD_exIreland!Q119*10^6/(AWMD_exIreland!AJ119*10^3)*1/(AWMD_exIreland!J119/AWMD_exIreland!J$201)</f>
        <v>18.638081989340087</v>
      </c>
      <c r="I35">
        <f>AWMD_exIreland!AJ119/AWMD_exIreland!AI119</f>
        <v>499.25239933835718</v>
      </c>
      <c r="J35">
        <f>(1-AWMD_exIreland!AH119/100)*100</f>
        <v>89.930256836512115</v>
      </c>
      <c r="K35">
        <f>AWMD_exIreland!AE35*10^3/POP!C35</f>
        <v>0.40899452789814361</v>
      </c>
    </row>
    <row r="36" spans="1:11">
      <c r="A36" t="s">
        <v>239</v>
      </c>
      <c r="B36">
        <f>AWMD_exIreland!C120/AWMD_exIreland!C$201*AWMD_Updated!C$201*POP!$C$117/POP!$C36</f>
        <v>2564864.2375014559</v>
      </c>
      <c r="C36">
        <f>AWMD_exIreland!D120/AWMD_exIreland!D$201*AWMD_Updated!D$201*POP!$C$117/POP!$C36</f>
        <v>1411851.2040998649</v>
      </c>
      <c r="D36">
        <f>AWMD_exIreland!E120/AWMD_exIreland!E$201*AWMD_Updated!E$201*POP!$C$117/POP!$C36</f>
        <v>518184.47091872629</v>
      </c>
      <c r="E36">
        <f>AWMD_exIreland!F120/AWMD_exIreland!F$201*AWMD_Updated!F$201*POP!$C$117/POP!$C36</f>
        <v>627131.7680961109</v>
      </c>
      <c r="F36">
        <f>AWMD_exIreland!G120/AWMD_exIreland!G$201*AWMD_Updated!G$201*POP!$C$117/POP!$C36</f>
        <v>724004.77985153277</v>
      </c>
      <c r="G36">
        <f>AWMD_exIreland!H120/AWMD_exIreland!H$201*AWMD_Updated!H$201*POP!$C$117/POP!$C36</f>
        <v>720366.82323105447</v>
      </c>
      <c r="H36">
        <f>AWMD_exIreland!Q120*10^6/(AWMD_exIreland!AJ120*10^3)*1/(AWMD_exIreland!J120/AWMD_exIreland!J$201)</f>
        <v>18.828247950248439</v>
      </c>
      <c r="I36">
        <f>AWMD_exIreland!AJ120/AWMD_exIreland!AI120</f>
        <v>495.60039072085232</v>
      </c>
      <c r="J36">
        <f>(1-AWMD_exIreland!AH120/100)*100</f>
        <v>90.094828733809834</v>
      </c>
      <c r="K36">
        <f>AWMD_exIreland!AE36*10^3/POP!C36</f>
        <v>0.40973422081953065</v>
      </c>
    </row>
    <row r="37" spans="1:11">
      <c r="A37" t="s">
        <v>240</v>
      </c>
      <c r="B37">
        <f>AWMD_exIreland!C121/AWMD_exIreland!C$201*AWMD_Updated!C$201*POP!$C$117/POP!$C37</f>
        <v>2589255.7349599712</v>
      </c>
      <c r="C37">
        <f>AWMD_exIreland!D121/AWMD_exIreland!D$201*AWMD_Updated!D$201*POP!$C$117/POP!$C37</f>
        <v>1422334.998830966</v>
      </c>
      <c r="D37">
        <f>AWMD_exIreland!E121/AWMD_exIreland!E$201*AWMD_Updated!E$201*POP!$C$117/POP!$C37</f>
        <v>523038.39390249539</v>
      </c>
      <c r="E37">
        <f>AWMD_exIreland!F121/AWMD_exIreland!F$201*AWMD_Updated!F$201*POP!$C$117/POP!$C37</f>
        <v>631828.48127103143</v>
      </c>
      <c r="F37">
        <f>AWMD_exIreland!G121/AWMD_exIreland!G$201*AWMD_Updated!G$201*POP!$C$117/POP!$C37</f>
        <v>746133.89838421089</v>
      </c>
      <c r="G37">
        <f>AWMD_exIreland!H121/AWMD_exIreland!H$201*AWMD_Updated!H$201*POP!$C$117/POP!$C37</f>
        <v>740111.25174436672</v>
      </c>
      <c r="H37">
        <f>AWMD_exIreland!Q121*10^6/(AWMD_exIreland!AJ121*10^3)*1/(AWMD_exIreland!J121/AWMD_exIreland!J$201)</f>
        <v>18.86471995862118</v>
      </c>
      <c r="I37">
        <f>AWMD_exIreland!AJ121/AWMD_exIreland!AI121</f>
        <v>495.90039180330291</v>
      </c>
      <c r="J37">
        <f>(1-AWMD_exIreland!AH121/100)*100</f>
        <v>90.277654410155648</v>
      </c>
      <c r="K37">
        <f>AWMD_exIreland!AE37*10^3/POP!C37</f>
        <v>0.41041425882855637</v>
      </c>
    </row>
    <row r="38" spans="1:11">
      <c r="A38" t="s">
        <v>241</v>
      </c>
      <c r="B38">
        <f>AWMD_exIreland!C122/AWMD_exIreland!C$201*AWMD_Updated!C$201*POP!$C$117/POP!$C38</f>
        <v>2620097.9529806771</v>
      </c>
      <c r="C38">
        <f>AWMD_exIreland!D122/AWMD_exIreland!D$201*AWMD_Updated!D$201*POP!$C$117/POP!$C38</f>
        <v>1434315.487516894</v>
      </c>
      <c r="D38">
        <f>AWMD_exIreland!E122/AWMD_exIreland!E$201*AWMD_Updated!E$201*POP!$C$117/POP!$C38</f>
        <v>527728.26174203819</v>
      </c>
      <c r="E38">
        <f>AWMD_exIreland!F122/AWMD_exIreland!F$201*AWMD_Updated!F$201*POP!$C$117/POP!$C38</f>
        <v>643226.11260700435</v>
      </c>
      <c r="F38">
        <f>AWMD_exIreland!G122/AWMD_exIreland!G$201*AWMD_Updated!G$201*POP!$C$117/POP!$C38</f>
        <v>774904.69483614236</v>
      </c>
      <c r="G38">
        <f>AWMD_exIreland!H122/AWMD_exIreland!H$201*AWMD_Updated!H$201*POP!$C$117/POP!$C38</f>
        <v>761326.90317028761</v>
      </c>
      <c r="H38">
        <f>AWMD_exIreland!Q122*10^6/(AWMD_exIreland!AJ122*10^3)*1/(AWMD_exIreland!J122/AWMD_exIreland!J$201)</f>
        <v>18.910032213568609</v>
      </c>
      <c r="I38">
        <f>AWMD_exIreland!AJ122/AWMD_exIreland!AI122</f>
        <v>494.9773754374412</v>
      </c>
      <c r="J38">
        <f>(1-AWMD_exIreland!AH122/100)*100</f>
        <v>90.542600574712637</v>
      </c>
      <c r="K38">
        <f>AWMD_exIreland!AE38*10^3/POP!C38</f>
        <v>0.41092627424401756</v>
      </c>
    </row>
    <row r="39" spans="1:11">
      <c r="A39" t="s">
        <v>242</v>
      </c>
      <c r="B39">
        <f>AWMD_exIreland!C123/AWMD_exIreland!C$201*AWMD_Updated!C$201*POP!$C$117/POP!$C39</f>
        <v>2641162.7936925734</v>
      </c>
      <c r="C39">
        <f>AWMD_exIreland!D123/AWMD_exIreland!D$201*AWMD_Updated!D$201*POP!$C$117/POP!$C39</f>
        <v>1442754.4453803811</v>
      </c>
      <c r="D39">
        <f>AWMD_exIreland!E123/AWMD_exIreland!E$201*AWMD_Updated!E$201*POP!$C$117/POP!$C39</f>
        <v>528059.85839659779</v>
      </c>
      <c r="E39">
        <f>AWMD_exIreland!F123/AWMD_exIreland!F$201*AWMD_Updated!F$201*POP!$C$117/POP!$C39</f>
        <v>648837.16212124017</v>
      </c>
      <c r="F39">
        <f>AWMD_exIreland!G123/AWMD_exIreland!G$201*AWMD_Updated!G$201*POP!$C$117/POP!$C39</f>
        <v>798616.70004025195</v>
      </c>
      <c r="G39">
        <f>AWMD_exIreland!H123/AWMD_exIreland!H$201*AWMD_Updated!H$201*POP!$C$117/POP!$C39</f>
        <v>785545.38648827223</v>
      </c>
      <c r="H39">
        <f>AWMD_exIreland!Q123*10^6/(AWMD_exIreland!AJ123*10^3)*1/(AWMD_exIreland!J123/AWMD_exIreland!J$201)</f>
        <v>18.968298044958576</v>
      </c>
      <c r="I39">
        <f>AWMD_exIreland!AJ123/AWMD_exIreland!AI123</f>
        <v>493.23992273591648</v>
      </c>
      <c r="J39">
        <f>(1-AWMD_exIreland!AH123/100)*100</f>
        <v>90.741209775710288</v>
      </c>
      <c r="K39">
        <f>AWMD_exIreland!AE39*10^3/POP!C39</f>
        <v>0.4125578159751534</v>
      </c>
    </row>
    <row r="40" spans="1:11">
      <c r="A40" t="s">
        <v>243</v>
      </c>
      <c r="B40">
        <f>AWMD_exIreland!C124/AWMD_exIreland!C$201*AWMD_Updated!C$201*POP!$C$117/POP!$C40</f>
        <v>2656549.088054223</v>
      </c>
      <c r="C40">
        <f>AWMD_exIreland!D124/AWMD_exIreland!D$201*AWMD_Updated!D$201*POP!$C$117/POP!$C40</f>
        <v>1447372.5233452206</v>
      </c>
      <c r="D40">
        <f>AWMD_exIreland!E124/AWMD_exIreland!E$201*AWMD_Updated!E$201*POP!$C$117/POP!$C40</f>
        <v>531093.03864570416</v>
      </c>
      <c r="E40">
        <f>AWMD_exIreland!F124/AWMD_exIreland!F$201*AWMD_Updated!F$201*POP!$C$117/POP!$C40</f>
        <v>656850.59898056334</v>
      </c>
      <c r="F40">
        <f>AWMD_exIreland!G124/AWMD_exIreland!G$201*AWMD_Updated!G$201*POP!$C$117/POP!$C40</f>
        <v>814410.5126098583</v>
      </c>
      <c r="G40">
        <f>AWMD_exIreland!H124/AWMD_exIreland!H$201*AWMD_Updated!H$201*POP!$C$117/POP!$C40</f>
        <v>806026.13858430414</v>
      </c>
      <c r="H40">
        <f>AWMD_exIreland!Q124*10^6/(AWMD_exIreland!AJ124*10^3)*1/(AWMD_exIreland!J124/AWMD_exIreland!J$201)</f>
        <v>19.049468507876572</v>
      </c>
      <c r="I40">
        <f>AWMD_exIreland!AJ124/AWMD_exIreland!AI124</f>
        <v>492.19694840358738</v>
      </c>
      <c r="J40">
        <f>(1-AWMD_exIreland!AH124/100)*100</f>
        <v>90.837912621620703</v>
      </c>
      <c r="K40">
        <f>AWMD_exIreland!AE40*10^3/POP!C40</f>
        <v>0.41436945728053859</v>
      </c>
    </row>
    <row r="41" spans="1:11">
      <c r="A41" t="s">
        <v>244</v>
      </c>
      <c r="B41">
        <f>AWMD_exIreland!C125/AWMD_exIreland!C$201*AWMD_Updated!C$201*POP!$C$117/POP!$C41</f>
        <v>2667014.6841701497</v>
      </c>
      <c r="C41">
        <f>AWMD_exIreland!D125/AWMD_exIreland!D$201*AWMD_Updated!D$201*POP!$C$117/POP!$C41</f>
        <v>1450556.3199961104</v>
      </c>
      <c r="D41">
        <f>AWMD_exIreland!E125/AWMD_exIreland!E$201*AWMD_Updated!E$201*POP!$C$117/POP!$C41</f>
        <v>534555.68803154898</v>
      </c>
      <c r="E41">
        <f>AWMD_exIreland!F125/AWMD_exIreland!F$201*AWMD_Updated!F$201*POP!$C$117/POP!$C41</f>
        <v>655178.82756472495</v>
      </c>
      <c r="F41">
        <f>AWMD_exIreland!G125/AWMD_exIreland!G$201*AWMD_Updated!G$201*POP!$C$117/POP!$C41</f>
        <v>842857.3513074104</v>
      </c>
      <c r="G41">
        <f>AWMD_exIreland!H125/AWMD_exIreland!H$201*AWMD_Updated!H$201*POP!$C$117/POP!$C41</f>
        <v>830891.38487904961</v>
      </c>
      <c r="H41">
        <f>AWMD_exIreland!Q125*10^6/(AWMD_exIreland!AJ125*10^3)*1/(AWMD_exIreland!J125/AWMD_exIreland!J$201)</f>
        <v>19.043973166062067</v>
      </c>
      <c r="I41">
        <f>AWMD_exIreland!AJ125/AWMD_exIreland!AI125</f>
        <v>491.99898799923722</v>
      </c>
      <c r="J41">
        <f>(1-AWMD_exIreland!AH125/100)*100</f>
        <v>91.037208974178071</v>
      </c>
      <c r="K41">
        <f>AWMD_exIreland!AE41*10^3/POP!C41</f>
        <v>0.41489322965066955</v>
      </c>
    </row>
    <row r="42" spans="1:11">
      <c r="A42" t="s">
        <v>245</v>
      </c>
      <c r="B42">
        <f>AWMD_exIreland!C126/AWMD_exIreland!C$201*AWMD_Updated!C$201*POP!$C$117/POP!$C42</f>
        <v>2694984.2971224254</v>
      </c>
      <c r="C42">
        <f>AWMD_exIreland!D126/AWMD_exIreland!D$201*AWMD_Updated!D$201*POP!$C$117/POP!$C42</f>
        <v>1463331.1729744752</v>
      </c>
      <c r="D42">
        <f>AWMD_exIreland!E126/AWMD_exIreland!E$201*AWMD_Updated!E$201*POP!$C$117/POP!$C42</f>
        <v>538423.65834996547</v>
      </c>
      <c r="E42">
        <f>AWMD_exIreland!F126/AWMD_exIreland!F$201*AWMD_Updated!F$201*POP!$C$117/POP!$C42</f>
        <v>660246.01063131343</v>
      </c>
      <c r="F42">
        <f>AWMD_exIreland!G126/AWMD_exIreland!G$201*AWMD_Updated!G$201*POP!$C$117/POP!$C42</f>
        <v>840809.09829979111</v>
      </c>
      <c r="G42">
        <f>AWMD_exIreland!H126/AWMD_exIreland!H$201*AWMD_Updated!H$201*POP!$C$117/POP!$C42</f>
        <v>817728.14260872256</v>
      </c>
      <c r="H42">
        <f>AWMD_exIreland!Q126*10^6/(AWMD_exIreland!AJ126*10^3)*1/(AWMD_exIreland!J126/AWMD_exIreland!J$201)</f>
        <v>19.09608292536204</v>
      </c>
      <c r="I42">
        <f>AWMD_exIreland!AJ126/AWMD_exIreland!AI126</f>
        <v>492.26427719621518</v>
      </c>
      <c r="J42">
        <f>(1-AWMD_exIreland!AH126/100)*100</f>
        <v>91.239211821497278</v>
      </c>
      <c r="K42">
        <f>AWMD_exIreland!AE42*10^3/POP!C42</f>
        <v>0.41528038218929564</v>
      </c>
    </row>
    <row r="43" spans="1:11">
      <c r="A43" t="s">
        <v>246</v>
      </c>
      <c r="B43">
        <f>AWMD_exIreland!C127/AWMD_exIreland!C$201*AWMD_Updated!C$201*POP!$C$117/POP!$C43</f>
        <v>2693705.4603138473</v>
      </c>
      <c r="C43">
        <f>AWMD_exIreland!D127/AWMD_exIreland!D$201*AWMD_Updated!D$201*POP!$C$117/POP!$C43</f>
        <v>1463326.9064214621</v>
      </c>
      <c r="D43">
        <f>AWMD_exIreland!E127/AWMD_exIreland!E$201*AWMD_Updated!E$201*POP!$C$117/POP!$C43</f>
        <v>537834.26315568679</v>
      </c>
      <c r="E43">
        <f>AWMD_exIreland!F127/AWMD_exIreland!F$201*AWMD_Updated!F$201*POP!$C$117/POP!$C43</f>
        <v>658100.75868792436</v>
      </c>
      <c r="F43">
        <f>AWMD_exIreland!G127/AWMD_exIreland!G$201*AWMD_Updated!G$201*POP!$C$117/POP!$C43</f>
        <v>835692.48979807692</v>
      </c>
      <c r="G43">
        <f>AWMD_exIreland!H127/AWMD_exIreland!H$201*AWMD_Updated!H$201*POP!$C$117/POP!$C43</f>
        <v>818328.44221632625</v>
      </c>
      <c r="H43">
        <f>AWMD_exIreland!Q127*10^6/(AWMD_exIreland!AJ127*10^3)*1/(AWMD_exIreland!J127/AWMD_exIreland!J$201)</f>
        <v>19.154822519738534</v>
      </c>
      <c r="I43">
        <f>AWMD_exIreland!AJ127/AWMD_exIreland!AI127</f>
        <v>489.89511292578106</v>
      </c>
      <c r="J43">
        <f>(1-AWMD_exIreland!AH127/100)*100</f>
        <v>91.241553232999934</v>
      </c>
      <c r="K43">
        <f>AWMD_exIreland!AE43*10^3/POP!C43</f>
        <v>0.41642964601441013</v>
      </c>
    </row>
    <row r="44" spans="1:11">
      <c r="A44" t="s">
        <v>247</v>
      </c>
      <c r="B44">
        <f>AWMD_exIreland!C128/AWMD_exIreland!C$201*AWMD_Updated!C$201*POP!$C$117/POP!$C44</f>
        <v>2697505.154384613</v>
      </c>
      <c r="C44">
        <f>AWMD_exIreland!D128/AWMD_exIreland!D$201*AWMD_Updated!D$201*POP!$C$117/POP!$C44</f>
        <v>1467584.2771980907</v>
      </c>
      <c r="D44">
        <f>AWMD_exIreland!E128/AWMD_exIreland!E$201*AWMD_Updated!E$201*POP!$C$117/POP!$C44</f>
        <v>538543.17504057696</v>
      </c>
      <c r="E44">
        <f>AWMD_exIreland!F128/AWMD_exIreland!F$201*AWMD_Updated!F$201*POP!$C$117/POP!$C44</f>
        <v>653004.17609911645</v>
      </c>
      <c r="F44">
        <f>AWMD_exIreland!G128/AWMD_exIreland!G$201*AWMD_Updated!G$201*POP!$C$117/POP!$C44</f>
        <v>830559.23199313087</v>
      </c>
      <c r="G44">
        <f>AWMD_exIreland!H128/AWMD_exIreland!H$201*AWMD_Updated!H$201*POP!$C$117/POP!$C44</f>
        <v>808170.9155289575</v>
      </c>
      <c r="H44">
        <f>AWMD_exIreland!Q128*10^6/(AWMD_exIreland!AJ128*10^3)*1/(AWMD_exIreland!J128/AWMD_exIreland!J$201)</f>
        <v>19.275123591333216</v>
      </c>
      <c r="I44">
        <f>AWMD_exIreland!AJ128/AWMD_exIreland!AI128</f>
        <v>488.82283798444541</v>
      </c>
      <c r="J44">
        <f>(1-AWMD_exIreland!AH128/100)*100</f>
        <v>91.142887684202492</v>
      </c>
      <c r="K44">
        <f>AWMD_exIreland!AE44*10^3/POP!C44</f>
        <v>0.41731401866296153</v>
      </c>
    </row>
    <row r="45" spans="1:11">
      <c r="A45" t="s">
        <v>248</v>
      </c>
      <c r="B45">
        <f>AWMD_exIreland!C129/AWMD_exIreland!C$201*AWMD_Updated!C$201*POP!$C$117/POP!$C45</f>
        <v>2692760.8206709982</v>
      </c>
      <c r="C45">
        <f>AWMD_exIreland!D129/AWMD_exIreland!D$201*AWMD_Updated!D$201*POP!$C$117/POP!$C45</f>
        <v>1471803.597765445</v>
      </c>
      <c r="D45">
        <f>AWMD_exIreland!E129/AWMD_exIreland!E$201*AWMD_Updated!E$201*POP!$C$117/POP!$C45</f>
        <v>544588.45940033661</v>
      </c>
      <c r="E45">
        <f>AWMD_exIreland!F129/AWMD_exIreland!F$201*AWMD_Updated!F$201*POP!$C$117/POP!$C45</f>
        <v>649978.44656741736</v>
      </c>
      <c r="F45">
        <f>AWMD_exIreland!G129/AWMD_exIreland!G$201*AWMD_Updated!G$201*POP!$C$117/POP!$C45</f>
        <v>827136.86495704867</v>
      </c>
      <c r="G45">
        <f>AWMD_exIreland!H129/AWMD_exIreland!H$201*AWMD_Updated!H$201*POP!$C$117/POP!$C45</f>
        <v>797087.56166004622</v>
      </c>
      <c r="H45">
        <f>AWMD_exIreland!Q129*10^6/(AWMD_exIreland!AJ129*10^3)*1/(AWMD_exIreland!J129/AWMD_exIreland!J$201)</f>
        <v>19.363109849137118</v>
      </c>
      <c r="I45">
        <f>AWMD_exIreland!AJ129/AWMD_exIreland!AI129</f>
        <v>488.30741334253537</v>
      </c>
      <c r="J45">
        <f>(1-AWMD_exIreland!AH129/100)*100</f>
        <v>91.144131207013828</v>
      </c>
      <c r="K45">
        <f>AWMD_exIreland!AE45*10^3/POP!C45</f>
        <v>0.41753156112553019</v>
      </c>
    </row>
    <row r="46" spans="1:11">
      <c r="A46" t="s">
        <v>249</v>
      </c>
      <c r="B46">
        <f>AWMD_exIreland!C130/AWMD_exIreland!C$201*AWMD_Updated!C$201*POP!$C$117/POP!$C46</f>
        <v>2694218.3744464363</v>
      </c>
      <c r="C46">
        <f>AWMD_exIreland!D130/AWMD_exIreland!D$201*AWMD_Updated!D$201*POP!$C$117/POP!$C46</f>
        <v>1471475.0236985548</v>
      </c>
      <c r="D46">
        <f>AWMD_exIreland!E130/AWMD_exIreland!E$201*AWMD_Updated!E$201*POP!$C$117/POP!$C46</f>
        <v>543654.5539190314</v>
      </c>
      <c r="E46">
        <f>AWMD_exIreland!F130/AWMD_exIreland!F$201*AWMD_Updated!F$201*POP!$C$117/POP!$C46</f>
        <v>646525.42459958908</v>
      </c>
      <c r="F46">
        <f>AWMD_exIreland!G130/AWMD_exIreland!G$201*AWMD_Updated!G$201*POP!$C$117/POP!$C46</f>
        <v>832231.55706581753</v>
      </c>
      <c r="G46">
        <f>AWMD_exIreland!H130/AWMD_exIreland!H$201*AWMD_Updated!H$201*POP!$C$117/POP!$C46</f>
        <v>798695.9388094747</v>
      </c>
      <c r="H46">
        <f>AWMD_exIreland!Q130*10^6/(AWMD_exIreland!AJ130*10^3)*1/(AWMD_exIreland!J130/AWMD_exIreland!J$201)</f>
        <v>19.43269026610383</v>
      </c>
      <c r="I46">
        <f>AWMD_exIreland!AJ130/AWMD_exIreland!AI130</f>
        <v>486.43087085838187</v>
      </c>
      <c r="J46">
        <f>(1-AWMD_exIreland!AH130/100)*100</f>
        <v>91.147949359946395</v>
      </c>
      <c r="K46">
        <f>AWMD_exIreland!AE46*10^3/POP!C46</f>
        <v>0.41777527229057326</v>
      </c>
    </row>
    <row r="47" spans="1:11">
      <c r="A47" t="s">
        <v>250</v>
      </c>
      <c r="B47">
        <f>AWMD_exIreland!C131/AWMD_exIreland!C$201*AWMD_Updated!C$201*POP!$C$117/POP!$C47</f>
        <v>2704438.4488279438</v>
      </c>
      <c r="C47">
        <f>AWMD_exIreland!D131/AWMD_exIreland!D$201*AWMD_Updated!D$201*POP!$C$117/POP!$C47</f>
        <v>1470418.9128840985</v>
      </c>
      <c r="D47">
        <f>AWMD_exIreland!E131/AWMD_exIreland!E$201*AWMD_Updated!E$201*POP!$C$117/POP!$C47</f>
        <v>547626.89339382772</v>
      </c>
      <c r="E47">
        <f>AWMD_exIreland!F131/AWMD_exIreland!F$201*AWMD_Updated!F$201*POP!$C$117/POP!$C47</f>
        <v>639198.49186064827</v>
      </c>
      <c r="F47">
        <f>AWMD_exIreland!G131/AWMD_exIreland!G$201*AWMD_Updated!G$201*POP!$C$117/POP!$C47</f>
        <v>846043.76958765928</v>
      </c>
      <c r="G47">
        <f>AWMD_exIreland!H131/AWMD_exIreland!H$201*AWMD_Updated!H$201*POP!$C$117/POP!$C47</f>
        <v>806914.93509348424</v>
      </c>
      <c r="H47">
        <f>AWMD_exIreland!Q131*10^6/(AWMD_exIreland!AJ131*10^3)*1/(AWMD_exIreland!J131/AWMD_exIreland!J$201)</f>
        <v>19.466539790978718</v>
      </c>
      <c r="I47">
        <f>AWMD_exIreland!AJ131/AWMD_exIreland!AI131</f>
        <v>486.38207904904533</v>
      </c>
      <c r="J47">
        <f>(1-AWMD_exIreland!AH131/100)*100</f>
        <v>91.045000960779205</v>
      </c>
      <c r="K47">
        <f>AWMD_exIreland!AE47*10^3/POP!C47</f>
        <v>0.41837100802821553</v>
      </c>
    </row>
    <row r="48" spans="1:11">
      <c r="A48" t="s">
        <v>251</v>
      </c>
      <c r="B48">
        <f>AWMD_exIreland!C132/AWMD_exIreland!C$201*AWMD_Updated!C$201*POP!$C$117/POP!$C48</f>
        <v>2712436.4872206161</v>
      </c>
      <c r="C48">
        <f>AWMD_exIreland!D132/AWMD_exIreland!D$201*AWMD_Updated!D$201*POP!$C$117/POP!$C48</f>
        <v>1476105.5205121799</v>
      </c>
      <c r="D48">
        <f>AWMD_exIreland!E132/AWMD_exIreland!E$201*AWMD_Updated!E$201*POP!$C$117/POP!$C48</f>
        <v>549486.54827231262</v>
      </c>
      <c r="E48">
        <f>AWMD_exIreland!F132/AWMD_exIreland!F$201*AWMD_Updated!F$201*POP!$C$117/POP!$C48</f>
        <v>640777.26307532296</v>
      </c>
      <c r="F48">
        <f>AWMD_exIreland!G132/AWMD_exIreland!G$201*AWMD_Updated!G$201*POP!$C$117/POP!$C48</f>
        <v>849445.29191237316</v>
      </c>
      <c r="G48">
        <f>AWMD_exIreland!H132/AWMD_exIreland!H$201*AWMD_Updated!H$201*POP!$C$117/POP!$C48</f>
        <v>810225.45936982136</v>
      </c>
      <c r="H48">
        <f>AWMD_exIreland!Q132*10^6/(AWMD_exIreland!AJ132*10^3)*1/(AWMD_exIreland!J132/AWMD_exIreland!J$201)</f>
        <v>19.566859528624132</v>
      </c>
      <c r="I48">
        <f>AWMD_exIreland!AJ132/AWMD_exIreland!AI132</f>
        <v>485.64163992371545</v>
      </c>
      <c r="J48">
        <f>(1-AWMD_exIreland!AH132/100)*100</f>
        <v>90.843490533263861</v>
      </c>
      <c r="K48">
        <f>AWMD_exIreland!AE48*10^3/POP!C48</f>
        <v>0.4187244520150869</v>
      </c>
    </row>
    <row r="49" spans="1:11">
      <c r="A49" t="s">
        <v>252</v>
      </c>
      <c r="B49">
        <f>AWMD_exIreland!C133/AWMD_exIreland!C$201*AWMD_Updated!C$201*POP!$C$117/POP!$C49</f>
        <v>2713603.1493860725</v>
      </c>
      <c r="C49">
        <f>AWMD_exIreland!D133/AWMD_exIreland!D$201*AWMD_Updated!D$201*POP!$C$117/POP!$C49</f>
        <v>1483032.9501749887</v>
      </c>
      <c r="D49">
        <f>AWMD_exIreland!E133/AWMD_exIreland!E$201*AWMD_Updated!E$201*POP!$C$117/POP!$C49</f>
        <v>552482.38416344661</v>
      </c>
      <c r="E49">
        <f>AWMD_exIreland!F133/AWMD_exIreland!F$201*AWMD_Updated!F$201*POP!$C$117/POP!$C49</f>
        <v>645089.44890655472</v>
      </c>
      <c r="F49">
        <f>AWMD_exIreland!G133/AWMD_exIreland!G$201*AWMD_Updated!G$201*POP!$C$117/POP!$C49</f>
        <v>858310.28047887899</v>
      </c>
      <c r="G49">
        <f>AWMD_exIreland!H133/AWMD_exIreland!H$201*AWMD_Updated!H$201*POP!$C$117/POP!$C49</f>
        <v>823228.86277281842</v>
      </c>
      <c r="H49">
        <f>AWMD_exIreland!Q133*10^6/(AWMD_exIreland!AJ133*10^3)*1/(AWMD_exIreland!J133/AWMD_exIreland!J$201)</f>
        <v>19.600901225999468</v>
      </c>
      <c r="I49">
        <f>AWMD_exIreland!AJ133/AWMD_exIreland!AI133</f>
        <v>485.15689540659099</v>
      </c>
      <c r="J49">
        <f>(1-AWMD_exIreland!AH133/100)*100</f>
        <v>90.748852806212497</v>
      </c>
      <c r="K49">
        <f>AWMD_exIreland!AE49*10^3/POP!C49</f>
        <v>0.41936442653168282</v>
      </c>
    </row>
    <row r="50" spans="1:11">
      <c r="A50" t="s">
        <v>253</v>
      </c>
      <c r="B50">
        <f>AWMD_exIreland!C134/AWMD_exIreland!C$201*AWMD_Updated!C$201*POP!$C$117/POP!$C50</f>
        <v>2702937.6433789823</v>
      </c>
      <c r="C50">
        <f>AWMD_exIreland!D134/AWMD_exIreland!D$201*AWMD_Updated!D$201*POP!$C$117/POP!$C50</f>
        <v>1481044.2343505358</v>
      </c>
      <c r="D50">
        <f>AWMD_exIreland!E134/AWMD_exIreland!E$201*AWMD_Updated!E$201*POP!$C$117/POP!$C50</f>
        <v>551706.38567696442</v>
      </c>
      <c r="E50">
        <f>AWMD_exIreland!F134/AWMD_exIreland!F$201*AWMD_Updated!F$201*POP!$C$117/POP!$C50</f>
        <v>643331.1216089942</v>
      </c>
      <c r="F50">
        <f>AWMD_exIreland!G134/AWMD_exIreland!G$201*AWMD_Updated!G$201*POP!$C$117/POP!$C50</f>
        <v>844535.48351147037</v>
      </c>
      <c r="G50">
        <f>AWMD_exIreland!H134/AWMD_exIreland!H$201*AWMD_Updated!H$201*POP!$C$117/POP!$C50</f>
        <v>825761.99862846057</v>
      </c>
      <c r="H50">
        <f>AWMD_exIreland!Q134*10^6/(AWMD_exIreland!AJ134*10^3)*1/(AWMD_exIreland!J134/AWMD_exIreland!J$201)</f>
        <v>19.459288541494701</v>
      </c>
      <c r="I50">
        <f>AWMD_exIreland!AJ134/AWMD_exIreland!AI134</f>
        <v>485.50731310564072</v>
      </c>
      <c r="J50">
        <f>(1-AWMD_exIreland!AH134/100)*100</f>
        <v>90.640953443992373</v>
      </c>
      <c r="K50">
        <f>AWMD_exIreland!AE50*10^3/POP!C50</f>
        <v>0.41941412837710895</v>
      </c>
    </row>
    <row r="51" spans="1:11">
      <c r="A51" t="s">
        <v>254</v>
      </c>
      <c r="B51">
        <f>AWMD_exIreland!C135/AWMD_exIreland!C$201*AWMD_Updated!C$201*POP!$C$117/POP!$C51</f>
        <v>2699886.6559349811</v>
      </c>
      <c r="C51">
        <f>AWMD_exIreland!D135/AWMD_exIreland!D$201*AWMD_Updated!D$201*POP!$C$117/POP!$C51</f>
        <v>1482015.3441627908</v>
      </c>
      <c r="D51">
        <f>AWMD_exIreland!E135/AWMD_exIreland!E$201*AWMD_Updated!E$201*POP!$C$117/POP!$C51</f>
        <v>553672.44086434727</v>
      </c>
      <c r="E51">
        <f>AWMD_exIreland!F135/AWMD_exIreland!F$201*AWMD_Updated!F$201*POP!$C$117/POP!$C51</f>
        <v>643522.26974933571</v>
      </c>
      <c r="F51">
        <f>AWMD_exIreland!G135/AWMD_exIreland!G$201*AWMD_Updated!G$201*POP!$C$117/POP!$C51</f>
        <v>838492.01995525719</v>
      </c>
      <c r="G51">
        <f>AWMD_exIreland!H135/AWMD_exIreland!H$201*AWMD_Updated!H$201*POP!$C$117/POP!$C51</f>
        <v>821970.97093049146</v>
      </c>
      <c r="H51">
        <f>AWMD_exIreland!Q135*10^6/(AWMD_exIreland!AJ135*10^3)*1/(AWMD_exIreland!J135/AWMD_exIreland!J$201)</f>
        <v>19.544666184479734</v>
      </c>
      <c r="I51">
        <f>AWMD_exIreland!AJ135/AWMD_exIreland!AI135</f>
        <v>484.68405736668564</v>
      </c>
      <c r="J51">
        <f>(1-AWMD_exIreland!AH135/100)*100</f>
        <v>90.64392071880701</v>
      </c>
      <c r="K51">
        <f>AWMD_exIreland!AE51*10^3/POP!C51</f>
        <v>0.41880255516623266</v>
      </c>
    </row>
    <row r="52" spans="1:11">
      <c r="A52" t="s">
        <v>255</v>
      </c>
      <c r="B52">
        <f>AWMD_exIreland!C136/AWMD_exIreland!C$201*AWMD_Updated!C$201*POP!$C$117/POP!$C52</f>
        <v>2713764.8067923333</v>
      </c>
      <c r="C52">
        <f>AWMD_exIreland!D136/AWMD_exIreland!D$201*AWMD_Updated!D$201*POP!$C$117/POP!$C52</f>
        <v>1489104.5816655389</v>
      </c>
      <c r="D52">
        <f>AWMD_exIreland!E136/AWMD_exIreland!E$201*AWMD_Updated!E$201*POP!$C$117/POP!$C52</f>
        <v>557536.31396219938</v>
      </c>
      <c r="E52">
        <f>AWMD_exIreland!F136/AWMD_exIreland!F$201*AWMD_Updated!F$201*POP!$C$117/POP!$C52</f>
        <v>647216.67298940662</v>
      </c>
      <c r="F52">
        <f>AWMD_exIreland!G136/AWMD_exIreland!G$201*AWMD_Updated!G$201*POP!$C$117/POP!$C52</f>
        <v>849841.68728798477</v>
      </c>
      <c r="G52">
        <f>AWMD_exIreland!H136/AWMD_exIreland!H$201*AWMD_Updated!H$201*POP!$C$117/POP!$C52</f>
        <v>827996.366651344</v>
      </c>
      <c r="H52">
        <f>AWMD_exIreland!Q136*10^6/(AWMD_exIreland!AJ136*10^3)*1/(AWMD_exIreland!J136/AWMD_exIreland!J$201)</f>
        <v>19.683633348824635</v>
      </c>
      <c r="I52">
        <f>AWMD_exIreland!AJ136/AWMD_exIreland!AI136</f>
        <v>484.85053887563367</v>
      </c>
      <c r="J52">
        <f>(1-AWMD_exIreland!AH136/100)*100</f>
        <v>90.644344570762627</v>
      </c>
      <c r="K52">
        <f>AWMD_exIreland!AE52*10^3/POP!C52</f>
        <v>0.41850079062255968</v>
      </c>
    </row>
    <row r="53" spans="1:11">
      <c r="A53" t="s">
        <v>256</v>
      </c>
      <c r="B53">
        <f>AWMD_exIreland!C137/AWMD_exIreland!C$201*AWMD_Updated!C$201*POP!$C$117/POP!$C53</f>
        <v>2724487.8598697493</v>
      </c>
      <c r="C53">
        <f>AWMD_exIreland!D137/AWMD_exIreland!D$201*AWMD_Updated!D$201*POP!$C$117/POP!$C53</f>
        <v>1492059.5114955171</v>
      </c>
      <c r="D53">
        <f>AWMD_exIreland!E137/AWMD_exIreland!E$201*AWMD_Updated!E$201*POP!$C$117/POP!$C53</f>
        <v>559057.84522059013</v>
      </c>
      <c r="E53">
        <f>AWMD_exIreland!F137/AWMD_exIreland!F$201*AWMD_Updated!F$201*POP!$C$117/POP!$C53</f>
        <v>650590.43586810748</v>
      </c>
      <c r="F53">
        <f>AWMD_exIreland!G137/AWMD_exIreland!G$201*AWMD_Updated!G$201*POP!$C$117/POP!$C53</f>
        <v>867094.29739782889</v>
      </c>
      <c r="G53">
        <f>AWMD_exIreland!H137/AWMD_exIreland!H$201*AWMD_Updated!H$201*POP!$C$117/POP!$C53</f>
        <v>844710.85748888855</v>
      </c>
      <c r="H53">
        <f>AWMD_exIreland!Q137*10^6/(AWMD_exIreland!AJ137*10^3)*1/(AWMD_exIreland!J137/AWMD_exIreland!J$201)</f>
        <v>19.572066295976406</v>
      </c>
      <c r="I53">
        <f>AWMD_exIreland!AJ137/AWMD_exIreland!AI137</f>
        <v>485.37079990938201</v>
      </c>
      <c r="J53">
        <f>(1-AWMD_exIreland!AH137/100)*100</f>
        <v>90.539272652510448</v>
      </c>
      <c r="K53">
        <f>AWMD_exIreland!AE53*10^3/POP!C53</f>
        <v>0.41875302557219346</v>
      </c>
    </row>
    <row r="54" spans="1:11">
      <c r="A54" t="s">
        <v>257</v>
      </c>
      <c r="B54">
        <f>AWMD_exIreland!C138/AWMD_exIreland!C$201*AWMD_Updated!C$201*POP!$C$117/POP!$C54</f>
        <v>2736173.5993406945</v>
      </c>
      <c r="C54">
        <f>AWMD_exIreland!D138/AWMD_exIreland!D$201*AWMD_Updated!D$201*POP!$C$117/POP!$C54</f>
        <v>1497696.8986885527</v>
      </c>
      <c r="D54">
        <f>AWMD_exIreland!E138/AWMD_exIreland!E$201*AWMD_Updated!E$201*POP!$C$117/POP!$C54</f>
        <v>557829.8126590699</v>
      </c>
      <c r="E54">
        <f>AWMD_exIreland!F138/AWMD_exIreland!F$201*AWMD_Updated!F$201*POP!$C$117/POP!$C54</f>
        <v>651134.61039869429</v>
      </c>
      <c r="F54">
        <f>AWMD_exIreland!G138/AWMD_exIreland!G$201*AWMD_Updated!G$201*POP!$C$117/POP!$C54</f>
        <v>885116.91682189528</v>
      </c>
      <c r="G54">
        <f>AWMD_exIreland!H138/AWMD_exIreland!H$201*AWMD_Updated!H$201*POP!$C$117/POP!$C54</f>
        <v>855137.80123605882</v>
      </c>
      <c r="H54">
        <f>AWMD_exIreland!Q138*10^6/(AWMD_exIreland!AJ138*10^3)*1/(AWMD_exIreland!J138/AWMD_exIreland!J$201)</f>
        <v>19.645838218640112</v>
      </c>
      <c r="I54">
        <f>AWMD_exIreland!AJ138/AWMD_exIreland!AI138</f>
        <v>484.540606215043</v>
      </c>
      <c r="J54">
        <f>(1-AWMD_exIreland!AH138/100)*100</f>
        <v>90.442325055526226</v>
      </c>
      <c r="K54">
        <f>AWMD_exIreland!AE54*10^3/POP!C54</f>
        <v>0.41852709478096978</v>
      </c>
    </row>
    <row r="55" spans="1:11">
      <c r="A55" t="s">
        <v>258</v>
      </c>
      <c r="B55">
        <f>AWMD_exIreland!C139/AWMD_exIreland!C$201*AWMD_Updated!C$201*POP!$C$117/POP!$C55</f>
        <v>2748165.0477957195</v>
      </c>
      <c r="C55">
        <f>AWMD_exIreland!D139/AWMD_exIreland!D$201*AWMD_Updated!D$201*POP!$C$117/POP!$C55</f>
        <v>1498824.3317416885</v>
      </c>
      <c r="D55">
        <f>AWMD_exIreland!E139/AWMD_exIreland!E$201*AWMD_Updated!E$201*POP!$C$117/POP!$C55</f>
        <v>559431.21285756258</v>
      </c>
      <c r="E55">
        <f>AWMD_exIreland!F139/AWMD_exIreland!F$201*AWMD_Updated!F$201*POP!$C$117/POP!$C55</f>
        <v>655213.51871107693</v>
      </c>
      <c r="F55">
        <f>AWMD_exIreland!G139/AWMD_exIreland!G$201*AWMD_Updated!G$201*POP!$C$117/POP!$C55</f>
        <v>912189.88050632493</v>
      </c>
      <c r="G55">
        <f>AWMD_exIreland!H139/AWMD_exIreland!H$201*AWMD_Updated!H$201*POP!$C$117/POP!$C55</f>
        <v>875682.73094530299</v>
      </c>
      <c r="H55">
        <f>AWMD_exIreland!Q139*10^6/(AWMD_exIreland!AJ139*10^3)*1/(AWMD_exIreland!J139/AWMD_exIreland!J$201)</f>
        <v>19.597542325689655</v>
      </c>
      <c r="I55">
        <f>AWMD_exIreland!AJ139/AWMD_exIreland!AI139</f>
        <v>484.97035403525894</v>
      </c>
      <c r="J55">
        <f>(1-AWMD_exIreland!AH139/100)*100</f>
        <v>90.535177074744496</v>
      </c>
      <c r="K55">
        <f>AWMD_exIreland!AE55*10^3/POP!C55</f>
        <v>0.41801094634654024</v>
      </c>
    </row>
    <row r="56" spans="1:11">
      <c r="A56" t="s">
        <v>259</v>
      </c>
      <c r="B56">
        <f>AWMD_exIreland!C140/AWMD_exIreland!C$201*AWMD_Updated!C$201*POP!$C$117/POP!$C56</f>
        <v>2751366.1400962169</v>
      </c>
      <c r="C56">
        <f>AWMD_exIreland!D140/AWMD_exIreland!D$201*AWMD_Updated!D$201*POP!$C$117/POP!$C56</f>
        <v>1499018.8316795544</v>
      </c>
      <c r="D56">
        <f>AWMD_exIreland!E140/AWMD_exIreland!E$201*AWMD_Updated!E$201*POP!$C$117/POP!$C56</f>
        <v>561619.50984392897</v>
      </c>
      <c r="E56">
        <f>AWMD_exIreland!F140/AWMD_exIreland!F$201*AWMD_Updated!F$201*POP!$C$117/POP!$C56</f>
        <v>655462.90150092624</v>
      </c>
      <c r="F56">
        <f>AWMD_exIreland!G140/AWMD_exIreland!G$201*AWMD_Updated!G$201*POP!$C$117/POP!$C56</f>
        <v>912102.45037930016</v>
      </c>
      <c r="G56">
        <f>AWMD_exIreland!H140/AWMD_exIreland!H$201*AWMD_Updated!H$201*POP!$C$117/POP!$C56</f>
        <v>886572.5922060021</v>
      </c>
      <c r="H56">
        <f>AWMD_exIreland!Q140*10^6/(AWMD_exIreland!AJ140*10^3)*1/(AWMD_exIreland!J140/AWMD_exIreland!J$201)</f>
        <v>19.591291178306513</v>
      </c>
      <c r="I56">
        <f>AWMD_exIreland!AJ140/AWMD_exIreland!AI140</f>
        <v>484.39146923429672</v>
      </c>
      <c r="J56">
        <f>(1-AWMD_exIreland!AH140/100)*100</f>
        <v>90.435192288893958</v>
      </c>
      <c r="K56">
        <f>AWMD_exIreland!AE56*10^3/POP!C56</f>
        <v>0.41775530804132516</v>
      </c>
    </row>
    <row r="57" spans="1:11">
      <c r="A57" t="s">
        <v>260</v>
      </c>
      <c r="B57">
        <f>AWMD_exIreland!C141/AWMD_exIreland!C$201*AWMD_Updated!C$201*POP!$C$117/POP!$C57</f>
        <v>2758120.8245061426</v>
      </c>
      <c r="C57">
        <f>AWMD_exIreland!D141/AWMD_exIreland!D$201*AWMD_Updated!D$201*POP!$C$117/POP!$C57</f>
        <v>1509557.6707192545</v>
      </c>
      <c r="D57">
        <f>AWMD_exIreland!E141/AWMD_exIreland!E$201*AWMD_Updated!E$201*POP!$C$117/POP!$C57</f>
        <v>560377.7271757609</v>
      </c>
      <c r="E57">
        <f>AWMD_exIreland!F141/AWMD_exIreland!F$201*AWMD_Updated!F$201*POP!$C$117/POP!$C57</f>
        <v>656911.15521174343</v>
      </c>
      <c r="F57">
        <f>AWMD_exIreland!G141/AWMD_exIreland!G$201*AWMD_Updated!G$201*POP!$C$117/POP!$C57</f>
        <v>921633.19629926595</v>
      </c>
      <c r="G57">
        <f>AWMD_exIreland!H141/AWMD_exIreland!H$201*AWMD_Updated!H$201*POP!$C$117/POP!$C57</f>
        <v>898883.38424472627</v>
      </c>
      <c r="H57">
        <f>AWMD_exIreland!Q141*10^6/(AWMD_exIreland!AJ141*10^3)*1/(AWMD_exIreland!J141/AWMD_exIreland!J$201)</f>
        <v>19.59077850721631</v>
      </c>
      <c r="I57">
        <f>AWMD_exIreland!AJ141/AWMD_exIreland!AI141</f>
        <v>484.6168260533986</v>
      </c>
      <c r="J57">
        <f>(1-AWMD_exIreland!AH141/100)*100</f>
        <v>90.537577873622226</v>
      </c>
      <c r="K57">
        <f>AWMD_exIreland!AE57*10^3/POP!C57</f>
        <v>0.41789928769806733</v>
      </c>
    </row>
    <row r="58" spans="1:11">
      <c r="A58" t="s">
        <v>261</v>
      </c>
      <c r="B58">
        <f>AWMD_exIreland!C142/AWMD_exIreland!C$201*AWMD_Updated!C$201*POP!$C$117/POP!$C58</f>
        <v>2760718.9932730081</v>
      </c>
      <c r="C58">
        <f>AWMD_exIreland!D142/AWMD_exIreland!D$201*AWMD_Updated!D$201*POP!$C$117/POP!$C58</f>
        <v>1513175.2297103652</v>
      </c>
      <c r="D58">
        <f>AWMD_exIreland!E142/AWMD_exIreland!E$201*AWMD_Updated!E$201*POP!$C$117/POP!$C58</f>
        <v>562931.60736466851</v>
      </c>
      <c r="E58">
        <f>AWMD_exIreland!F142/AWMD_exIreland!F$201*AWMD_Updated!F$201*POP!$C$117/POP!$C58</f>
        <v>656679.56837727153</v>
      </c>
      <c r="F58">
        <f>AWMD_exIreland!G142/AWMD_exIreland!G$201*AWMD_Updated!G$201*POP!$C$117/POP!$C58</f>
        <v>926637.21759558818</v>
      </c>
      <c r="G58">
        <f>AWMD_exIreland!H142/AWMD_exIreland!H$201*AWMD_Updated!H$201*POP!$C$117/POP!$C58</f>
        <v>896988.93895177392</v>
      </c>
      <c r="H58">
        <f>AWMD_exIreland!Q142*10^6/(AWMD_exIreland!AJ142*10^3)*1/(AWMD_exIreland!J142/AWMD_exIreland!J$201)</f>
        <v>19.610298106124141</v>
      </c>
      <c r="I58">
        <f>AWMD_exIreland!AJ142/AWMD_exIreland!AI142</f>
        <v>483.52623782685521</v>
      </c>
      <c r="J58">
        <f>(1-AWMD_exIreland!AH142/100)*100</f>
        <v>90.63713636813074</v>
      </c>
      <c r="K58">
        <f>AWMD_exIreland!AE58*10^3/POP!C58</f>
        <v>0.4177742506194837</v>
      </c>
    </row>
    <row r="59" spans="1:11">
      <c r="A59" t="s">
        <v>262</v>
      </c>
      <c r="B59">
        <f>AWMD_exIreland!C143/AWMD_exIreland!C$201*AWMD_Updated!C$201*POP!$C$117/POP!$C59</f>
        <v>2773528.0079722647</v>
      </c>
      <c r="C59">
        <f>AWMD_exIreland!D143/AWMD_exIreland!D$201*AWMD_Updated!D$201*POP!$C$117/POP!$C59</f>
        <v>1521382.0764785095</v>
      </c>
      <c r="D59">
        <f>AWMD_exIreland!E143/AWMD_exIreland!E$201*AWMD_Updated!E$201*POP!$C$117/POP!$C59</f>
        <v>565261.24647611275</v>
      </c>
      <c r="E59">
        <f>AWMD_exIreland!F143/AWMD_exIreland!F$201*AWMD_Updated!F$201*POP!$C$117/POP!$C59</f>
        <v>666354.38026298641</v>
      </c>
      <c r="F59">
        <f>AWMD_exIreland!G143/AWMD_exIreland!G$201*AWMD_Updated!G$201*POP!$C$117/POP!$C59</f>
        <v>940548.68706775026</v>
      </c>
      <c r="G59">
        <f>AWMD_exIreland!H143/AWMD_exIreland!H$201*AWMD_Updated!H$201*POP!$C$117/POP!$C59</f>
        <v>921119.7156522139</v>
      </c>
      <c r="H59">
        <f>AWMD_exIreland!Q143*10^6/(AWMD_exIreland!AJ143*10^3)*1/(AWMD_exIreland!J143/AWMD_exIreland!J$201)</f>
        <v>19.562784420534502</v>
      </c>
      <c r="I59">
        <f>AWMD_exIreland!AJ143/AWMD_exIreland!AI143</f>
        <v>485.42216552604782</v>
      </c>
      <c r="J59">
        <f>(1-AWMD_exIreland!AH143/100)*100</f>
        <v>90.640405569473486</v>
      </c>
      <c r="K59">
        <f>AWMD_exIreland!AE59*10^3/POP!C59</f>
        <v>0.41740785257774682</v>
      </c>
    </row>
    <row r="60" spans="1:11">
      <c r="A60" t="s">
        <v>263</v>
      </c>
      <c r="B60">
        <f>AWMD_exIreland!C144/AWMD_exIreland!C$201*AWMD_Updated!C$201*POP!$C$117/POP!$C60</f>
        <v>2791710.5037824349</v>
      </c>
      <c r="C60">
        <f>AWMD_exIreland!D144/AWMD_exIreland!D$201*AWMD_Updated!D$201*POP!$C$117/POP!$C60</f>
        <v>1525987.4864525695</v>
      </c>
      <c r="D60">
        <f>AWMD_exIreland!E144/AWMD_exIreland!E$201*AWMD_Updated!E$201*POP!$C$117/POP!$C60</f>
        <v>565712.93226137024</v>
      </c>
      <c r="E60">
        <f>AWMD_exIreland!F144/AWMD_exIreland!F$201*AWMD_Updated!F$201*POP!$C$117/POP!$C60</f>
        <v>673177.73863340961</v>
      </c>
      <c r="F60">
        <f>AWMD_exIreland!G144/AWMD_exIreland!G$201*AWMD_Updated!G$201*POP!$C$117/POP!$C60</f>
        <v>962573.2832246864</v>
      </c>
      <c r="G60">
        <f>AWMD_exIreland!H144/AWMD_exIreland!H$201*AWMD_Updated!H$201*POP!$C$117/POP!$C60</f>
        <v>935688.89655647636</v>
      </c>
      <c r="H60">
        <f>AWMD_exIreland!Q144*10^6/(AWMD_exIreland!AJ144*10^3)*1/(AWMD_exIreland!J144/AWMD_exIreland!J$201)</f>
        <v>19.596748502376084</v>
      </c>
      <c r="I60">
        <f>AWMD_exIreland!AJ144/AWMD_exIreland!AI144</f>
        <v>483.75170538427204</v>
      </c>
      <c r="J60">
        <f>(1-AWMD_exIreland!AH144/100)*100</f>
        <v>90.736877122461706</v>
      </c>
      <c r="K60">
        <f>AWMD_exIreland!AE60*10^3/POP!C60</f>
        <v>0.41775170274267404</v>
      </c>
    </row>
    <row r="61" spans="1:11">
      <c r="A61" t="s">
        <v>264</v>
      </c>
      <c r="B61">
        <f>AWMD_exIreland!C145/AWMD_exIreland!C$201*AWMD_Updated!C$201*POP!$C$117/POP!$C61</f>
        <v>2805971.174145015</v>
      </c>
      <c r="C61">
        <f>AWMD_exIreland!D145/AWMD_exIreland!D$201*AWMD_Updated!D$201*POP!$C$117/POP!$C61</f>
        <v>1530045.2471902431</v>
      </c>
      <c r="D61">
        <f>AWMD_exIreland!E145/AWMD_exIreland!E$201*AWMD_Updated!E$201*POP!$C$117/POP!$C61</f>
        <v>565511.71422939247</v>
      </c>
      <c r="E61">
        <f>AWMD_exIreland!F145/AWMD_exIreland!F$201*AWMD_Updated!F$201*POP!$C$117/POP!$C61</f>
        <v>679272.93642640801</v>
      </c>
      <c r="F61">
        <f>AWMD_exIreland!G145/AWMD_exIreland!G$201*AWMD_Updated!G$201*POP!$C$117/POP!$C61</f>
        <v>978719.06036904757</v>
      </c>
      <c r="G61">
        <f>AWMD_exIreland!H145/AWMD_exIreland!H$201*AWMD_Updated!H$201*POP!$C$117/POP!$C61</f>
        <v>956889.53331308975</v>
      </c>
      <c r="H61">
        <f>AWMD_exIreland!Q145*10^6/(AWMD_exIreland!AJ145*10^3)*1/(AWMD_exIreland!J145/AWMD_exIreland!J$201)</f>
        <v>19.610971181452157</v>
      </c>
      <c r="I61">
        <f>AWMD_exIreland!AJ145/AWMD_exIreland!AI145</f>
        <v>485.14729679251718</v>
      </c>
      <c r="J61">
        <f>(1-AWMD_exIreland!AH145/100)*100</f>
        <v>90.837489886947523</v>
      </c>
      <c r="K61">
        <f>AWMD_exIreland!AE61*10^3/POP!C61</f>
        <v>0.41763221373072956</v>
      </c>
    </row>
    <row r="62" spans="1:11">
      <c r="A62" t="s">
        <v>265</v>
      </c>
      <c r="B62">
        <f>AWMD_exIreland!C146/AWMD_exIreland!C$201*AWMD_Updated!C$201*POP!$C$117/POP!$C62</f>
        <v>2829440.3090995559</v>
      </c>
      <c r="C62">
        <f>AWMD_exIreland!D146/AWMD_exIreland!D$201*AWMD_Updated!D$201*POP!$C$117/POP!$C62</f>
        <v>1538418.4636593226</v>
      </c>
      <c r="D62">
        <f>AWMD_exIreland!E146/AWMD_exIreland!E$201*AWMD_Updated!E$201*POP!$C$117/POP!$C62</f>
        <v>570815.69604509359</v>
      </c>
      <c r="E62">
        <f>AWMD_exIreland!F146/AWMD_exIreland!F$201*AWMD_Updated!F$201*POP!$C$117/POP!$C62</f>
        <v>685837.8734097702</v>
      </c>
      <c r="F62">
        <f>AWMD_exIreland!G146/AWMD_exIreland!G$201*AWMD_Updated!G$201*POP!$C$117/POP!$C62</f>
        <v>1001479.3004516274</v>
      </c>
      <c r="G62">
        <f>AWMD_exIreland!H146/AWMD_exIreland!H$201*AWMD_Updated!H$201*POP!$C$117/POP!$C62</f>
        <v>979163.16196419322</v>
      </c>
      <c r="H62">
        <f>AWMD_exIreland!Q146*10^6/(AWMD_exIreland!AJ146*10^3)*1/(AWMD_exIreland!J146/AWMD_exIreland!J$201)</f>
        <v>19.523320725215761</v>
      </c>
      <c r="I62">
        <f>AWMD_exIreland!AJ146/AWMD_exIreland!AI146</f>
        <v>485.4891795696422</v>
      </c>
      <c r="J62">
        <f>(1-AWMD_exIreland!AH146/100)*100</f>
        <v>91.142589524093665</v>
      </c>
      <c r="K62">
        <f>AWMD_exIreland!AE62*10^3/POP!C62</f>
        <v>0.4174691876490691</v>
      </c>
    </row>
    <row r="63" spans="1:11">
      <c r="A63" t="s">
        <v>266</v>
      </c>
      <c r="B63">
        <f>AWMD_exIreland!C147/AWMD_exIreland!C$201*AWMD_Updated!C$201*POP!$C$117/POP!$C63</f>
        <v>2857376.2702220003</v>
      </c>
      <c r="C63">
        <f>AWMD_exIreland!D147/AWMD_exIreland!D$201*AWMD_Updated!D$201*POP!$C$117/POP!$C63</f>
        <v>1546185.722431815</v>
      </c>
      <c r="D63">
        <f>AWMD_exIreland!E147/AWMD_exIreland!E$201*AWMD_Updated!E$201*POP!$C$117/POP!$C63</f>
        <v>571985.08260658174</v>
      </c>
      <c r="E63">
        <f>AWMD_exIreland!F147/AWMD_exIreland!F$201*AWMD_Updated!F$201*POP!$C$117/POP!$C63</f>
        <v>703437.58293244836</v>
      </c>
      <c r="F63">
        <f>AWMD_exIreland!G147/AWMD_exIreland!G$201*AWMD_Updated!G$201*POP!$C$117/POP!$C63</f>
        <v>1024984.8570696552</v>
      </c>
      <c r="G63">
        <f>AWMD_exIreland!H147/AWMD_exIreland!H$201*AWMD_Updated!H$201*POP!$C$117/POP!$C63</f>
        <v>996098.85446486308</v>
      </c>
      <c r="H63">
        <f>AWMD_exIreland!Q147*10^6/(AWMD_exIreland!AJ147*10^3)*1/(AWMD_exIreland!J147/AWMD_exIreland!J$201)</f>
        <v>19.545686795246279</v>
      </c>
      <c r="I63">
        <f>AWMD_exIreland!AJ147/AWMD_exIreland!AI147</f>
        <v>485.07289369440849</v>
      </c>
      <c r="J63">
        <f>(1-AWMD_exIreland!AH147/100)*100</f>
        <v>91.447873762541107</v>
      </c>
      <c r="K63">
        <f>AWMD_exIreland!AE63*10^3/POP!C63</f>
        <v>0.41755446946839953</v>
      </c>
    </row>
    <row r="64" spans="1:11">
      <c r="A64" t="s">
        <v>267</v>
      </c>
      <c r="B64">
        <f>AWMD_exIreland!C148/AWMD_exIreland!C$201*AWMD_Updated!C$201*POP!$C$117/POP!$C64</f>
        <v>2869524.6222533444</v>
      </c>
      <c r="C64">
        <f>AWMD_exIreland!D148/AWMD_exIreland!D$201*AWMD_Updated!D$201*POP!$C$117/POP!$C64</f>
        <v>1549650.2593391819</v>
      </c>
      <c r="D64">
        <f>AWMD_exIreland!E148/AWMD_exIreland!E$201*AWMD_Updated!E$201*POP!$C$117/POP!$C64</f>
        <v>573026.80948344863</v>
      </c>
      <c r="E64">
        <f>AWMD_exIreland!F148/AWMD_exIreland!F$201*AWMD_Updated!F$201*POP!$C$117/POP!$C64</f>
        <v>707239.53868305194</v>
      </c>
      <c r="F64">
        <f>AWMD_exIreland!G148/AWMD_exIreland!G$201*AWMD_Updated!G$201*POP!$C$117/POP!$C64</f>
        <v>1031589.3090441062</v>
      </c>
      <c r="G64">
        <f>AWMD_exIreland!H148/AWMD_exIreland!H$201*AWMD_Updated!H$201*POP!$C$117/POP!$C64</f>
        <v>1003360.4336915174</v>
      </c>
      <c r="H64">
        <f>AWMD_exIreland!Q148*10^6/(AWMD_exIreland!AJ148*10^3)*1/(AWMD_exIreland!J148/AWMD_exIreland!J$201)</f>
        <v>19.554481829907981</v>
      </c>
      <c r="I64">
        <f>AWMD_exIreland!AJ148/AWMD_exIreland!AI148</f>
        <v>485.4880815514631</v>
      </c>
      <c r="J64">
        <f>(1-AWMD_exIreland!AH148/100)*100</f>
        <v>91.651965585807233</v>
      </c>
      <c r="K64">
        <f>AWMD_exIreland!AE64*10^3/POP!C64</f>
        <v>0.41795222052463954</v>
      </c>
    </row>
    <row r="65" spans="1:11">
      <c r="A65" t="s">
        <v>268</v>
      </c>
      <c r="B65">
        <f>AWMD_exIreland!C149/AWMD_exIreland!C$201*AWMD_Updated!C$201*POP!$C$117/POP!$C65</f>
        <v>2899574.700612782</v>
      </c>
      <c r="C65">
        <f>AWMD_exIreland!D149/AWMD_exIreland!D$201*AWMD_Updated!D$201*POP!$C$117/POP!$C65</f>
        <v>1558716.4535277057</v>
      </c>
      <c r="D65">
        <f>AWMD_exIreland!E149/AWMD_exIreland!E$201*AWMD_Updated!E$201*POP!$C$117/POP!$C65</f>
        <v>577397.06725369685</v>
      </c>
      <c r="E65">
        <f>AWMD_exIreland!F149/AWMD_exIreland!F$201*AWMD_Updated!F$201*POP!$C$117/POP!$C65</f>
        <v>722402.18042341154</v>
      </c>
      <c r="F65">
        <f>AWMD_exIreland!G149/AWMD_exIreland!G$201*AWMD_Updated!G$201*POP!$C$117/POP!$C65</f>
        <v>1065398.2050269898</v>
      </c>
      <c r="G65">
        <f>AWMD_exIreland!H149/AWMD_exIreland!H$201*AWMD_Updated!H$201*POP!$C$117/POP!$C65</f>
        <v>1030298.1954481483</v>
      </c>
      <c r="H65">
        <f>AWMD_exIreland!Q149*10^6/(AWMD_exIreland!AJ149*10^3)*1/(AWMD_exIreland!J149/AWMD_exIreland!J$201)</f>
        <v>19.612235439473064</v>
      </c>
      <c r="I65">
        <f>AWMD_exIreland!AJ149/AWMD_exIreland!AI149</f>
        <v>485.59680845112268</v>
      </c>
      <c r="J65">
        <f>(1-AWMD_exIreland!AH149/100)*100</f>
        <v>91.850904837908899</v>
      </c>
      <c r="K65">
        <f>AWMD_exIreland!AE65*10^3/POP!C65</f>
        <v>0.41867194141951758</v>
      </c>
    </row>
    <row r="66" spans="1:11">
      <c r="A66" t="s">
        <v>269</v>
      </c>
      <c r="B66">
        <f>AWMD_exIreland!C150/AWMD_exIreland!C$201*AWMD_Updated!C$201*POP!$C$117/POP!$C66</f>
        <v>2914799.2860463881</v>
      </c>
      <c r="C66">
        <f>AWMD_exIreland!D150/AWMD_exIreland!D$201*AWMD_Updated!D$201*POP!$C$117/POP!$C66</f>
        <v>1559721.6829887389</v>
      </c>
      <c r="D66">
        <f>AWMD_exIreland!E150/AWMD_exIreland!E$201*AWMD_Updated!E$201*POP!$C$117/POP!$C66</f>
        <v>579462.5270708655</v>
      </c>
      <c r="E66">
        <f>AWMD_exIreland!F150/AWMD_exIreland!F$201*AWMD_Updated!F$201*POP!$C$117/POP!$C66</f>
        <v>728661.86318687082</v>
      </c>
      <c r="F66">
        <f>AWMD_exIreland!G150/AWMD_exIreland!G$201*AWMD_Updated!G$201*POP!$C$117/POP!$C66</f>
        <v>1072183.7795780734</v>
      </c>
      <c r="G66">
        <f>AWMD_exIreland!H150/AWMD_exIreland!H$201*AWMD_Updated!H$201*POP!$C$117/POP!$C66</f>
        <v>1044946.7165410719</v>
      </c>
      <c r="H66">
        <f>AWMD_exIreland!Q150*10^6/(AWMD_exIreland!AJ150*10^3)*1/(AWMD_exIreland!J150/AWMD_exIreland!J$201)</f>
        <v>19.589762068575105</v>
      </c>
      <c r="I66">
        <f>AWMD_exIreland!AJ150/AWMD_exIreland!AI150</f>
        <v>485.03643746305562</v>
      </c>
      <c r="J66">
        <f>(1-AWMD_exIreland!AH150/100)*100</f>
        <v>92.15947267358365</v>
      </c>
      <c r="K66">
        <f>AWMD_exIreland!AE66*10^3/POP!C66</f>
        <v>0.41945412350261652</v>
      </c>
    </row>
    <row r="67" spans="1:11">
      <c r="A67" t="s">
        <v>270</v>
      </c>
      <c r="B67">
        <f>AWMD_exIreland!C151/AWMD_exIreland!C$201*AWMD_Updated!C$201*POP!$C$117/POP!$C67</f>
        <v>2931557.6009037578</v>
      </c>
      <c r="C67">
        <f>AWMD_exIreland!D151/AWMD_exIreland!D$201*AWMD_Updated!D$201*POP!$C$117/POP!$C67</f>
        <v>1569672.1173052583</v>
      </c>
      <c r="D67">
        <f>AWMD_exIreland!E151/AWMD_exIreland!E$201*AWMD_Updated!E$201*POP!$C$117/POP!$C67</f>
        <v>581460.42590552021</v>
      </c>
      <c r="E67">
        <f>AWMD_exIreland!F151/AWMD_exIreland!F$201*AWMD_Updated!F$201*POP!$C$117/POP!$C67</f>
        <v>732384.08948278893</v>
      </c>
      <c r="F67">
        <f>AWMD_exIreland!G151/AWMD_exIreland!G$201*AWMD_Updated!G$201*POP!$C$117/POP!$C67</f>
        <v>1090584.5883699534</v>
      </c>
      <c r="G67">
        <f>AWMD_exIreland!H151/AWMD_exIreland!H$201*AWMD_Updated!H$201*POP!$C$117/POP!$C67</f>
        <v>1053547.0857075439</v>
      </c>
      <c r="H67">
        <f>AWMD_exIreland!Q151*10^6/(AWMD_exIreland!AJ151*10^3)*1/(AWMD_exIreland!J151/AWMD_exIreland!J$201)</f>
        <v>19.59640596816736</v>
      </c>
      <c r="I67">
        <f>AWMD_exIreland!AJ151/AWMD_exIreland!AI151</f>
        <v>484.50702194934081</v>
      </c>
      <c r="J67">
        <f>(1-AWMD_exIreland!AH151/100)*100</f>
        <v>92.362049325809963</v>
      </c>
      <c r="K67">
        <f>AWMD_exIreland!AE67*10^3/POP!C67</f>
        <v>0.42004475858429569</v>
      </c>
    </row>
    <row r="68" spans="1:11">
      <c r="A68" t="s">
        <v>271</v>
      </c>
      <c r="B68">
        <f>AWMD_exIreland!C152/AWMD_exIreland!C$201*AWMD_Updated!C$201*POP!$C$117/POP!$C68</f>
        <v>2941124.1358389887</v>
      </c>
      <c r="C68">
        <f>AWMD_exIreland!D152/AWMD_exIreland!D$201*AWMD_Updated!D$201*POP!$C$117/POP!$C68</f>
        <v>1572247.211303795</v>
      </c>
      <c r="D68">
        <f>AWMD_exIreland!E152/AWMD_exIreland!E$201*AWMD_Updated!E$201*POP!$C$117/POP!$C68</f>
        <v>582873.61434587231</v>
      </c>
      <c r="E68">
        <f>AWMD_exIreland!F152/AWMD_exIreland!F$201*AWMD_Updated!F$201*POP!$C$117/POP!$C68</f>
        <v>737740.20492411591</v>
      </c>
      <c r="F68">
        <f>AWMD_exIreland!G152/AWMD_exIreland!G$201*AWMD_Updated!G$201*POP!$C$117/POP!$C68</f>
        <v>1105456.740959117</v>
      </c>
      <c r="G68">
        <f>AWMD_exIreland!H152/AWMD_exIreland!H$201*AWMD_Updated!H$201*POP!$C$117/POP!$C68</f>
        <v>1071224.7259574186</v>
      </c>
      <c r="H68">
        <f>AWMD_exIreland!Q152*10^6/(AWMD_exIreland!AJ152*10^3)*1/(AWMD_exIreland!J152/AWMD_exIreland!J$201)</f>
        <v>19.586493782761806</v>
      </c>
      <c r="I68">
        <f>AWMD_exIreland!AJ152/AWMD_exIreland!AI152</f>
        <v>484.91471753883104</v>
      </c>
      <c r="J68">
        <f>(1-AWMD_exIreland!AH152/100)*100</f>
        <v>92.461919301183087</v>
      </c>
      <c r="K68">
        <f>AWMD_exIreland!AE68*10^3/POP!C68</f>
        <v>0.42086706830758192</v>
      </c>
    </row>
    <row r="69" spans="1:11">
      <c r="A69" t="s">
        <v>272</v>
      </c>
      <c r="B69">
        <f>AWMD_exIreland!C153/AWMD_exIreland!C$201*AWMD_Updated!C$201*POP!$C$117/POP!$C69</f>
        <v>2950006.8025901127</v>
      </c>
      <c r="C69">
        <f>AWMD_exIreland!D153/AWMD_exIreland!D$201*AWMD_Updated!D$201*POP!$C$117/POP!$C69</f>
        <v>1575608.2400170695</v>
      </c>
      <c r="D69">
        <f>AWMD_exIreland!E153/AWMD_exIreland!E$201*AWMD_Updated!E$201*POP!$C$117/POP!$C69</f>
        <v>585421.13881119888</v>
      </c>
      <c r="E69">
        <f>AWMD_exIreland!F153/AWMD_exIreland!F$201*AWMD_Updated!F$201*POP!$C$117/POP!$C69</f>
        <v>751752.66940829903</v>
      </c>
      <c r="F69">
        <f>AWMD_exIreland!G153/AWMD_exIreland!G$201*AWMD_Updated!G$201*POP!$C$117/POP!$C69</f>
        <v>1108258.9030086249</v>
      </c>
      <c r="G69">
        <f>AWMD_exIreland!H153/AWMD_exIreland!H$201*AWMD_Updated!H$201*POP!$C$117/POP!$C69</f>
        <v>1082051.8118864861</v>
      </c>
      <c r="H69">
        <f>AWMD_exIreland!Q153*10^6/(AWMD_exIreland!AJ153*10^3)*1/(AWMD_exIreland!J153/AWMD_exIreland!J$201)</f>
        <v>19.615448101667422</v>
      </c>
      <c r="I69">
        <f>AWMD_exIreland!AJ153/AWMD_exIreland!AI153</f>
        <v>483.78748547079175</v>
      </c>
      <c r="J69">
        <f>(1-AWMD_exIreland!AH153/100)*100</f>
        <v>92.569498205786132</v>
      </c>
      <c r="K69">
        <f>AWMD_exIreland!AE69*10^3/POP!C69</f>
        <v>0.42198187742500404</v>
      </c>
    </row>
    <row r="70" spans="1:11">
      <c r="A70" t="s">
        <v>273</v>
      </c>
      <c r="B70">
        <f>AWMD_exIreland!C154/AWMD_exIreland!C$201*AWMD_Updated!C$201*POP!$C$117/POP!$C70</f>
        <v>2965796.9705778728</v>
      </c>
      <c r="C70">
        <f>AWMD_exIreland!D154/AWMD_exIreland!D$201*AWMD_Updated!D$201*POP!$C$117/POP!$C70</f>
        <v>1575447.3515023824</v>
      </c>
      <c r="D70">
        <f>AWMD_exIreland!E154/AWMD_exIreland!E$201*AWMD_Updated!E$201*POP!$C$117/POP!$C70</f>
        <v>588696.74927712872</v>
      </c>
      <c r="E70">
        <f>AWMD_exIreland!F154/AWMD_exIreland!F$201*AWMD_Updated!F$201*POP!$C$117/POP!$C70</f>
        <v>745612.92119497375</v>
      </c>
      <c r="F70">
        <f>AWMD_exIreland!G154/AWMD_exIreland!G$201*AWMD_Updated!G$201*POP!$C$117/POP!$C70</f>
        <v>1127121.2210951054</v>
      </c>
      <c r="G70">
        <f>AWMD_exIreland!H154/AWMD_exIreland!H$201*AWMD_Updated!H$201*POP!$C$117/POP!$C70</f>
        <v>1081284.2956502298</v>
      </c>
      <c r="H70">
        <f>AWMD_exIreland!Q154*10^6/(AWMD_exIreland!AJ154*10^3)*1/(AWMD_exIreland!J154/AWMD_exIreland!J$201)</f>
        <v>19.670402036347813</v>
      </c>
      <c r="I70">
        <f>AWMD_exIreland!AJ154/AWMD_exIreland!AI154</f>
        <v>483.93613580625049</v>
      </c>
      <c r="J70">
        <f>(1-AWMD_exIreland!AH154/100)*100</f>
        <v>92.67363136080516</v>
      </c>
      <c r="K70">
        <f>AWMD_exIreland!AE70*10^3/POP!C70</f>
        <v>0.42226749219435433</v>
      </c>
    </row>
    <row r="71" spans="1:11">
      <c r="A71" t="s">
        <v>274</v>
      </c>
      <c r="B71">
        <f>AWMD_exIreland!C155/AWMD_exIreland!C$201*AWMD_Updated!C$201*POP!$C$117/POP!$C71</f>
        <v>2948372.9519925024</v>
      </c>
      <c r="C71">
        <f>AWMD_exIreland!D155/AWMD_exIreland!D$201*AWMD_Updated!D$201*POP!$C$117/POP!$C71</f>
        <v>1567606.9857706297</v>
      </c>
      <c r="D71">
        <f>AWMD_exIreland!E155/AWMD_exIreland!E$201*AWMD_Updated!E$201*POP!$C$117/POP!$C71</f>
        <v>593800.74967487948</v>
      </c>
      <c r="E71">
        <f>AWMD_exIreland!F155/AWMD_exIreland!F$201*AWMD_Updated!F$201*POP!$C$117/POP!$C71</f>
        <v>737272.02733535913</v>
      </c>
      <c r="F71">
        <f>AWMD_exIreland!G155/AWMD_exIreland!G$201*AWMD_Updated!G$201*POP!$C$117/POP!$C71</f>
        <v>1115216.8452174293</v>
      </c>
      <c r="G71">
        <f>AWMD_exIreland!H155/AWMD_exIreland!H$201*AWMD_Updated!H$201*POP!$C$117/POP!$C71</f>
        <v>1072936.8614546419</v>
      </c>
      <c r="H71">
        <f>AWMD_exIreland!Q155*10^6/(AWMD_exIreland!AJ155*10^3)*1/(AWMD_exIreland!J155/AWMD_exIreland!J$201)</f>
        <v>19.686372921701281</v>
      </c>
      <c r="I71">
        <f>AWMD_exIreland!AJ155/AWMD_exIreland!AI155</f>
        <v>482.17113133049168</v>
      </c>
      <c r="J71">
        <f>(1-AWMD_exIreland!AH155/100)*100</f>
        <v>92.380820407923963</v>
      </c>
      <c r="K71">
        <f>AWMD_exIreland!AE71*10^3/POP!C71</f>
        <v>0.42299298819131148</v>
      </c>
    </row>
    <row r="72" spans="1:11">
      <c r="A72" t="s">
        <v>275</v>
      </c>
      <c r="B72">
        <f>AWMD_exIreland!C156/AWMD_exIreland!C$201*AWMD_Updated!C$201*POP!$C$117/POP!$C72</f>
        <v>2928468.3270741906</v>
      </c>
      <c r="C72">
        <f>AWMD_exIreland!D156/AWMD_exIreland!D$201*AWMD_Updated!D$201*POP!$C$117/POP!$C72</f>
        <v>1559753.4677565377</v>
      </c>
      <c r="D72">
        <f>AWMD_exIreland!E156/AWMD_exIreland!E$201*AWMD_Updated!E$201*POP!$C$117/POP!$C72</f>
        <v>593549.31703198387</v>
      </c>
      <c r="E72">
        <f>AWMD_exIreland!F156/AWMD_exIreland!F$201*AWMD_Updated!F$201*POP!$C$117/POP!$C72</f>
        <v>724193.20504604373</v>
      </c>
      <c r="F72">
        <f>AWMD_exIreland!G156/AWMD_exIreland!G$201*AWMD_Updated!G$201*POP!$C$117/POP!$C72</f>
        <v>1100392.3773014685</v>
      </c>
      <c r="G72">
        <f>AWMD_exIreland!H156/AWMD_exIreland!H$201*AWMD_Updated!H$201*POP!$C$117/POP!$C72</f>
        <v>1066608.4250080555</v>
      </c>
      <c r="H72">
        <f>AWMD_exIreland!Q156*10^6/(AWMD_exIreland!AJ156*10^3)*1/(AWMD_exIreland!J156/AWMD_exIreland!J$201)</f>
        <v>19.826545221070145</v>
      </c>
      <c r="I72">
        <f>AWMD_exIreland!AJ156/AWMD_exIreland!AI156</f>
        <v>481.13934033249916</v>
      </c>
      <c r="J72">
        <f>(1-AWMD_exIreland!AH156/100)*100</f>
        <v>92.301455436739474</v>
      </c>
      <c r="K72">
        <f>AWMD_exIreland!AE72*10^3/POP!C72</f>
        <v>0.42348943097312897</v>
      </c>
    </row>
    <row r="73" spans="1:11">
      <c r="A73" t="s">
        <v>276</v>
      </c>
      <c r="B73">
        <f>AWMD_exIreland!C157/AWMD_exIreland!C$201*AWMD_Updated!C$201*POP!$C$117/POP!$C73</f>
        <v>2876698.4145137803</v>
      </c>
      <c r="C73">
        <f>AWMD_exIreland!D157/AWMD_exIreland!D$201*AWMD_Updated!D$201*POP!$C$117/POP!$C73</f>
        <v>1547960.0070624498</v>
      </c>
      <c r="D73">
        <f>AWMD_exIreland!E157/AWMD_exIreland!E$201*AWMD_Updated!E$201*POP!$C$117/POP!$C73</f>
        <v>597119.36254070187</v>
      </c>
      <c r="E73">
        <f>AWMD_exIreland!F157/AWMD_exIreland!F$201*AWMD_Updated!F$201*POP!$C$117/POP!$C73</f>
        <v>700923.02564705326</v>
      </c>
      <c r="F73">
        <f>AWMD_exIreland!G157/AWMD_exIreland!G$201*AWMD_Updated!G$201*POP!$C$117/POP!$C73</f>
        <v>1033217.0117921648</v>
      </c>
      <c r="G73">
        <f>AWMD_exIreland!H157/AWMD_exIreland!H$201*AWMD_Updated!H$201*POP!$C$117/POP!$C73</f>
        <v>1011108.1051931093</v>
      </c>
      <c r="H73">
        <f>AWMD_exIreland!Q157*10^6/(AWMD_exIreland!AJ157*10^3)*1/(AWMD_exIreland!J157/AWMD_exIreland!J$201)</f>
        <v>20.008253387307104</v>
      </c>
      <c r="I73">
        <f>AWMD_exIreland!AJ157/AWMD_exIreland!AI157</f>
        <v>480.49709406299087</v>
      </c>
      <c r="J73">
        <f>(1-AWMD_exIreland!AH157/100)*100</f>
        <v>91.710110627719075</v>
      </c>
      <c r="K73">
        <f>AWMD_exIreland!AE73*10^3/POP!C73</f>
        <v>0.42373214321650671</v>
      </c>
    </row>
    <row r="74" spans="1:11">
      <c r="A74" t="s">
        <v>277</v>
      </c>
      <c r="B74">
        <f>AWMD_exIreland!C158/AWMD_exIreland!C$201*AWMD_Updated!C$201*POP!$C$117/POP!$C74</f>
        <v>2783780.6349796173</v>
      </c>
      <c r="C74">
        <f>AWMD_exIreland!D158/AWMD_exIreland!D$201*AWMD_Updated!D$201*POP!$C$117/POP!$C74</f>
        <v>1541279.082349366</v>
      </c>
      <c r="D74">
        <f>AWMD_exIreland!E158/AWMD_exIreland!E$201*AWMD_Updated!E$201*POP!$C$117/POP!$C74</f>
        <v>601357.54450559965</v>
      </c>
      <c r="E74">
        <f>AWMD_exIreland!F158/AWMD_exIreland!F$201*AWMD_Updated!F$201*POP!$C$117/POP!$C74</f>
        <v>659975.35746846406</v>
      </c>
      <c r="F74">
        <f>AWMD_exIreland!G158/AWMD_exIreland!G$201*AWMD_Updated!G$201*POP!$C$117/POP!$C74</f>
        <v>935395.82911427831</v>
      </c>
      <c r="G74">
        <f>AWMD_exIreland!H158/AWMD_exIreland!H$201*AWMD_Updated!H$201*POP!$C$117/POP!$C74</f>
        <v>931486.8989646252</v>
      </c>
      <c r="H74">
        <f>AWMD_exIreland!Q158*10^6/(AWMD_exIreland!AJ158*10^3)*1/(AWMD_exIreland!J158/AWMD_exIreland!J$201)</f>
        <v>20.366290053934812</v>
      </c>
      <c r="I74">
        <f>AWMD_exIreland!AJ158/AWMD_exIreland!AI158</f>
        <v>475.28018599260491</v>
      </c>
      <c r="J74">
        <f>(1-AWMD_exIreland!AH158/100)*100</f>
        <v>90.73278130925776</v>
      </c>
      <c r="K74">
        <f>AWMD_exIreland!AE74*10^3/POP!C74</f>
        <v>0.42481323164905405</v>
      </c>
    </row>
    <row r="75" spans="1:11">
      <c r="A75" t="s">
        <v>278</v>
      </c>
      <c r="B75">
        <f>AWMD_exIreland!C159/AWMD_exIreland!C$201*AWMD_Updated!C$201*POP!$C$117/POP!$C75</f>
        <v>2780956.0870395489</v>
      </c>
      <c r="C75">
        <f>AWMD_exIreland!D159/AWMD_exIreland!D$201*AWMD_Updated!D$201*POP!$C$117/POP!$C75</f>
        <v>1540953.2188370731</v>
      </c>
      <c r="D75">
        <f>AWMD_exIreland!E159/AWMD_exIreland!E$201*AWMD_Updated!E$201*POP!$C$117/POP!$C75</f>
        <v>604800.68952636258</v>
      </c>
      <c r="E75">
        <f>AWMD_exIreland!F159/AWMD_exIreland!F$201*AWMD_Updated!F$201*POP!$C$117/POP!$C75</f>
        <v>643882.15737094311</v>
      </c>
      <c r="F75">
        <f>AWMD_exIreland!G159/AWMD_exIreland!G$201*AWMD_Updated!G$201*POP!$C$117/POP!$C75</f>
        <v>929455.41450966068</v>
      </c>
      <c r="G75">
        <f>AWMD_exIreland!H159/AWMD_exIreland!H$201*AWMD_Updated!H$201*POP!$C$117/POP!$C75</f>
        <v>908715.65571387624</v>
      </c>
      <c r="H75">
        <f>AWMD_exIreland!Q159*10^6/(AWMD_exIreland!AJ159*10^3)*1/(AWMD_exIreland!J159/AWMD_exIreland!J$201)</f>
        <v>20.502060016959611</v>
      </c>
      <c r="I75">
        <f>AWMD_exIreland!AJ159/AWMD_exIreland!AI159</f>
        <v>474.5408351031171</v>
      </c>
      <c r="J75">
        <f>(1-AWMD_exIreland!AH159/100)*100</f>
        <v>90.345567257262587</v>
      </c>
      <c r="K75">
        <f>AWMD_exIreland!AE75*10^3/POP!C75</f>
        <v>0.42566867253967605</v>
      </c>
    </row>
    <row r="76" spans="1:11">
      <c r="A76" t="s">
        <v>279</v>
      </c>
      <c r="B76">
        <f>AWMD_exIreland!C160/AWMD_exIreland!C$201*AWMD_Updated!C$201*POP!$C$117/POP!$C76</f>
        <v>2789168.2805114347</v>
      </c>
      <c r="C76">
        <f>AWMD_exIreland!D160/AWMD_exIreland!D$201*AWMD_Updated!D$201*POP!$C$117/POP!$C76</f>
        <v>1541463.2385951595</v>
      </c>
      <c r="D76">
        <f>AWMD_exIreland!E160/AWMD_exIreland!E$201*AWMD_Updated!E$201*POP!$C$117/POP!$C76</f>
        <v>609550.00213485374</v>
      </c>
      <c r="E76">
        <f>AWMD_exIreland!F160/AWMD_exIreland!F$201*AWMD_Updated!F$201*POP!$C$117/POP!$C76</f>
        <v>636552.09405140858</v>
      </c>
      <c r="F76">
        <f>AWMD_exIreland!G160/AWMD_exIreland!G$201*AWMD_Updated!G$201*POP!$C$117/POP!$C76</f>
        <v>953954.13372443407</v>
      </c>
      <c r="G76">
        <f>AWMD_exIreland!H160/AWMD_exIreland!H$201*AWMD_Updated!H$201*POP!$C$117/POP!$C76</f>
        <v>930412.02698733332</v>
      </c>
      <c r="H76">
        <f>AWMD_exIreland!Q160*10^6/(AWMD_exIreland!AJ160*10^3)*1/(AWMD_exIreland!J160/AWMD_exIreland!J$201)</f>
        <v>20.648602136044573</v>
      </c>
      <c r="I76">
        <f>AWMD_exIreland!AJ160/AWMD_exIreland!AI160</f>
        <v>474.56483004227806</v>
      </c>
      <c r="J76">
        <f>(1-AWMD_exIreland!AH160/100)*100</f>
        <v>90.05261770596222</v>
      </c>
      <c r="K76">
        <f>AWMD_exIreland!AE76*10^3/POP!C76</f>
        <v>0.42595036418514126</v>
      </c>
    </row>
    <row r="77" spans="1:11">
      <c r="A77" t="s">
        <v>280</v>
      </c>
      <c r="B77">
        <f>AWMD_exIreland!C161/AWMD_exIreland!C$201*AWMD_Updated!C$201*POP!$C$117/POP!$C77</f>
        <v>2800350.0203658422</v>
      </c>
      <c r="C77">
        <f>AWMD_exIreland!D161/AWMD_exIreland!D$201*AWMD_Updated!D$201*POP!$C$117/POP!$C77</f>
        <v>1543795.5373506139</v>
      </c>
      <c r="D77">
        <f>AWMD_exIreland!E161/AWMD_exIreland!E$201*AWMD_Updated!E$201*POP!$C$117/POP!$C77</f>
        <v>607208.23888884031</v>
      </c>
      <c r="E77">
        <f>AWMD_exIreland!F161/AWMD_exIreland!F$201*AWMD_Updated!F$201*POP!$C$117/POP!$C77</f>
        <v>633820.23092102737</v>
      </c>
      <c r="F77">
        <f>AWMD_exIreland!G161/AWMD_exIreland!G$201*AWMD_Updated!G$201*POP!$C$117/POP!$C77</f>
        <v>974051.2856263835</v>
      </c>
      <c r="G77">
        <f>AWMD_exIreland!H161/AWMD_exIreland!H$201*AWMD_Updated!H$201*POP!$C$117/POP!$C77</f>
        <v>941756.38383378659</v>
      </c>
      <c r="H77">
        <f>AWMD_exIreland!Q161*10^6/(AWMD_exIreland!AJ161*10^3)*1/(AWMD_exIreland!J161/AWMD_exIreland!J$201)</f>
        <v>20.701968755355008</v>
      </c>
      <c r="I77">
        <f>AWMD_exIreland!AJ161/AWMD_exIreland!AI161</f>
        <v>474.38709129530002</v>
      </c>
      <c r="J77">
        <f>(1-AWMD_exIreland!AH161/100)*100</f>
        <v>89.95167614255854</v>
      </c>
      <c r="K77">
        <f>AWMD_exIreland!AE77*10^3/POP!C77</f>
        <v>0.42604264579380735</v>
      </c>
    </row>
    <row r="78" spans="1:11">
      <c r="A78" t="s">
        <v>281</v>
      </c>
      <c r="B78">
        <f>AWMD_exIreland!C162/AWMD_exIreland!C$201*AWMD_Updated!C$201*POP!$C$117/POP!$C78</f>
        <v>2807531.8418396465</v>
      </c>
      <c r="C78">
        <f>AWMD_exIreland!D162/AWMD_exIreland!D$201*AWMD_Updated!D$201*POP!$C$117/POP!$C78</f>
        <v>1543246.8318902571</v>
      </c>
      <c r="D78">
        <f>AWMD_exIreland!E162/AWMD_exIreland!E$201*AWMD_Updated!E$201*POP!$C$117/POP!$C78</f>
        <v>608629.55420541298</v>
      </c>
      <c r="E78">
        <f>AWMD_exIreland!F162/AWMD_exIreland!F$201*AWMD_Updated!F$201*POP!$C$117/POP!$C78</f>
        <v>630589.17171513068</v>
      </c>
      <c r="F78">
        <f>AWMD_exIreland!G162/AWMD_exIreland!G$201*AWMD_Updated!G$201*POP!$C$117/POP!$C78</f>
        <v>997059.82367735333</v>
      </c>
      <c r="G78">
        <f>AWMD_exIreland!H162/AWMD_exIreland!H$201*AWMD_Updated!H$201*POP!$C$117/POP!$C78</f>
        <v>971905.57044739532</v>
      </c>
      <c r="H78">
        <f>AWMD_exIreland!Q162*10^6/(AWMD_exIreland!AJ162*10^3)*1/(AWMD_exIreland!J162/AWMD_exIreland!J$201)</f>
        <v>20.690235712976914</v>
      </c>
      <c r="I78">
        <f>AWMD_exIreland!AJ162/AWMD_exIreland!AI162</f>
        <v>474.19547429680779</v>
      </c>
      <c r="J78">
        <f>(1-AWMD_exIreland!AH162/100)*100</f>
        <v>89.750232907118516</v>
      </c>
      <c r="K78">
        <f>AWMD_exIreland!AE78*10^3/POP!C78</f>
        <v>0.42700466374118962</v>
      </c>
    </row>
    <row r="79" spans="1:11">
      <c r="A79" t="s">
        <v>282</v>
      </c>
      <c r="B79">
        <f>AWMD_exIreland!C163/AWMD_exIreland!C$201*AWMD_Updated!C$201*POP!$C$117/POP!$C79</f>
        <v>2832546.0892818137</v>
      </c>
      <c r="C79">
        <f>AWMD_exIreland!D163/AWMD_exIreland!D$201*AWMD_Updated!D$201*POP!$C$117/POP!$C79</f>
        <v>1547838.3643974569</v>
      </c>
      <c r="D79">
        <f>AWMD_exIreland!E163/AWMD_exIreland!E$201*AWMD_Updated!E$201*POP!$C$117/POP!$C79</f>
        <v>607158.41426027298</v>
      </c>
      <c r="E79">
        <f>AWMD_exIreland!F163/AWMD_exIreland!F$201*AWMD_Updated!F$201*POP!$C$117/POP!$C79</f>
        <v>643580.98806385463</v>
      </c>
      <c r="F79">
        <f>AWMD_exIreland!G163/AWMD_exIreland!G$201*AWMD_Updated!G$201*POP!$C$117/POP!$C79</f>
        <v>1045195.7795625281</v>
      </c>
      <c r="G79">
        <f>AWMD_exIreland!H163/AWMD_exIreland!H$201*AWMD_Updated!H$201*POP!$C$117/POP!$C79</f>
        <v>1016543.4353904002</v>
      </c>
      <c r="H79">
        <f>AWMD_exIreland!Q163*10^6/(AWMD_exIreland!AJ163*10^3)*1/(AWMD_exIreland!J163/AWMD_exIreland!J$201)</f>
        <v>20.68235434939788</v>
      </c>
      <c r="I79">
        <f>AWMD_exIreland!AJ163/AWMD_exIreland!AI163</f>
        <v>475.61139959576121</v>
      </c>
      <c r="J79">
        <f>(1-AWMD_exIreland!AH163/100)*100</f>
        <v>89.757193806148706</v>
      </c>
      <c r="K79">
        <f>AWMD_exIreland!AE79*10^3/POP!C79</f>
        <v>0.42801752636649387</v>
      </c>
    </row>
    <row r="80" spans="1:11">
      <c r="A80" t="s">
        <v>283</v>
      </c>
      <c r="B80">
        <f>AWMD_exIreland!C164/AWMD_exIreland!C$201*AWMD_Updated!C$201*POP!$C$117/POP!$C80</f>
        <v>2844672.8886332349</v>
      </c>
      <c r="C80">
        <f>AWMD_exIreland!D164/AWMD_exIreland!D$201*AWMD_Updated!D$201*POP!$C$117/POP!$C80</f>
        <v>1552681.5817590938</v>
      </c>
      <c r="D80">
        <f>AWMD_exIreland!E164/AWMD_exIreland!E$201*AWMD_Updated!E$201*POP!$C$117/POP!$C80</f>
        <v>609066.94164632144</v>
      </c>
      <c r="E80">
        <f>AWMD_exIreland!F164/AWMD_exIreland!F$201*AWMD_Updated!F$201*POP!$C$117/POP!$C80</f>
        <v>642116.92975858471</v>
      </c>
      <c r="F80">
        <f>AWMD_exIreland!G164/AWMD_exIreland!G$201*AWMD_Updated!G$201*POP!$C$117/POP!$C80</f>
        <v>1066055.8421083568</v>
      </c>
      <c r="G80">
        <f>AWMD_exIreland!H164/AWMD_exIreland!H$201*AWMD_Updated!H$201*POP!$C$117/POP!$C80</f>
        <v>1026537.1063315155</v>
      </c>
      <c r="H80">
        <f>AWMD_exIreland!Q164*10^6/(AWMD_exIreland!AJ164*10^3)*1/(AWMD_exIreland!J164/AWMD_exIreland!J$201)</f>
        <v>20.697433439984167</v>
      </c>
      <c r="I80">
        <f>AWMD_exIreland!AJ164/AWMD_exIreland!AI164</f>
        <v>475.22333708927499</v>
      </c>
      <c r="J80">
        <f>(1-AWMD_exIreland!AH164/100)*100</f>
        <v>89.76703661581972</v>
      </c>
      <c r="K80">
        <f>AWMD_exIreland!AE80*10^3/POP!C80</f>
        <v>0.42960342226977227</v>
      </c>
    </row>
    <row r="81" spans="1:11">
      <c r="A81" t="s">
        <v>284</v>
      </c>
      <c r="B81">
        <f>AWMD_exIreland!C165/AWMD_exIreland!C$201*AWMD_Updated!C$201*POP!$C$117/POP!$C81</f>
        <v>2862911.260355873</v>
      </c>
      <c r="C81">
        <f>AWMD_exIreland!D165/AWMD_exIreland!D$201*AWMD_Updated!D$201*POP!$C$117/POP!$C81</f>
        <v>1559613.8740239507</v>
      </c>
      <c r="D81">
        <f>AWMD_exIreland!E165/AWMD_exIreland!E$201*AWMD_Updated!E$201*POP!$C$117/POP!$C81</f>
        <v>607076.62919145217</v>
      </c>
      <c r="E81">
        <f>AWMD_exIreland!F165/AWMD_exIreland!F$201*AWMD_Updated!F$201*POP!$C$117/POP!$C81</f>
        <v>641919.51616141351</v>
      </c>
      <c r="F81">
        <f>AWMD_exIreland!G165/AWMD_exIreland!G$201*AWMD_Updated!G$201*POP!$C$117/POP!$C81</f>
        <v>1087244.6217381698</v>
      </c>
      <c r="G81">
        <f>AWMD_exIreland!H165/AWMD_exIreland!H$201*AWMD_Updated!H$201*POP!$C$117/POP!$C81</f>
        <v>1044997.0944274054</v>
      </c>
      <c r="H81">
        <f>AWMD_exIreland!Q165*10^6/(AWMD_exIreland!AJ165*10^3)*1/(AWMD_exIreland!J165/AWMD_exIreland!J$201)</f>
        <v>20.699013665674162</v>
      </c>
      <c r="I81">
        <f>AWMD_exIreland!AJ165/AWMD_exIreland!AI165</f>
        <v>474.71649743923859</v>
      </c>
      <c r="J81">
        <f>(1-AWMD_exIreland!AH165/100)*100</f>
        <v>89.874537326526621</v>
      </c>
      <c r="K81">
        <f>AWMD_exIreland!AE81*10^3/POP!C81</f>
        <v>0.43206999980519084</v>
      </c>
    </row>
    <row r="82" spans="1:11">
      <c r="A82" t="s">
        <v>285</v>
      </c>
      <c r="B82">
        <f>AWMD_exIreland!C166/AWMD_exIreland!C$201*AWMD_Updated!C$201*POP!$C$117/POP!$C82</f>
        <v>2894832.3310302477</v>
      </c>
      <c r="C82">
        <f>AWMD_exIreland!D166/AWMD_exIreland!D$201*AWMD_Updated!D$201*POP!$C$117/POP!$C82</f>
        <v>1559754.5888912014</v>
      </c>
      <c r="D82">
        <f>AWMD_exIreland!E166/AWMD_exIreland!E$201*AWMD_Updated!E$201*POP!$C$117/POP!$C82</f>
        <v>608821.82708278671</v>
      </c>
      <c r="E82">
        <f>AWMD_exIreland!F166/AWMD_exIreland!F$201*AWMD_Updated!F$201*POP!$C$117/POP!$C82</f>
        <v>654048.36597348889</v>
      </c>
      <c r="F82">
        <f>AWMD_exIreland!G166/AWMD_exIreland!G$201*AWMD_Updated!G$201*POP!$C$117/POP!$C82</f>
        <v>1111148.5950786856</v>
      </c>
      <c r="G82">
        <f>AWMD_exIreland!H166/AWMD_exIreland!H$201*AWMD_Updated!H$201*POP!$C$117/POP!$C82</f>
        <v>1066650.9910391772</v>
      </c>
      <c r="H82">
        <f>AWMD_exIreland!Q166*10^6/(AWMD_exIreland!AJ166*10^3)*1/(AWMD_exIreland!J166/AWMD_exIreland!J$201)</f>
        <v>20.594819159890232</v>
      </c>
      <c r="I82">
        <f>AWMD_exIreland!AJ166/AWMD_exIreland!AI166</f>
        <v>477.07357941679078</v>
      </c>
      <c r="J82">
        <f>(1-AWMD_exIreland!AH166/100)*100</f>
        <v>89.966109462005477</v>
      </c>
      <c r="K82">
        <f>AWMD_exIreland!AE82*10^3/POP!C82</f>
        <v>0.43491897889625425</v>
      </c>
    </row>
    <row r="83" spans="1:11">
      <c r="A83" t="s">
        <v>286</v>
      </c>
      <c r="B83">
        <f>AWMD_exIreland!C167/AWMD_exIreland!C$201*AWMD_Updated!C$201*POP!$C$117/POP!$C83</f>
        <v>2894762.5315334168</v>
      </c>
      <c r="C83">
        <f>AWMD_exIreland!D167/AWMD_exIreland!D$201*AWMD_Updated!D$201*POP!$C$117/POP!$C83</f>
        <v>1556321.4975362732</v>
      </c>
      <c r="D83">
        <f>AWMD_exIreland!E167/AWMD_exIreland!E$201*AWMD_Updated!E$201*POP!$C$117/POP!$C83</f>
        <v>609481.17174700904</v>
      </c>
      <c r="E83">
        <f>AWMD_exIreland!F167/AWMD_exIreland!F$201*AWMD_Updated!F$201*POP!$C$117/POP!$C83</f>
        <v>651056.22827949352</v>
      </c>
      <c r="F83">
        <f>AWMD_exIreland!G167/AWMD_exIreland!G$201*AWMD_Updated!G$201*POP!$C$117/POP!$C83</f>
        <v>1120524.9313395342</v>
      </c>
      <c r="G83">
        <f>AWMD_exIreland!H167/AWMD_exIreland!H$201*AWMD_Updated!H$201*POP!$C$117/POP!$C83</f>
        <v>1064713.9662030239</v>
      </c>
      <c r="H83">
        <f>AWMD_exIreland!Q167*10^6/(AWMD_exIreland!AJ167*10^3)*1/(AWMD_exIreland!J167/AWMD_exIreland!J$201)</f>
        <v>20.650636475284049</v>
      </c>
      <c r="I83">
        <f>AWMD_exIreland!AJ167/AWMD_exIreland!AI167</f>
        <v>475.10208324053042</v>
      </c>
      <c r="J83">
        <f>(1-AWMD_exIreland!AH167/100)*100</f>
        <v>89.869497650449603</v>
      </c>
      <c r="K83">
        <f>AWMD_exIreland!AE83*10^3/POP!C83</f>
        <v>0.43651226192839937</v>
      </c>
    </row>
    <row r="84" spans="1:11">
      <c r="A84" t="s">
        <v>287</v>
      </c>
      <c r="B84">
        <f>AWMD_exIreland!C168/AWMD_exIreland!C$201*AWMD_Updated!C$201*POP!$C$117/POP!$C84</f>
        <v>2895745.0694087134</v>
      </c>
      <c r="C84">
        <f>AWMD_exIreland!D168/AWMD_exIreland!D$201*AWMD_Updated!D$201*POP!$C$117/POP!$C84</f>
        <v>1555599.4632741816</v>
      </c>
      <c r="D84">
        <f>AWMD_exIreland!E168/AWMD_exIreland!E$201*AWMD_Updated!E$201*POP!$C$117/POP!$C84</f>
        <v>609251.82000443432</v>
      </c>
      <c r="E84">
        <f>AWMD_exIreland!F168/AWMD_exIreland!F$201*AWMD_Updated!F$201*POP!$C$117/POP!$C84</f>
        <v>652555.91770378069</v>
      </c>
      <c r="F84">
        <f>AWMD_exIreland!G168/AWMD_exIreland!G$201*AWMD_Updated!G$201*POP!$C$117/POP!$C84</f>
        <v>1131028.1545563242</v>
      </c>
      <c r="G84">
        <f>AWMD_exIreland!H168/AWMD_exIreland!H$201*AWMD_Updated!H$201*POP!$C$117/POP!$C84</f>
        <v>1067858.9660668953</v>
      </c>
      <c r="H84">
        <f>AWMD_exIreland!Q168*10^6/(AWMD_exIreland!AJ168*10^3)*1/(AWMD_exIreland!J168/AWMD_exIreland!J$201)</f>
        <v>20.661347554113405</v>
      </c>
      <c r="I84">
        <f>AWMD_exIreland!AJ168/AWMD_exIreland!AI168</f>
        <v>474.76670371523909</v>
      </c>
      <c r="J84">
        <f>(1-AWMD_exIreland!AH168/100)*100</f>
        <v>89.571338929385149</v>
      </c>
      <c r="K84">
        <f>AWMD_exIreland!AE84*10^3/POP!C84</f>
        <v>0.43792142416302904</v>
      </c>
    </row>
    <row r="85" spans="1:11">
      <c r="A85" t="s">
        <v>288</v>
      </c>
      <c r="B85">
        <f>AWMD_exIreland!C169/AWMD_exIreland!C$201*AWMD_Updated!C$201*POP!$C$117/POP!$C85</f>
        <v>2886602.1180698234</v>
      </c>
      <c r="C85">
        <f>AWMD_exIreland!D169/AWMD_exIreland!D$201*AWMD_Updated!D$201*POP!$C$117/POP!$C85</f>
        <v>1548329.4486384648</v>
      </c>
      <c r="D85">
        <f>AWMD_exIreland!E169/AWMD_exIreland!E$201*AWMD_Updated!E$201*POP!$C$117/POP!$C85</f>
        <v>610048.05474170228</v>
      </c>
      <c r="E85">
        <f>AWMD_exIreland!F169/AWMD_exIreland!F$201*AWMD_Updated!F$201*POP!$C$117/POP!$C85</f>
        <v>649068.59110109322</v>
      </c>
      <c r="F85">
        <f>AWMD_exIreland!G169/AWMD_exIreland!G$201*AWMD_Updated!G$201*POP!$C$117/POP!$C85</f>
        <v>1126602.7255856686</v>
      </c>
      <c r="G85">
        <f>AWMD_exIreland!H169/AWMD_exIreland!H$201*AWMD_Updated!H$201*POP!$C$117/POP!$C85</f>
        <v>1050640.3293086281</v>
      </c>
      <c r="H85">
        <f>AWMD_exIreland!Q169*10^6/(AWMD_exIreland!AJ169*10^3)*1/(AWMD_exIreland!J169/AWMD_exIreland!J$201)</f>
        <v>20.684349479573612</v>
      </c>
      <c r="I85">
        <f>AWMD_exIreland!AJ169/AWMD_exIreland!AI169</f>
        <v>473.99760133511029</v>
      </c>
      <c r="J85">
        <f>(1-AWMD_exIreland!AH169/100)*100</f>
        <v>89.172359860651923</v>
      </c>
      <c r="K85">
        <f>AWMD_exIreland!AE85*10^3/POP!C85</f>
        <v>0.43968235667152239</v>
      </c>
    </row>
    <row r="86" spans="1:11">
      <c r="A86" t="s">
        <v>289</v>
      </c>
      <c r="B86">
        <f>AWMD_exIreland!C170/AWMD_exIreland!C$201*AWMD_Updated!C$201*POP!$C$117/POP!$C86</f>
        <v>2875614.026309785</v>
      </c>
      <c r="C86">
        <f>AWMD_exIreland!D170/AWMD_exIreland!D$201*AWMD_Updated!D$201*POP!$C$117/POP!$C86</f>
        <v>1545644.2580892432</v>
      </c>
      <c r="D86">
        <f>AWMD_exIreland!E170/AWMD_exIreland!E$201*AWMD_Updated!E$201*POP!$C$117/POP!$C86</f>
        <v>608150.63166375028</v>
      </c>
      <c r="E86">
        <f>AWMD_exIreland!F170/AWMD_exIreland!F$201*AWMD_Updated!F$201*POP!$C$117/POP!$C86</f>
        <v>638086.44817724871</v>
      </c>
      <c r="F86">
        <f>AWMD_exIreland!G170/AWMD_exIreland!G$201*AWMD_Updated!G$201*POP!$C$117/POP!$C86</f>
        <v>1137763.359067606</v>
      </c>
      <c r="G86">
        <f>AWMD_exIreland!H170/AWMD_exIreland!H$201*AWMD_Updated!H$201*POP!$C$117/POP!$C86</f>
        <v>1052512.2961547505</v>
      </c>
      <c r="H86">
        <f>AWMD_exIreland!Q170*10^6/(AWMD_exIreland!AJ170*10^3)*1/(AWMD_exIreland!J170/AWMD_exIreland!J$201)</f>
        <v>20.701744418839837</v>
      </c>
      <c r="I86">
        <f>AWMD_exIreland!AJ170/AWMD_exIreland!AI170</f>
        <v>473.10641229864012</v>
      </c>
      <c r="J86">
        <f>(1-AWMD_exIreland!AH170/100)*100</f>
        <v>88.766325685323451</v>
      </c>
      <c r="K86">
        <f>AWMD_exIreland!AE86*10^3/POP!C86</f>
        <v>0.44079886548480762</v>
      </c>
    </row>
    <row r="87" spans="1:11">
      <c r="A87" t="s">
        <v>290</v>
      </c>
      <c r="B87">
        <f>AWMD_exIreland!C171/AWMD_exIreland!C$201*AWMD_Updated!C$201*POP!$C$117/POP!$C87</f>
        <v>2861572.7029047697</v>
      </c>
      <c r="C87">
        <f>AWMD_exIreland!D171/AWMD_exIreland!D$201*AWMD_Updated!D$201*POP!$C$117/POP!$C87</f>
        <v>1536145.56458835</v>
      </c>
      <c r="D87">
        <f>AWMD_exIreland!E171/AWMD_exIreland!E$201*AWMD_Updated!E$201*POP!$C$117/POP!$C87</f>
        <v>605799.73412546213</v>
      </c>
      <c r="E87">
        <f>AWMD_exIreland!F171/AWMD_exIreland!F$201*AWMD_Updated!F$201*POP!$C$117/POP!$C87</f>
        <v>631695.79170374002</v>
      </c>
      <c r="F87">
        <f>AWMD_exIreland!G171/AWMD_exIreland!G$201*AWMD_Updated!G$201*POP!$C$117/POP!$C87</f>
        <v>1145942.0057847274</v>
      </c>
      <c r="G87">
        <f>AWMD_exIreland!H171/AWMD_exIreland!H$201*AWMD_Updated!H$201*POP!$C$117/POP!$C87</f>
        <v>1049762.0555491934</v>
      </c>
      <c r="H87">
        <f>AWMD_exIreland!Q171*10^6/(AWMD_exIreland!AJ171*10^3)*1/(AWMD_exIreland!J171/AWMD_exIreland!J$201)</f>
        <v>20.802001864495288</v>
      </c>
      <c r="I87">
        <f>AWMD_exIreland!AJ171/AWMD_exIreland!AI171</f>
        <v>470.85325515024067</v>
      </c>
      <c r="J87">
        <f>(1-AWMD_exIreland!AH171/100)*100</f>
        <v>88.553063755891841</v>
      </c>
      <c r="K87">
        <f>AWMD_exIreland!AE87*10^3/POP!C87</f>
        <v>0.44046628183498393</v>
      </c>
    </row>
    <row r="88" spans="1:11">
      <c r="A88" t="s">
        <v>291</v>
      </c>
      <c r="B88">
        <f>AWMD_exIreland!C172/AWMD_exIreland!C$201*AWMD_Updated!C$201*POP!$C$117/POP!$C88</f>
        <v>2857435.3410978485</v>
      </c>
      <c r="C88">
        <f>AWMD_exIreland!D172/AWMD_exIreland!D$201*AWMD_Updated!D$201*POP!$C$117/POP!$C88</f>
        <v>1532202.1965198803</v>
      </c>
      <c r="D88">
        <f>AWMD_exIreland!E172/AWMD_exIreland!E$201*AWMD_Updated!E$201*POP!$C$117/POP!$C88</f>
        <v>605720.1108902999</v>
      </c>
      <c r="E88">
        <f>AWMD_exIreland!F172/AWMD_exIreland!F$201*AWMD_Updated!F$201*POP!$C$117/POP!$C88</f>
        <v>625889.38888154854</v>
      </c>
      <c r="F88">
        <f>AWMD_exIreland!G172/AWMD_exIreland!G$201*AWMD_Updated!G$201*POP!$C$117/POP!$C88</f>
        <v>1157387.6054640103</v>
      </c>
      <c r="G88">
        <f>AWMD_exIreland!H172/AWMD_exIreland!H$201*AWMD_Updated!H$201*POP!$C$117/POP!$C88</f>
        <v>1049153.4226377031</v>
      </c>
      <c r="H88">
        <f>AWMD_exIreland!Q172*10^6/(AWMD_exIreland!AJ172*10^3)*1/(AWMD_exIreland!J172/AWMD_exIreland!J$201)</f>
        <v>20.808404633777041</v>
      </c>
      <c r="I88">
        <f>AWMD_exIreland!AJ172/AWMD_exIreland!AI172</f>
        <v>470.76760741661491</v>
      </c>
      <c r="J88">
        <f>(1-AWMD_exIreland!AH172/100)*100</f>
        <v>88.350097958994738</v>
      </c>
      <c r="K88">
        <f>AWMD_exIreland!AE88*10^3/POP!C88</f>
        <v>0.43936936913979557</v>
      </c>
    </row>
    <row r="89" spans="1:11">
      <c r="A89" t="s">
        <v>292</v>
      </c>
      <c r="B89">
        <f>AWMD_exIreland!C173/AWMD_exIreland!C$201*AWMD_Updated!C$201*POP!$C$117/POP!$C89</f>
        <v>2843975.6735995486</v>
      </c>
      <c r="C89">
        <f>AWMD_exIreland!D173/AWMD_exIreland!D$201*AWMD_Updated!D$201*POP!$C$117/POP!$C89</f>
        <v>1523872.6960271527</v>
      </c>
      <c r="D89">
        <f>AWMD_exIreland!E173/AWMD_exIreland!E$201*AWMD_Updated!E$201*POP!$C$117/POP!$C89</f>
        <v>605434.69900379027</v>
      </c>
      <c r="E89">
        <f>AWMD_exIreland!F173/AWMD_exIreland!F$201*AWMD_Updated!F$201*POP!$C$117/POP!$C89</f>
        <v>617659.67598124535</v>
      </c>
      <c r="F89">
        <f>AWMD_exIreland!G173/AWMD_exIreland!G$201*AWMD_Updated!G$201*POP!$C$117/POP!$C89</f>
        <v>1148570.293796943</v>
      </c>
      <c r="G89">
        <f>AWMD_exIreland!H173/AWMD_exIreland!H$201*AWMD_Updated!H$201*POP!$C$117/POP!$C89</f>
        <v>1040480.4022695848</v>
      </c>
      <c r="H89">
        <f>AWMD_exIreland!Q173*10^6/(AWMD_exIreland!AJ173*10^3)*1/(AWMD_exIreland!J173/AWMD_exIreland!J$201)</f>
        <v>20.839401429601548</v>
      </c>
      <c r="I89">
        <f>AWMD_exIreland!AJ173/AWMD_exIreland!AI173</f>
        <v>468.84095272561353</v>
      </c>
      <c r="J89">
        <f>(1-AWMD_exIreland!AH173/100)*100</f>
        <v>88.038058192346369</v>
      </c>
      <c r="K89">
        <f>AWMD_exIreland!AE89*10^3/POP!C89</f>
        <v>0.43919842097815814</v>
      </c>
    </row>
    <row r="90" spans="1:11">
      <c r="A90" t="s">
        <v>293</v>
      </c>
      <c r="B90">
        <f>AWMD_exIreland!C174/AWMD_exIreland!C$201*AWMD_Updated!C$201*POP!$C$117/POP!$C90</f>
        <v>2833558.1948034973</v>
      </c>
      <c r="C90">
        <f>AWMD_exIreland!D174/AWMD_exIreland!D$201*AWMD_Updated!D$201*POP!$C$117/POP!$C90</f>
        <v>1516329.6821941969</v>
      </c>
      <c r="D90">
        <f>AWMD_exIreland!E174/AWMD_exIreland!E$201*AWMD_Updated!E$201*POP!$C$117/POP!$C90</f>
        <v>606148.85220358579</v>
      </c>
      <c r="E90">
        <f>AWMD_exIreland!F174/AWMD_exIreland!F$201*AWMD_Updated!F$201*POP!$C$117/POP!$C90</f>
        <v>605673.11695624737</v>
      </c>
      <c r="F90">
        <f>AWMD_exIreland!G174/AWMD_exIreland!G$201*AWMD_Updated!G$201*POP!$C$117/POP!$C90</f>
        <v>1151928.3046873645</v>
      </c>
      <c r="G90">
        <f>AWMD_exIreland!H174/AWMD_exIreland!H$201*AWMD_Updated!H$201*POP!$C$117/POP!$C90</f>
        <v>1039832.7622275123</v>
      </c>
      <c r="H90">
        <f>AWMD_exIreland!Q174*10^6/(AWMD_exIreland!AJ174*10^3)*1/(AWMD_exIreland!J174/AWMD_exIreland!J$201)</f>
        <v>20.952722671525631</v>
      </c>
      <c r="I90">
        <f>AWMD_exIreland!AJ174/AWMD_exIreland!AI174</f>
        <v>467.18589425030035</v>
      </c>
      <c r="J90">
        <f>(1-AWMD_exIreland!AH174/100)*100</f>
        <v>87.728820083681995</v>
      </c>
      <c r="K90">
        <f>AWMD_exIreland!AE90*10^3/POP!C90</f>
        <v>0.43912907239680948</v>
      </c>
    </row>
    <row r="91" spans="1:11">
      <c r="A91" t="s">
        <v>294</v>
      </c>
      <c r="B91">
        <f>AWMD_exIreland!C175/AWMD_exIreland!C$201*AWMD_Updated!C$201*POP!$C$117/POP!$C91</f>
        <v>2849896.8946153494</v>
      </c>
      <c r="C91">
        <f>AWMD_exIreland!D175/AWMD_exIreland!D$201*AWMD_Updated!D$201*POP!$C$117/POP!$C91</f>
        <v>1521172.9889200481</v>
      </c>
      <c r="D91">
        <f>AWMD_exIreland!E175/AWMD_exIreland!E$201*AWMD_Updated!E$201*POP!$C$117/POP!$C91</f>
        <v>607006.36576105584</v>
      </c>
      <c r="E91">
        <f>AWMD_exIreland!F175/AWMD_exIreland!F$201*AWMD_Updated!F$201*POP!$C$117/POP!$C91</f>
        <v>613190.58698383928</v>
      </c>
      <c r="F91">
        <f>AWMD_exIreland!G175/AWMD_exIreland!G$201*AWMD_Updated!G$201*POP!$C$117/POP!$C91</f>
        <v>1162989.9686438476</v>
      </c>
      <c r="G91">
        <f>AWMD_exIreland!H175/AWMD_exIreland!H$201*AWMD_Updated!H$201*POP!$C$117/POP!$C91</f>
        <v>1054045.1338634312</v>
      </c>
      <c r="H91">
        <f>AWMD_exIreland!Q175*10^6/(AWMD_exIreland!AJ175*10^3)*1/(AWMD_exIreland!J175/AWMD_exIreland!J$201)</f>
        <v>20.979549352895461</v>
      </c>
      <c r="I91">
        <f>AWMD_exIreland!AJ175/AWMD_exIreland!AI175</f>
        <v>468.79356156886121</v>
      </c>
      <c r="J91">
        <f>(1-AWMD_exIreland!AH175/100)*100</f>
        <v>87.826215169043181</v>
      </c>
      <c r="K91">
        <f>AWMD_exIreland!AE91*10^3/POP!C91</f>
        <v>0.43931793772872091</v>
      </c>
    </row>
    <row r="92" spans="1:11">
      <c r="A92" t="s">
        <v>295</v>
      </c>
      <c r="B92">
        <f>AWMD_exIreland!C176/AWMD_exIreland!C$201*AWMD_Updated!C$201*POP!$C$117/POP!$C92</f>
        <v>2855117.7944272971</v>
      </c>
      <c r="C92">
        <f>AWMD_exIreland!D176/AWMD_exIreland!D$201*AWMD_Updated!D$201*POP!$C$117/POP!$C92</f>
        <v>1524259.7819518968</v>
      </c>
      <c r="D92">
        <f>AWMD_exIreland!E176/AWMD_exIreland!E$201*AWMD_Updated!E$201*POP!$C$117/POP!$C92</f>
        <v>607918.35425909271</v>
      </c>
      <c r="E92">
        <f>AWMD_exIreland!F176/AWMD_exIreland!F$201*AWMD_Updated!F$201*POP!$C$117/POP!$C92</f>
        <v>615139.36117013567</v>
      </c>
      <c r="F92">
        <f>AWMD_exIreland!G176/AWMD_exIreland!G$201*AWMD_Updated!G$201*POP!$C$117/POP!$C92</f>
        <v>1173911.1975272717</v>
      </c>
      <c r="G92">
        <f>AWMD_exIreland!H176/AWMD_exIreland!H$201*AWMD_Updated!H$201*POP!$C$117/POP!$C92</f>
        <v>1070308.4703180951</v>
      </c>
      <c r="H92">
        <f>AWMD_exIreland!Q176*10^6/(AWMD_exIreland!AJ176*10^3)*1/(AWMD_exIreland!J176/AWMD_exIreland!J$201)</f>
        <v>21.011174845078166</v>
      </c>
      <c r="I92">
        <f>AWMD_exIreland!AJ176/AWMD_exIreland!AI176</f>
        <v>469.07609307339499</v>
      </c>
      <c r="J92">
        <f>(1-AWMD_exIreland!AH176/100)*100</f>
        <v>87.812421931922131</v>
      </c>
      <c r="K92">
        <f>AWMD_exIreland!AE92*10^3/POP!C92</f>
        <v>0.43863837605953565</v>
      </c>
    </row>
    <row r="93" spans="1:11">
      <c r="A93" t="s">
        <v>296</v>
      </c>
      <c r="B93">
        <f>AWMD_exIreland!C177/AWMD_exIreland!C$201*AWMD_Updated!C$201*POP!$C$117/POP!$C93</f>
        <v>2861234.0722640175</v>
      </c>
      <c r="C93">
        <f>AWMD_exIreland!D177/AWMD_exIreland!D$201*AWMD_Updated!D$201*POP!$C$117/POP!$C93</f>
        <v>1525078.5459434947</v>
      </c>
      <c r="D93">
        <f>AWMD_exIreland!E177/AWMD_exIreland!E$201*AWMD_Updated!E$201*POP!$C$117/POP!$C93</f>
        <v>608565.3257053406</v>
      </c>
      <c r="E93">
        <f>AWMD_exIreland!F177/AWMD_exIreland!F$201*AWMD_Updated!F$201*POP!$C$117/POP!$C93</f>
        <v>621883.62290932203</v>
      </c>
      <c r="F93">
        <f>AWMD_exIreland!G177/AWMD_exIreland!G$201*AWMD_Updated!G$201*POP!$C$117/POP!$C93</f>
        <v>1183625.0834008576</v>
      </c>
      <c r="G93">
        <f>AWMD_exIreland!H177/AWMD_exIreland!H$201*AWMD_Updated!H$201*POP!$C$117/POP!$C93</f>
        <v>1078357.4514309289</v>
      </c>
      <c r="H93">
        <f>AWMD_exIreland!Q177*10^6/(AWMD_exIreland!AJ177*10^3)*1/(AWMD_exIreland!J177/AWMD_exIreland!J$201)</f>
        <v>21.0138616994251</v>
      </c>
      <c r="I93">
        <f>AWMD_exIreland!AJ177/AWMD_exIreland!AI177</f>
        <v>469.15936398319934</v>
      </c>
      <c r="J93">
        <f>(1-AWMD_exIreland!AH177/100)*100</f>
        <v>88.011056511056509</v>
      </c>
      <c r="K93">
        <f>AWMD_exIreland!AE93*10^3/POP!C93</f>
        <v>0.43791737828404065</v>
      </c>
    </row>
    <row r="94" spans="1:11">
      <c r="A94" t="s">
        <v>297</v>
      </c>
      <c r="B94">
        <f>AWMD_exIreland!C178/AWMD_exIreland!C$201*AWMD_Updated!C$201*POP!$C$117/POP!$C94</f>
        <v>2870412.4308620137</v>
      </c>
      <c r="C94">
        <f>AWMD_exIreland!D178/AWMD_exIreland!D$201*AWMD_Updated!D$201*POP!$C$117/POP!$C94</f>
        <v>1523838.5374565918</v>
      </c>
      <c r="D94">
        <f>AWMD_exIreland!E178/AWMD_exIreland!E$201*AWMD_Updated!E$201*POP!$C$117/POP!$C94</f>
        <v>609270.54788214085</v>
      </c>
      <c r="E94">
        <f>AWMD_exIreland!F178/AWMD_exIreland!F$201*AWMD_Updated!F$201*POP!$C$117/POP!$C94</f>
        <v>620831.74737670796</v>
      </c>
      <c r="F94">
        <f>AWMD_exIreland!G178/AWMD_exIreland!G$201*AWMD_Updated!G$201*POP!$C$117/POP!$C94</f>
        <v>1190285.7804825536</v>
      </c>
      <c r="G94">
        <f>AWMD_exIreland!H178/AWMD_exIreland!H$201*AWMD_Updated!H$201*POP!$C$117/POP!$C94</f>
        <v>1081919.5416706575</v>
      </c>
      <c r="H94">
        <f>AWMD_exIreland!Q178*10^6/(AWMD_exIreland!AJ178*10^3)*1/(AWMD_exIreland!J178/AWMD_exIreland!J$201)</f>
        <v>21.052186806913831</v>
      </c>
      <c r="I94">
        <f>AWMD_exIreland!AJ178/AWMD_exIreland!AI178</f>
        <v>469.03529322692469</v>
      </c>
      <c r="J94">
        <f>(1-AWMD_exIreland!AH178/100)*100</f>
        <v>88.009694356459136</v>
      </c>
      <c r="K94">
        <f>AWMD_exIreland!AE94*10^3/POP!C94</f>
        <v>0.43867225541966964</v>
      </c>
    </row>
    <row r="95" spans="1:11">
      <c r="A95" t="s">
        <v>298</v>
      </c>
      <c r="B95">
        <f>AWMD_exIreland!C179/AWMD_exIreland!C$201*AWMD_Updated!C$201*POP!$C$117/POP!$C95</f>
        <v>2874123.0253910376</v>
      </c>
      <c r="C95">
        <f>AWMD_exIreland!D179/AWMD_exIreland!D$201*AWMD_Updated!D$201*POP!$C$117/POP!$C95</f>
        <v>1529014.3881359631</v>
      </c>
      <c r="D95">
        <f>AWMD_exIreland!E179/AWMD_exIreland!E$201*AWMD_Updated!E$201*POP!$C$117/POP!$C95</f>
        <v>609763.48906271427</v>
      </c>
      <c r="E95">
        <f>AWMD_exIreland!F179/AWMD_exIreland!F$201*AWMD_Updated!F$201*POP!$C$117/POP!$C95</f>
        <v>618208.23610376031</v>
      </c>
      <c r="F95">
        <f>AWMD_exIreland!G179/AWMD_exIreland!G$201*AWMD_Updated!G$201*POP!$C$117/POP!$C95</f>
        <v>1201462.4569345783</v>
      </c>
      <c r="G95">
        <f>AWMD_exIreland!H179/AWMD_exIreland!H$201*AWMD_Updated!H$201*POP!$C$117/POP!$C95</f>
        <v>1095694.2150226466</v>
      </c>
      <c r="H95">
        <f>AWMD_exIreland!Q179*10^6/(AWMD_exIreland!AJ179*10^3)*1/(AWMD_exIreland!J179/AWMD_exIreland!J$201)</f>
        <v>21.179284804891463</v>
      </c>
      <c r="I95">
        <f>AWMD_exIreland!AJ179/AWMD_exIreland!AI179</f>
        <v>467.45174256984171</v>
      </c>
      <c r="J95">
        <f>(1-AWMD_exIreland!AH179/100)*100</f>
        <v>88.405494249135771</v>
      </c>
      <c r="K95">
        <f>AWMD_exIreland!AE95*10^3/POP!C95</f>
        <v>0.43883413056531628</v>
      </c>
    </row>
    <row r="96" spans="1:11">
      <c r="A96" t="s">
        <v>299</v>
      </c>
      <c r="B96">
        <f>AWMD_exIreland!C180/AWMD_exIreland!C$201*AWMD_Updated!C$201*POP!$C$117/POP!$C96</f>
        <v>2886066.7707698923</v>
      </c>
      <c r="C96">
        <f>AWMD_exIreland!D180/AWMD_exIreland!D$201*AWMD_Updated!D$201*POP!$C$117/POP!$C96</f>
        <v>1535945.1129575323</v>
      </c>
      <c r="D96">
        <f>AWMD_exIreland!E180/AWMD_exIreland!E$201*AWMD_Updated!E$201*POP!$C$117/POP!$C96</f>
        <v>611701.17477852781</v>
      </c>
      <c r="E96">
        <f>AWMD_exIreland!F180/AWMD_exIreland!F$201*AWMD_Updated!F$201*POP!$C$117/POP!$C96</f>
        <v>619766.69104841969</v>
      </c>
      <c r="F96">
        <f>AWMD_exIreland!G180/AWMD_exIreland!G$201*AWMD_Updated!G$201*POP!$C$117/POP!$C96</f>
        <v>1219461.981428582</v>
      </c>
      <c r="G96">
        <f>AWMD_exIreland!H180/AWMD_exIreland!H$201*AWMD_Updated!H$201*POP!$C$117/POP!$C96</f>
        <v>1111902.6236128714</v>
      </c>
      <c r="H96">
        <f>AWMD_exIreland!Q180*10^6/(AWMD_exIreland!AJ180*10^3)*1/(AWMD_exIreland!J180/AWMD_exIreland!J$201)</f>
        <v>21.266627973937485</v>
      </c>
      <c r="I96">
        <f>AWMD_exIreland!AJ180/AWMD_exIreland!AI180</f>
        <v>467.17373701636677</v>
      </c>
      <c r="J96">
        <f>(1-AWMD_exIreland!AH180/100)*100</f>
        <v>88.39723468534946</v>
      </c>
      <c r="K96">
        <f>AWMD_exIreland!AE96*10^3/POP!C96</f>
        <v>0.43923148767932019</v>
      </c>
    </row>
    <row r="97" spans="1:11">
      <c r="A97" t="s">
        <v>300</v>
      </c>
      <c r="B97">
        <f>AWMD_exIreland!C181/AWMD_exIreland!C$201*AWMD_Updated!C$201*POP!$C$117/POP!$C97</f>
        <v>2895939.9059112752</v>
      </c>
      <c r="C97">
        <f>AWMD_exIreland!D181/AWMD_exIreland!D$201*AWMD_Updated!D$201*POP!$C$117/POP!$C97</f>
        <v>1543090.9611924242</v>
      </c>
      <c r="D97">
        <f>AWMD_exIreland!E181/AWMD_exIreland!E$201*AWMD_Updated!E$201*POP!$C$117/POP!$C97</f>
        <v>613595.99634517822</v>
      </c>
      <c r="E97">
        <f>AWMD_exIreland!F181/AWMD_exIreland!F$201*AWMD_Updated!F$201*POP!$C$117/POP!$C97</f>
        <v>621568.26383981691</v>
      </c>
      <c r="F97">
        <f>AWMD_exIreland!G181/AWMD_exIreland!G$201*AWMD_Updated!G$201*POP!$C$117/POP!$C97</f>
        <v>1235378.0860456743</v>
      </c>
      <c r="G97">
        <f>AWMD_exIreland!H181/AWMD_exIreland!H$201*AWMD_Updated!H$201*POP!$C$117/POP!$C97</f>
        <v>1121502.1683235047</v>
      </c>
      <c r="H97">
        <f>AWMD_exIreland!Q181*10^6/(AWMD_exIreland!AJ181*10^3)*1/(AWMD_exIreland!J181/AWMD_exIreland!J$201)</f>
        <v>21.301513114659095</v>
      </c>
      <c r="I97">
        <f>AWMD_exIreland!AJ181/AWMD_exIreland!AI181</f>
        <v>468.05177512242756</v>
      </c>
      <c r="J97">
        <f>(1-AWMD_exIreland!AH181/100)*100</f>
        <v>88.490299256878885</v>
      </c>
      <c r="K97">
        <f>AWMD_exIreland!AE97*10^3/POP!C97</f>
        <v>0.44005630186485517</v>
      </c>
    </row>
    <row r="98" spans="1:11">
      <c r="A98" t="s">
        <v>301</v>
      </c>
      <c r="B98">
        <f>AWMD_exIreland!C182/AWMD_exIreland!C$201*AWMD_Updated!C$201*POP!$C$117/POP!$C98</f>
        <v>2903775.5847935495</v>
      </c>
      <c r="C98">
        <f>AWMD_exIreland!D182/AWMD_exIreland!D$201*AWMD_Updated!D$201*POP!$C$117/POP!$C98</f>
        <v>1551094.013259633</v>
      </c>
      <c r="D98">
        <f>AWMD_exIreland!E182/AWMD_exIreland!E$201*AWMD_Updated!E$201*POP!$C$117/POP!$C98</f>
        <v>614598.15335625061</v>
      </c>
      <c r="E98">
        <f>AWMD_exIreland!F182/AWMD_exIreland!F$201*AWMD_Updated!F$201*POP!$C$117/POP!$C98</f>
        <v>619308.99855582265</v>
      </c>
      <c r="F98">
        <f>AWMD_exIreland!G182/AWMD_exIreland!G$201*AWMD_Updated!G$201*POP!$C$117/POP!$C98</f>
        <v>1258736.0682690714</v>
      </c>
      <c r="G98">
        <f>AWMD_exIreland!H182/AWMD_exIreland!H$201*AWMD_Updated!H$201*POP!$C$117/POP!$C98</f>
        <v>1147712.632975589</v>
      </c>
      <c r="H98">
        <f>AWMD_exIreland!Q182*10^6/(AWMD_exIreland!AJ182*10^3)*1/(AWMD_exIreland!J182/AWMD_exIreland!J$201)</f>
        <v>21.535478543212765</v>
      </c>
      <c r="I98">
        <f>AWMD_exIreland!AJ182/AWMD_exIreland!AI182</f>
        <v>465.77803654092071</v>
      </c>
      <c r="J98">
        <f>(1-AWMD_exIreland!AH182/100)*100</f>
        <v>88.688886639090569</v>
      </c>
      <c r="K98">
        <f>AWMD_exIreland!AE98*10^3/POP!C98</f>
        <v>0.44046200346141046</v>
      </c>
    </row>
    <row r="99" spans="1:11">
      <c r="A99" t="s">
        <v>302</v>
      </c>
      <c r="B99">
        <f>AWMD_exIreland!C183/AWMD_exIreland!C$201*AWMD_Updated!C$201*POP!$C$117/POP!$C99</f>
        <v>2916083.242273123</v>
      </c>
      <c r="C99">
        <f>AWMD_exIreland!D183/AWMD_exIreland!D$201*AWMD_Updated!D$201*POP!$C$117/POP!$C99</f>
        <v>1558684.317849668</v>
      </c>
      <c r="D99">
        <f>AWMD_exIreland!E183/AWMD_exIreland!E$201*AWMD_Updated!E$201*POP!$C$117/POP!$C99</f>
        <v>616623.21989706217</v>
      </c>
      <c r="E99">
        <f>AWMD_exIreland!F183/AWMD_exIreland!F$201*AWMD_Updated!F$201*POP!$C$117/POP!$C99</f>
        <v>665917.95226015896</v>
      </c>
      <c r="F99">
        <f>AWMD_exIreland!G183/AWMD_exIreland!G$201*AWMD_Updated!G$201*POP!$C$117/POP!$C99</f>
        <v>1265339.0690266278</v>
      </c>
      <c r="G99">
        <f>AWMD_exIreland!H183/AWMD_exIreland!H$201*AWMD_Updated!H$201*POP!$C$117/POP!$C99</f>
        <v>1188823.6876079652</v>
      </c>
      <c r="H99">
        <f>AWMD_exIreland!Q183*10^6/(AWMD_exIreland!AJ183*10^3)*1/(AWMD_exIreland!J183/AWMD_exIreland!J$201)</f>
        <v>21.489498775920772</v>
      </c>
      <c r="I99">
        <f>AWMD_exIreland!AJ183/AWMD_exIreland!AI183</f>
        <v>466.18860239602714</v>
      </c>
      <c r="J99">
        <f>(1-AWMD_exIreland!AH183/100)*100</f>
        <v>88.883272223306136</v>
      </c>
      <c r="K99">
        <f>AWMD_exIreland!AE99*10^3/POP!C99</f>
        <v>0.44047686821268184</v>
      </c>
    </row>
    <row r="100" spans="1:11">
      <c r="A100" t="s">
        <v>303</v>
      </c>
      <c r="B100">
        <f>AWMD_exIreland!C184/AWMD_exIreland!C$201*AWMD_Updated!C$201*POP!$C$117/POP!$C100</f>
        <v>2924533.9829121674</v>
      </c>
      <c r="C100">
        <f>AWMD_exIreland!D184/AWMD_exIreland!D$201*AWMD_Updated!D$201*POP!$C$117/POP!$C100</f>
        <v>1563691.5934365871</v>
      </c>
      <c r="D100">
        <f>AWMD_exIreland!E184/AWMD_exIreland!E$201*AWMD_Updated!E$201*POP!$C$117/POP!$C100</f>
        <v>618968.18413053488</v>
      </c>
      <c r="E100">
        <f>AWMD_exIreland!F184/AWMD_exIreland!F$201*AWMD_Updated!F$201*POP!$C$117/POP!$C100</f>
        <v>631474.45433986234</v>
      </c>
      <c r="F100">
        <f>AWMD_exIreland!G184/AWMD_exIreland!G$201*AWMD_Updated!G$201*POP!$C$117/POP!$C100</f>
        <v>1264905.2735779849</v>
      </c>
      <c r="G100">
        <f>AWMD_exIreland!H184/AWMD_exIreland!H$201*AWMD_Updated!H$201*POP!$C$117/POP!$C100</f>
        <v>1164941.3565472108</v>
      </c>
      <c r="H100">
        <f>AWMD_exIreland!Q184*10^6/(AWMD_exIreland!AJ184*10^3)*1/(AWMD_exIreland!J184/AWMD_exIreland!J$201)</f>
        <v>21.568306502032097</v>
      </c>
      <c r="I100">
        <f>AWMD_exIreland!AJ184/AWMD_exIreland!AI184</f>
        <v>465.40091290732511</v>
      </c>
      <c r="J100">
        <f>(1-AWMD_exIreland!AH184/100)*100</f>
        <v>89.283133040663088</v>
      </c>
      <c r="K100">
        <f>AWMD_exIreland!AE100*10^3/POP!C100</f>
        <v>0.44038899820909799</v>
      </c>
    </row>
    <row r="101" spans="1:11">
      <c r="A101" t="s">
        <v>304</v>
      </c>
      <c r="B101">
        <f>AWMD_exIreland!C185/AWMD_exIreland!C$201*AWMD_Updated!C$201*POP!$C$117/POP!$C101</f>
        <v>2936315.0146384742</v>
      </c>
      <c r="C101">
        <f>AWMD_exIreland!D185/AWMD_exIreland!D$201*AWMD_Updated!D$201*POP!$C$117/POP!$C101</f>
        <v>1568141.5652495616</v>
      </c>
      <c r="D101">
        <f>AWMD_exIreland!E185/AWMD_exIreland!E$201*AWMD_Updated!E$201*POP!$C$117/POP!$C101</f>
        <v>622670.25405717979</v>
      </c>
      <c r="E101">
        <f>AWMD_exIreland!F185/AWMD_exIreland!F$201*AWMD_Updated!F$201*POP!$C$117/POP!$C101</f>
        <v>643302.61862001789</v>
      </c>
      <c r="F101">
        <f>AWMD_exIreland!G185/AWMD_exIreland!G$201*AWMD_Updated!G$201*POP!$C$117/POP!$C101</f>
        <v>1273677.6230491633</v>
      </c>
      <c r="G101">
        <f>AWMD_exIreland!H185/AWMD_exIreland!H$201*AWMD_Updated!H$201*POP!$C$117/POP!$C101</f>
        <v>1184351.8015503648</v>
      </c>
      <c r="H101">
        <f>AWMD_exIreland!Q185*10^6/(AWMD_exIreland!AJ185*10^3)*1/(AWMD_exIreland!J185/AWMD_exIreland!J$201)</f>
        <v>21.685699507580154</v>
      </c>
      <c r="I101">
        <f>AWMD_exIreland!AJ185/AWMD_exIreland!AI185</f>
        <v>464.70813056644448</v>
      </c>
      <c r="J101">
        <f>(1-AWMD_exIreland!AH185/100)*100</f>
        <v>89.481978149014992</v>
      </c>
      <c r="K101">
        <f>AWMD_exIreland!AE101*10^3/POP!C101</f>
        <v>0.44080991997866742</v>
      </c>
    </row>
    <row r="102" spans="1:11">
      <c r="A102" t="s">
        <v>305</v>
      </c>
      <c r="B102">
        <f>AWMD_exIreland!C186/AWMD_exIreland!C$201*AWMD_Updated!C$201*POP!$C$117/POP!$C102</f>
        <v>2949529.475228644</v>
      </c>
      <c r="C102">
        <f>AWMD_exIreland!D186/AWMD_exIreland!D$201*AWMD_Updated!D$201*POP!$C$117/POP!$C102</f>
        <v>1575288.8997836728</v>
      </c>
      <c r="D102">
        <f>AWMD_exIreland!E186/AWMD_exIreland!E$201*AWMD_Updated!E$201*POP!$C$117/POP!$C102</f>
        <v>625337.69576775783</v>
      </c>
      <c r="E102">
        <f>AWMD_exIreland!F186/AWMD_exIreland!F$201*AWMD_Updated!F$201*POP!$C$117/POP!$C102</f>
        <v>647972.66592838196</v>
      </c>
      <c r="F102">
        <f>AWMD_exIreland!G186/AWMD_exIreland!G$201*AWMD_Updated!G$201*POP!$C$117/POP!$C102</f>
        <v>1280591.9260628291</v>
      </c>
      <c r="G102">
        <f>AWMD_exIreland!H186/AWMD_exIreland!H$201*AWMD_Updated!H$201*POP!$C$117/POP!$C102</f>
        <v>1189981.3410511534</v>
      </c>
      <c r="H102">
        <f>AWMD_exIreland!Q186*10^6/(AWMD_exIreland!AJ186*10^3)*1/(AWMD_exIreland!J186/AWMD_exIreland!J$201)</f>
        <v>21.69461604021819</v>
      </c>
      <c r="I102">
        <f>AWMD_exIreland!AJ186/AWMD_exIreland!AI186</f>
        <v>466.37405649724337</v>
      </c>
      <c r="J102">
        <f>(1-AWMD_exIreland!AH186/100)*100</f>
        <v>89.678946418034784</v>
      </c>
      <c r="K102">
        <f>AWMD_exIreland!AE102*10^3/POP!C102</f>
        <v>0.44001477994331906</v>
      </c>
    </row>
    <row r="103" spans="1:11">
      <c r="A103" t="s">
        <v>306</v>
      </c>
      <c r="B103">
        <f>AWMD_exIreland!C187/AWMD_exIreland!C$201*AWMD_Updated!C$201*POP!$C$117/POP!$C103</f>
        <v>2953558.2002753182</v>
      </c>
      <c r="C103">
        <f>AWMD_exIreland!D187/AWMD_exIreland!D$201*AWMD_Updated!D$201*POP!$C$117/POP!$C103</f>
        <v>1577288.6122902727</v>
      </c>
      <c r="D103">
        <f>AWMD_exIreland!E187/AWMD_exIreland!E$201*AWMD_Updated!E$201*POP!$C$117/POP!$C103</f>
        <v>626810.91602001351</v>
      </c>
      <c r="E103">
        <f>AWMD_exIreland!F187/AWMD_exIreland!F$201*AWMD_Updated!F$201*POP!$C$117/POP!$C103</f>
        <v>648924.56240197713</v>
      </c>
      <c r="F103">
        <f>AWMD_exIreland!G187/AWMD_exIreland!G$201*AWMD_Updated!G$201*POP!$C$117/POP!$C103</f>
        <v>1294907.0970988271</v>
      </c>
      <c r="G103">
        <f>AWMD_exIreland!H187/AWMD_exIreland!H$201*AWMD_Updated!H$201*POP!$C$117/POP!$C103</f>
        <v>1199308.7878825157</v>
      </c>
      <c r="H103">
        <f>AWMD_exIreland!Q187*10^6/(AWMD_exIreland!AJ187*10^3)*1/(AWMD_exIreland!J187/AWMD_exIreland!J$201)</f>
        <v>21.704477867680421</v>
      </c>
      <c r="I103">
        <f>AWMD_exIreland!AJ187/AWMD_exIreland!AI187</f>
        <v>465.29506715881183</v>
      </c>
      <c r="J103">
        <f>(1-AWMD_exIreland!AH187/100)*100</f>
        <v>89.880172672823065</v>
      </c>
      <c r="K103">
        <f>AWMD_exIreland!AE103*10^3/POP!C103</f>
        <v>0.44003936852493847</v>
      </c>
    </row>
    <row r="104" spans="1:11">
      <c r="A104" t="s">
        <v>307</v>
      </c>
      <c r="B104">
        <f>AWMD_exIreland!C188/AWMD_exIreland!C$201*AWMD_Updated!C$201*POP!$C$117/POP!$C104</f>
        <v>2965779.1139891068</v>
      </c>
      <c r="C104">
        <f>AWMD_exIreland!D188/AWMD_exIreland!D$201*AWMD_Updated!D$201*POP!$C$117/POP!$C104</f>
        <v>1582781.1915250998</v>
      </c>
      <c r="D104">
        <f>AWMD_exIreland!E188/AWMD_exIreland!E$201*AWMD_Updated!E$201*POP!$C$117/POP!$C104</f>
        <v>628425.3080377829</v>
      </c>
      <c r="E104">
        <f>AWMD_exIreland!F188/AWMD_exIreland!F$201*AWMD_Updated!F$201*POP!$C$117/POP!$C104</f>
        <v>655242.04385501926</v>
      </c>
      <c r="F104">
        <f>AWMD_exIreland!G188/AWMD_exIreland!G$201*AWMD_Updated!G$201*POP!$C$117/POP!$C104</f>
        <v>1301614.7824375259</v>
      </c>
      <c r="G104">
        <f>AWMD_exIreland!H188/AWMD_exIreland!H$201*AWMD_Updated!H$201*POP!$C$117/POP!$C104</f>
        <v>1208253.6228659532</v>
      </c>
      <c r="H104">
        <f>AWMD_exIreland!Q188*10^6/(AWMD_exIreland!AJ188*10^3)*1/(AWMD_exIreland!J188/AWMD_exIreland!J$201)</f>
        <v>21.82761728289503</v>
      </c>
      <c r="I104">
        <f>AWMD_exIreland!AJ188/AWMD_exIreland!AI188</f>
        <v>463.60604751166966</v>
      </c>
      <c r="J104">
        <f>(1-AWMD_exIreland!AH188/100)*100</f>
        <v>90.071600400675067</v>
      </c>
      <c r="K104">
        <f>AWMD_exIreland!AE104*10^3/POP!C104</f>
        <v>0.44090996586943121</v>
      </c>
    </row>
    <row r="105" spans="1:11">
      <c r="A105" t="s">
        <v>308</v>
      </c>
      <c r="B105">
        <f>AWMD_exIreland!C189/AWMD_exIreland!C$201*AWMD_Updated!C$201*POP!$C$117/POP!$C105</f>
        <v>2980297.7196186697</v>
      </c>
      <c r="C105">
        <f>AWMD_exIreland!D189/AWMD_exIreland!D$201*AWMD_Updated!D$201*POP!$C$117/POP!$C105</f>
        <v>1592569.7399020067</v>
      </c>
      <c r="D105">
        <f>AWMD_exIreland!E189/AWMD_exIreland!E$201*AWMD_Updated!E$201*POP!$C$117/POP!$C105</f>
        <v>632445.38633996528</v>
      </c>
      <c r="E105">
        <f>AWMD_exIreland!F189/AWMD_exIreland!F$201*AWMD_Updated!F$201*POP!$C$117/POP!$C105</f>
        <v>658406.93799015658</v>
      </c>
      <c r="F105">
        <f>AWMD_exIreland!G189/AWMD_exIreland!G$201*AWMD_Updated!G$201*POP!$C$117/POP!$C105</f>
        <v>1314068.9310032337</v>
      </c>
      <c r="G105">
        <f>AWMD_exIreland!H189/AWMD_exIreland!H$201*AWMD_Updated!H$201*POP!$C$117/POP!$C105</f>
        <v>1228312.3831488951</v>
      </c>
      <c r="H105">
        <f>AWMD_exIreland!Q189*10^6/(AWMD_exIreland!AJ189*10^3)*1/(AWMD_exIreland!J189/AWMD_exIreland!J$201)</f>
        <v>21.885683625108062</v>
      </c>
      <c r="I105">
        <f>AWMD_exIreland!AJ189/AWMD_exIreland!AI189</f>
        <v>462.97149438955364</v>
      </c>
      <c r="J105">
        <f>(1-AWMD_exIreland!AH189/100)*100</f>
        <v>90.268924852937118</v>
      </c>
      <c r="K105">
        <f>AWMD_exIreland!AE105*10^3/POP!C105</f>
        <v>0.44201175290431521</v>
      </c>
    </row>
    <row r="106" spans="1:11">
      <c r="A106" t="s">
        <v>309</v>
      </c>
      <c r="B106">
        <f>AWMD_exIreland!C190/AWMD_exIreland!C$201*AWMD_Updated!C$201*POP!$C$117/POP!$C106</f>
        <v>3004731.7653772114</v>
      </c>
      <c r="C106">
        <f>AWMD_exIreland!D190/AWMD_exIreland!D$201*AWMD_Updated!D$201*POP!$C$117/POP!$C106</f>
        <v>1599020.6598124953</v>
      </c>
      <c r="D106">
        <f>AWMD_exIreland!E190/AWMD_exIreland!E$201*AWMD_Updated!E$201*POP!$C$117/POP!$C106</f>
        <v>630914.38759133278</v>
      </c>
      <c r="E106">
        <f>AWMD_exIreland!F190/AWMD_exIreland!F$201*AWMD_Updated!F$201*POP!$C$117/POP!$C106</f>
        <v>665181.51333682798</v>
      </c>
      <c r="F106">
        <f>AWMD_exIreland!G190/AWMD_exIreland!G$201*AWMD_Updated!G$201*POP!$C$117/POP!$C106</f>
        <v>1340762.2924954691</v>
      </c>
      <c r="G106">
        <f>AWMD_exIreland!H190/AWMD_exIreland!H$201*AWMD_Updated!H$201*POP!$C$117/POP!$C106</f>
        <v>1245677.3270090763</v>
      </c>
      <c r="H106">
        <f>AWMD_exIreland!Q190*10^6/(AWMD_exIreland!AJ190*10^3)*1/(AWMD_exIreland!J190/AWMD_exIreland!J$201)</f>
        <v>21.888343468311056</v>
      </c>
      <c r="I106">
        <f>AWMD_exIreland!AJ190/AWMD_exIreland!AI190</f>
        <v>462.85965617031582</v>
      </c>
      <c r="J106">
        <f>(1-AWMD_exIreland!AH190/100)*100</f>
        <v>90.567367699394268</v>
      </c>
      <c r="K106">
        <f>AWMD_exIreland!AE106*10^3/POP!C106</f>
        <v>0.44190947975973555</v>
      </c>
    </row>
    <row r="107" spans="1:11">
      <c r="A107" t="s">
        <v>310</v>
      </c>
      <c r="B107">
        <f>AWMD_exIreland!C191/AWMD_exIreland!C$201*AWMD_Updated!C$201*POP!$C$117/POP!$C107</f>
        <v>3023410.6682199803</v>
      </c>
      <c r="C107">
        <f>AWMD_exIreland!D191/AWMD_exIreland!D$201*AWMD_Updated!D$201*POP!$C$117/POP!$C107</f>
        <v>1606876.566128999</v>
      </c>
      <c r="D107">
        <f>AWMD_exIreland!E191/AWMD_exIreland!E$201*AWMD_Updated!E$201*POP!$C$117/POP!$C107</f>
        <v>633107.14328424598</v>
      </c>
      <c r="E107">
        <f>AWMD_exIreland!F191/AWMD_exIreland!F$201*AWMD_Updated!F$201*POP!$C$117/POP!$C107</f>
        <v>670149.68943615665</v>
      </c>
      <c r="F107">
        <f>AWMD_exIreland!G191/AWMD_exIreland!G$201*AWMD_Updated!G$201*POP!$C$117/POP!$C107</f>
        <v>1358879.1017260656</v>
      </c>
      <c r="G107">
        <f>AWMD_exIreland!H191/AWMD_exIreland!H$201*AWMD_Updated!H$201*POP!$C$117/POP!$C107</f>
        <v>1263735.5199701085</v>
      </c>
      <c r="H107">
        <f>AWMD_exIreland!Q191*10^6/(AWMD_exIreland!AJ191*10^3)*1/(AWMD_exIreland!J191/AWMD_exIreland!J$201)</f>
        <v>21.928707153574916</v>
      </c>
      <c r="I107">
        <f>AWMD_exIreland!AJ191/AWMD_exIreland!AI191</f>
        <v>462.50580720585936</v>
      </c>
      <c r="J107">
        <f>(1-AWMD_exIreland!AH191/100)*100</f>
        <v>90.864434866114294</v>
      </c>
      <c r="K107">
        <f>AWMD_exIreland!AE107*10^3/POP!C107</f>
        <v>0.44331646670966957</v>
      </c>
    </row>
    <row r="108" spans="1:11">
      <c r="A108" t="s">
        <v>311</v>
      </c>
      <c r="B108">
        <f>AWMD_exIreland!C192/AWMD_exIreland!C$201*AWMD_Updated!C$201*POP!$C$117/POP!$C108</f>
        <v>3040143.5056637595</v>
      </c>
      <c r="C108">
        <f>AWMD_exIreland!D192/AWMD_exIreland!D$201*AWMD_Updated!D$201*POP!$C$117/POP!$C108</f>
        <v>1611674.3416025569</v>
      </c>
      <c r="D108">
        <f>AWMD_exIreland!E192/AWMD_exIreland!E$201*AWMD_Updated!E$201*POP!$C$117/POP!$C108</f>
        <v>635431.50232188706</v>
      </c>
      <c r="E108">
        <f>AWMD_exIreland!F192/AWMD_exIreland!F$201*AWMD_Updated!F$201*POP!$C$117/POP!$C108</f>
        <v>688734.34024768951</v>
      </c>
      <c r="F108">
        <f>AWMD_exIreland!G192/AWMD_exIreland!G$201*AWMD_Updated!G$201*POP!$C$117/POP!$C108</f>
        <v>1372405.5891415551</v>
      </c>
      <c r="G108">
        <f>AWMD_exIreland!H192/AWMD_exIreland!H$201*AWMD_Updated!H$201*POP!$C$117/POP!$C108</f>
        <v>1278002.6885407001</v>
      </c>
      <c r="H108">
        <f>AWMD_exIreland!Q192*10^6/(AWMD_exIreland!AJ192*10^3)*1/(AWMD_exIreland!J192/AWMD_exIreland!J$201)</f>
        <v>22.013829716481141</v>
      </c>
      <c r="I108">
        <f>AWMD_exIreland!AJ192/AWMD_exIreland!AI192</f>
        <v>461.48920179906628</v>
      </c>
      <c r="J108">
        <f>(1-AWMD_exIreland!AH192/100)*100</f>
        <v>91.068631144563312</v>
      </c>
      <c r="K108">
        <f>AWMD_exIreland!AE108*10^3/POP!C108</f>
        <v>0.44404868234936729</v>
      </c>
    </row>
    <row r="109" spans="1:11">
      <c r="A109" t="s">
        <v>312</v>
      </c>
      <c r="B109">
        <f>AWMD_exIreland!C193/AWMD_exIreland!C$201*AWMD_Updated!C$201*POP!$C$117/POP!$C109</f>
        <v>3061002.0603196695</v>
      </c>
      <c r="C109">
        <f>AWMD_exIreland!D193/AWMD_exIreland!D$201*AWMD_Updated!D$201*POP!$C$117/POP!$C109</f>
        <v>1617944.2844136017</v>
      </c>
      <c r="D109">
        <f>AWMD_exIreland!E193/AWMD_exIreland!E$201*AWMD_Updated!E$201*POP!$C$117/POP!$C109</f>
        <v>638268.47288456978</v>
      </c>
      <c r="E109">
        <f>AWMD_exIreland!F193/AWMD_exIreland!F$201*AWMD_Updated!F$201*POP!$C$117/POP!$C109</f>
        <v>693155.32958616456</v>
      </c>
      <c r="F109">
        <f>AWMD_exIreland!G193/AWMD_exIreland!G$201*AWMD_Updated!G$201*POP!$C$117/POP!$C109</f>
        <v>1391612.2456483326</v>
      </c>
      <c r="G109">
        <f>AWMD_exIreland!H193/AWMD_exIreland!H$201*AWMD_Updated!H$201*POP!$C$117/POP!$C109</f>
        <v>1299155.4600010265</v>
      </c>
      <c r="H109">
        <f>AWMD_exIreland!Q193*10^6/(AWMD_exIreland!AJ193*10^3)*1/(AWMD_exIreland!J193/AWMD_exIreland!J$201)</f>
        <v>22.081244714148735</v>
      </c>
      <c r="I109">
        <f>AWMD_exIreland!AJ193/AWMD_exIreland!AI193</f>
        <v>461.88367729227258</v>
      </c>
      <c r="J109">
        <f>(1-AWMD_exIreland!AH193/100)*100</f>
        <v>91.265663771091809</v>
      </c>
      <c r="K109">
        <f>AWMD_exIreland!AE109*10^3/POP!C109</f>
        <v>0.44420132062336154</v>
      </c>
    </row>
    <row r="110" spans="1:11">
      <c r="A110" t="s">
        <v>313</v>
      </c>
      <c r="B110">
        <f>AWMD_exIreland!C194/AWMD_exIreland!C$201*AWMD_Updated!C$201*POP!$C$117/POP!$C110</f>
        <v>3059851.8234535377</v>
      </c>
      <c r="C110">
        <f>AWMD_exIreland!D194/AWMD_exIreland!D$201*AWMD_Updated!D$201*POP!$C$117/POP!$C110</f>
        <v>1624019.2388275573</v>
      </c>
      <c r="D110">
        <f>AWMD_exIreland!E194/AWMD_exIreland!E$201*AWMD_Updated!E$201*POP!$C$117/POP!$C110</f>
        <v>637039.76878934377</v>
      </c>
      <c r="E110">
        <f>AWMD_exIreland!F194/AWMD_exIreland!F$201*AWMD_Updated!F$201*POP!$C$117/POP!$C110</f>
        <v>693510.39636153809</v>
      </c>
      <c r="F110">
        <f>AWMD_exIreland!G194/AWMD_exIreland!G$201*AWMD_Updated!G$201*POP!$C$117/POP!$C110</f>
        <v>1400037.2376378011</v>
      </c>
      <c r="G110">
        <f>AWMD_exIreland!H194/AWMD_exIreland!H$201*AWMD_Updated!H$201*POP!$C$117/POP!$C110</f>
        <v>1308987.5304693633</v>
      </c>
      <c r="H110">
        <f>AWMD_exIreland!Q194*10^6/(AWMD_exIreland!AJ194*10^3)*1/(AWMD_exIreland!J194/AWMD_exIreland!J$201)</f>
        <v>22.160446335991391</v>
      </c>
      <c r="I110">
        <f>AWMD_exIreland!AJ194/AWMD_exIreland!AI194</f>
        <v>459.33124418068269</v>
      </c>
      <c r="J110">
        <f>(1-AWMD_exIreland!AH194/100)*100</f>
        <v>91.461042938748193</v>
      </c>
      <c r="K110">
        <f>AWMD_exIreland!AE110*10^3/POP!C110</f>
        <v>0.4447058499349536</v>
      </c>
    </row>
    <row r="111" spans="1:11">
      <c r="A111" t="s">
        <v>314</v>
      </c>
      <c r="B111">
        <f>AWMD_exIreland!C195/AWMD_exIreland!C$201*AWMD_Updated!C$201*POP!$C$117/POP!$C111</f>
        <v>3074696.6226984011</v>
      </c>
      <c r="C111">
        <f>AWMD_exIreland!D195/AWMD_exIreland!D$201*AWMD_Updated!D$201*POP!$C$117/POP!$C111</f>
        <v>1628073.7091497991</v>
      </c>
      <c r="D111">
        <f>AWMD_exIreland!E195/AWMD_exIreland!E$201*AWMD_Updated!E$201*POP!$C$117/POP!$C111</f>
        <v>639190.15665755246</v>
      </c>
      <c r="E111">
        <f>AWMD_exIreland!F195/AWMD_exIreland!F$201*AWMD_Updated!F$201*POP!$C$117/POP!$C111</f>
        <v>705187.97849392868</v>
      </c>
      <c r="F111">
        <f>AWMD_exIreland!G195/AWMD_exIreland!G$201*AWMD_Updated!G$201*POP!$C$117/POP!$C111</f>
        <v>1406220.3777358204</v>
      </c>
      <c r="G111">
        <f>AWMD_exIreland!H195/AWMD_exIreland!H$201*AWMD_Updated!H$201*POP!$C$117/POP!$C111</f>
        <v>1319356.3442199554</v>
      </c>
      <c r="H111">
        <f>AWMD_exIreland!Q195*10^6/(AWMD_exIreland!AJ195*10^3)*1/(AWMD_exIreland!J195/AWMD_exIreland!J$201)</f>
        <v>22.12397985719506</v>
      </c>
      <c r="I111">
        <f>AWMD_exIreland!AJ195/AWMD_exIreland!AI195</f>
        <v>460.9183773916493</v>
      </c>
      <c r="J111">
        <f>(1-AWMD_exIreland!AH195/100)*100</f>
        <v>91.765186050595986</v>
      </c>
      <c r="K111">
        <f>AWMD_exIreland!AE111*10^3/POP!C111</f>
        <v>0.44574335683166266</v>
      </c>
    </row>
    <row r="112" spans="1:11">
      <c r="A112" t="s">
        <v>315</v>
      </c>
      <c r="B112">
        <f>AWMD_exIreland!C196/AWMD_exIreland!C$201*AWMD_Updated!C$201*POP!$C$117/POP!$C112</f>
        <v>3074188.8837413159</v>
      </c>
      <c r="C112">
        <f>AWMD_exIreland!D196/AWMD_exIreland!D$201*AWMD_Updated!D$201*POP!$C$117/POP!$C112</f>
        <v>1627003.7287824508</v>
      </c>
      <c r="D112">
        <f>AWMD_exIreland!E196/AWMD_exIreland!E$201*AWMD_Updated!E$201*POP!$C$117/POP!$C112</f>
        <v>639104.29403427942</v>
      </c>
      <c r="E112">
        <f>AWMD_exIreland!F196/AWMD_exIreland!F$201*AWMD_Updated!F$201*POP!$C$117/POP!$C112</f>
        <v>706404.66773149278</v>
      </c>
      <c r="F112">
        <f>AWMD_exIreland!G196/AWMD_exIreland!G$201*AWMD_Updated!G$201*POP!$C$117/POP!$C112</f>
        <v>1405778.7896404101</v>
      </c>
      <c r="G112">
        <f>AWMD_exIreland!H196/AWMD_exIreland!H$201*AWMD_Updated!H$201*POP!$C$117/POP!$C112</f>
        <v>1326930.8925284136</v>
      </c>
      <c r="H112">
        <f>AWMD_exIreland!Q196*10^6/(AWMD_exIreland!AJ196*10^3)*1/(AWMD_exIreland!J196/AWMD_exIreland!J$201)</f>
        <v>22.168913099041735</v>
      </c>
      <c r="I112">
        <f>AWMD_exIreland!AJ196/AWMD_exIreland!AI196</f>
        <v>461.14698496959505</v>
      </c>
      <c r="J112">
        <f>(1-AWMD_exIreland!AH196/100)*100</f>
        <v>91.966381220001097</v>
      </c>
      <c r="K112">
        <f>AWMD_exIreland!AE112*10^3/POP!C112</f>
        <v>0.44620306914840768</v>
      </c>
    </row>
    <row r="113" spans="1:11">
      <c r="A113" t="s">
        <v>316</v>
      </c>
      <c r="B113">
        <f>AWMD_exIreland!C197/AWMD_exIreland!C$201*AWMD_Updated!C$201*POP!$C$117/POP!$C113</f>
        <v>3088701.621802296</v>
      </c>
      <c r="C113">
        <f>AWMD_exIreland!D197/AWMD_exIreland!D$201*AWMD_Updated!D$201*POP!$C$117/POP!$C113</f>
        <v>1633351.1616384299</v>
      </c>
      <c r="D113">
        <f>AWMD_exIreland!E197/AWMD_exIreland!E$201*AWMD_Updated!E$201*POP!$C$117/POP!$C113</f>
        <v>642266.857061474</v>
      </c>
      <c r="E113">
        <f>AWMD_exIreland!F197/AWMD_exIreland!F$201*AWMD_Updated!F$201*POP!$C$117/POP!$C113</f>
        <v>714635.20623206487</v>
      </c>
      <c r="F113">
        <f>AWMD_exIreland!G197/AWMD_exIreland!G$201*AWMD_Updated!G$201*POP!$C$117/POP!$C113</f>
        <v>1414232.259666357</v>
      </c>
      <c r="G113">
        <f>AWMD_exIreland!H197/AWMD_exIreland!H$201*AWMD_Updated!H$201*POP!$C$117/POP!$C113</f>
        <v>1339800.2970943956</v>
      </c>
      <c r="H113">
        <f>AWMD_exIreland!Q197*10^6/(AWMD_exIreland!AJ197*10^3)*1/(AWMD_exIreland!J197/AWMD_exIreland!J$201)</f>
        <v>22.251888469706266</v>
      </c>
      <c r="I113">
        <f>AWMD_exIreland!AJ197/AWMD_exIreland!AI197</f>
        <v>460.52513387160667</v>
      </c>
      <c r="J113">
        <f>(1-AWMD_exIreland!AH197/100)*100</f>
        <v>92.168244165170549</v>
      </c>
      <c r="K113">
        <f>AWMD_exIreland!AE113*10^3/POP!C113</f>
        <v>0.44694315562911591</v>
      </c>
    </row>
    <row r="114" spans="1:11">
      <c r="A114" t="s">
        <v>317</v>
      </c>
      <c r="B114">
        <f>AWMD_exIreland!C198/AWMD_exIreland!C$201*AWMD_Updated!C$201*POP!$C$117/POP!$C114</f>
        <v>3108940.9038203196</v>
      </c>
      <c r="C114">
        <f>AWMD_exIreland!D198/AWMD_exIreland!D$201*AWMD_Updated!D$201*POP!$C$117/POP!$C114</f>
        <v>1640148.0361927925</v>
      </c>
      <c r="D114">
        <f>AWMD_exIreland!E198/AWMD_exIreland!E$201*AWMD_Updated!E$201*POP!$C$117/POP!$C114</f>
        <v>647031.16582683334</v>
      </c>
      <c r="E114">
        <f>AWMD_exIreland!F198/AWMD_exIreland!F$201*AWMD_Updated!F$201*POP!$C$117/POP!$C114</f>
        <v>723484.0607175387</v>
      </c>
      <c r="F114">
        <f>AWMD_exIreland!G198/AWMD_exIreland!G$201*AWMD_Updated!G$201*POP!$C$117/POP!$C114</f>
        <v>1442766.1588716235</v>
      </c>
      <c r="G114">
        <f>AWMD_exIreland!H198/AWMD_exIreland!H$201*AWMD_Updated!H$201*POP!$C$117/POP!$C114</f>
        <v>1353431.3795752856</v>
      </c>
      <c r="H114">
        <f>AWMD_exIreland!Q198*10^6/(AWMD_exIreland!AJ198*10^3)*1/(AWMD_exIreland!J198/AWMD_exIreland!J$201)</f>
        <v>22.32929140010252</v>
      </c>
      <c r="I114">
        <f>AWMD_exIreland!AJ198/AWMD_exIreland!AI198</f>
        <v>460.68222803651838</v>
      </c>
      <c r="J114">
        <f>(1-AWMD_exIreland!AH198/100)*100</f>
        <v>92.260476713439317</v>
      </c>
      <c r="K114">
        <f>AWMD_exIreland!AE114*10^3/POP!C114</f>
        <v>0.44800805374857144</v>
      </c>
    </row>
    <row r="115" spans="1:11">
      <c r="A115" t="s">
        <v>318</v>
      </c>
      <c r="B115">
        <f>AWMD_exIreland!C199/AWMD_exIreland!C$201*AWMD_Updated!C$201*POP!$C$117/POP!$C115</f>
        <v>3116722.7171465233</v>
      </c>
      <c r="C115">
        <f>AWMD_exIreland!D199/AWMD_exIreland!D$201*AWMD_Updated!D$201*POP!$C$117/POP!$C115</f>
        <v>1644335.7564203099</v>
      </c>
      <c r="D115">
        <f>AWMD_exIreland!E199/AWMD_exIreland!E$201*AWMD_Updated!E$201*POP!$C$117/POP!$C115</f>
        <v>648199.90917214483</v>
      </c>
      <c r="E115">
        <f>AWMD_exIreland!F199/AWMD_exIreland!F$201*AWMD_Updated!F$201*POP!$C$117/POP!$C115</f>
        <v>725656.30319861462</v>
      </c>
      <c r="F115">
        <f>AWMD_exIreland!G199/AWMD_exIreland!G$201*AWMD_Updated!G$201*POP!$C$117/POP!$C115</f>
        <v>1442870.2363655304</v>
      </c>
      <c r="G115">
        <f>AWMD_exIreland!H199/AWMD_exIreland!H$201*AWMD_Updated!H$201*POP!$C$117/POP!$C115</f>
        <v>1353468.4551080347</v>
      </c>
      <c r="H115">
        <f>AWMD_exIreland!Q199*10^6/(AWMD_exIreland!AJ199*10^3)*1/(AWMD_exIreland!J199/AWMD_exIreland!J$201)</f>
        <v>22.518044842692248</v>
      </c>
      <c r="I115">
        <f>AWMD_exIreland!AJ199/AWMD_exIreland!AI199</f>
        <v>457.33161882175517</v>
      </c>
      <c r="J115">
        <f>(1-AWMD_exIreland!AH199/100)*100</f>
        <v>92.465988216389931</v>
      </c>
      <c r="K115">
        <f>AWMD_exIreland!AE115*10^3/POP!C115</f>
        <v>0.44937321789071777</v>
      </c>
    </row>
    <row r="116" spans="1:11">
      <c r="A116" t="s">
        <v>319</v>
      </c>
      <c r="B116">
        <f>AWMD_exIreland!C200/AWMD_exIreland!C$201*AWMD_Updated!C$201*POP!$C$117/POP!$C116</f>
        <v>3118623.8889980172</v>
      </c>
      <c r="C116">
        <f>AWMD_exIreland!D200/AWMD_exIreland!D$201*AWMD_Updated!D$201*POP!$C$117/POP!$C116</f>
        <v>1650371.7186373384</v>
      </c>
      <c r="D116">
        <f>AWMD_exIreland!E200/AWMD_exIreland!E$201*AWMD_Updated!E$201*POP!$C$117/POP!$C116</f>
        <v>651279.04723041609</v>
      </c>
      <c r="E116">
        <f>AWMD_exIreland!F200/AWMD_exIreland!F$201*AWMD_Updated!F$201*POP!$C$117/POP!$C116</f>
        <v>730557.600074296</v>
      </c>
      <c r="F116">
        <f>AWMD_exIreland!G200/AWMD_exIreland!G$201*AWMD_Updated!G$201*POP!$C$117/POP!$C116</f>
        <v>1440647.3441448188</v>
      </c>
      <c r="G116">
        <f>AWMD_exIreland!H200/AWMD_exIreland!H$201*AWMD_Updated!H$201*POP!$C$117/POP!$C116</f>
        <v>1360339.5296074862</v>
      </c>
      <c r="H116">
        <f>AWMD_exIreland!Q200*10^6/(AWMD_exIreland!AJ200*10^3)*1/(AWMD_exIreland!J200/AWMD_exIreland!J$201)</f>
        <v>22.587993507227324</v>
      </c>
      <c r="I116">
        <f>AWMD_exIreland!AJ200/AWMD_exIreland!AI200</f>
        <v>457.83957413645118</v>
      </c>
      <c r="J116">
        <f>(1-AWMD_exIreland!AH200/100)*100</f>
        <v>92.563029822609749</v>
      </c>
      <c r="K116">
        <f>AWMD_exIreland!AE116*10^3/POP!C116</f>
        <v>0.450856125697016</v>
      </c>
    </row>
    <row r="117" spans="1:11">
      <c r="A117" t="s">
        <v>320</v>
      </c>
      <c r="B117">
        <f>AWMD_exIreland!C201/AWMD_exIreland!C$201*AWMD_Updated!C$201*POP!$C$117/POP!$C117</f>
        <v>3111755.7</v>
      </c>
      <c r="C117">
        <f>AWMD_exIreland!D201/AWMD_exIreland!D$201*AWMD_Updated!D$201*POP!$C$117/POP!$C117</f>
        <v>1649727.1</v>
      </c>
      <c r="D117">
        <f>AWMD_exIreland!E201/AWMD_exIreland!E$201*AWMD_Updated!E$201*POP!$C$117/POP!$C117</f>
        <v>650889.80000000005</v>
      </c>
      <c r="E117">
        <f>AWMD_exIreland!F201/AWMD_exIreland!F$201*AWMD_Updated!F$201*POP!$C$117/POP!$C117</f>
        <v>715168.3</v>
      </c>
      <c r="F117">
        <f>AWMD_exIreland!G201/AWMD_exIreland!G$201*AWMD_Updated!G$201*POP!$C$117/POP!$C117</f>
        <v>1435073.7</v>
      </c>
      <c r="G117">
        <f>AWMD_exIreland!H201/AWMD_exIreland!H$201*AWMD_Updated!H$201*POP!$C$117/POP!$C117</f>
        <v>1348042.7</v>
      </c>
      <c r="H117">
        <f>AWMD_exIreland!Q201*10^6/(AWMD_exIreland!AJ201*10^3)*1/(AWMD_exIreland!J201/AWMD_exIreland!J$201)</f>
        <v>22.628034067779691</v>
      </c>
      <c r="I117">
        <f>AWMD_exIreland!AJ201/AWMD_exIreland!AI201</f>
        <v>456.51013415408255</v>
      </c>
      <c r="J117">
        <f>(1-AWMD_exIreland!AH201/100)*100</f>
        <v>92.560960960960955</v>
      </c>
      <c r="K117">
        <f>AWMD_exIreland!AE117*10^3/POP!C117</f>
        <v>0.45152588656290432</v>
      </c>
    </row>
    <row r="118" spans="1:11">
      <c r="A118" t="s">
        <v>321</v>
      </c>
      <c r="B118">
        <f>AWMD_exIreland!C202/AWMD_exIreland!C$201*AWMD_Updated!C$201*POP!$C$117/POP!$C118</f>
        <v>3001796.5855866433</v>
      </c>
      <c r="C118">
        <f>AWMD_exIreland!D202/AWMD_exIreland!D$201*AWMD_Updated!D$201*POP!$C$117/POP!$C118</f>
        <v>1570505.7161388381</v>
      </c>
      <c r="D118">
        <f>AWMD_exIreland!E202/AWMD_exIreland!E$201*AWMD_Updated!E$201*POP!$C$117/POP!$C118</f>
        <v>651255.51224441407</v>
      </c>
      <c r="E118">
        <f>AWMD_exIreland!F202/AWMD_exIreland!F$201*AWMD_Updated!F$201*POP!$C$117/POP!$C118</f>
        <v>690973.74484099867</v>
      </c>
      <c r="F118">
        <f>AWMD_exIreland!G202/AWMD_exIreland!G$201*AWMD_Updated!G$201*POP!$C$117/POP!$C118</f>
        <v>1381255.1510342744</v>
      </c>
      <c r="G118">
        <f>AWMD_exIreland!H202/AWMD_exIreland!H$201*AWMD_Updated!H$201*POP!$C$117/POP!$C118</f>
        <v>1311347.3012998658</v>
      </c>
      <c r="H118">
        <f>AWMD_exIreland!Q202*10^6/(AWMD_exIreland!AJ202*10^3)*1/(AWMD_exIreland!J202/AWMD_exIreland!J$201)</f>
        <v>23.298281699345843</v>
      </c>
      <c r="I118">
        <f>AWMD_exIreland!AJ202/AWMD_exIreland!AI202</f>
        <v>438.3550758303349</v>
      </c>
      <c r="J118">
        <f>(1-AWMD_exIreland!AH202/100)*100</f>
        <v>92.765172830180745</v>
      </c>
      <c r="K118">
        <f>AWMD_exIreland!AE118*10^3/POP!C118</f>
        <v>0.45134255750619334</v>
      </c>
    </row>
    <row r="119" spans="1:11">
      <c r="A119" t="s">
        <v>322</v>
      </c>
      <c r="B119">
        <f>AWMD_exIreland!C203/AWMD_exIreland!C$201*AWMD_Updated!C$201*POP!$C$117/POP!$C119</f>
        <v>2661024.8878478198</v>
      </c>
      <c r="C119">
        <f>AWMD_exIreland!D203/AWMD_exIreland!D$201*AWMD_Updated!D$201*POP!$C$117/POP!$C119</f>
        <v>1382958.2710081956</v>
      </c>
      <c r="D119">
        <f>AWMD_exIreland!E203/AWMD_exIreland!E$201*AWMD_Updated!E$201*POP!$C$117/POP!$C119</f>
        <v>631465.60579140089</v>
      </c>
      <c r="E119">
        <f>AWMD_exIreland!F203/AWMD_exIreland!F$201*AWMD_Updated!F$201*POP!$C$117/POP!$C119</f>
        <v>623990.94050876074</v>
      </c>
      <c r="F119">
        <f>AWMD_exIreland!G203/AWMD_exIreland!G$201*AWMD_Updated!G$201*POP!$C$117/POP!$C119</f>
        <v>1098974.2720737576</v>
      </c>
      <c r="G119">
        <f>AWMD_exIreland!H203/AWMD_exIreland!H$201*AWMD_Updated!H$201*POP!$C$117/POP!$C119</f>
        <v>1086839.4882709347</v>
      </c>
      <c r="H119">
        <f>AWMD_exIreland!Q203*10^6/(AWMD_exIreland!AJ203*10^3)*1/(AWMD_exIreland!J203/AWMD_exIreland!J$201)</f>
        <v>24.964650144865502</v>
      </c>
      <c r="I119">
        <f>AWMD_exIreland!AJ203/AWMD_exIreland!AI203</f>
        <v>392.45651895469223</v>
      </c>
      <c r="J119">
        <f>(1-AWMD_exIreland!AH203/100)*100</f>
        <v>91.865834982641701</v>
      </c>
      <c r="K119">
        <f>AWMD_exIreland!AE119*10^3/POP!C119</f>
        <v>0.45217646515194487</v>
      </c>
    </row>
    <row r="120" spans="1:11">
      <c r="A120" t="s">
        <v>323</v>
      </c>
      <c r="B120">
        <f>AWMD_exIreland!C204/AWMD_exIreland!C$201*AWMD_Updated!C$201*POP!$C$117/POP!$C120</f>
        <v>2965763.0077938689</v>
      </c>
      <c r="C120">
        <f>AWMD_exIreland!D204/AWMD_exIreland!D$201*AWMD_Updated!D$201*POP!$C$117/POP!$C120</f>
        <v>1571440.0491100808</v>
      </c>
      <c r="D120">
        <f>AWMD_exIreland!E204/AWMD_exIreland!E$201*AWMD_Updated!E$201*POP!$C$117/POP!$C120</f>
        <v>667512.58486642619</v>
      </c>
      <c r="E120">
        <f>AWMD_exIreland!F204/AWMD_exIreland!F$201*AWMD_Updated!F$201*POP!$C$117/POP!$C120</f>
        <v>699430.24307575962</v>
      </c>
      <c r="F120">
        <f>AWMD_exIreland!G204/AWMD_exIreland!G$201*AWMD_Updated!G$201*POP!$C$117/POP!$C120</f>
        <v>1281698.4717513656</v>
      </c>
      <c r="G120">
        <f>AWMD_exIreland!H204/AWMD_exIreland!H$201*AWMD_Updated!H$201*POP!$C$117/POP!$C120</f>
        <v>1230036.2947694983</v>
      </c>
      <c r="H120">
        <f>AWMD_exIreland!Q204*10^6/(AWMD_exIreland!AJ204*10^3)*1/(AWMD_exIreland!J204/AWMD_exIreland!J$201)</f>
        <v>23.57975604742871</v>
      </c>
      <c r="I120">
        <f>AWMD_exIreland!AJ204/AWMD_exIreland!AI204</f>
        <v>441.09347347950978</v>
      </c>
      <c r="J120">
        <f>(1-AWMD_exIreland!AH204/100)*100</f>
        <v>91.482137039374251</v>
      </c>
      <c r="K120">
        <f>AWMD_exIreland!AE120*10^3/POP!C120</f>
        <v>0.45350600522858936</v>
      </c>
    </row>
    <row r="121" spans="1:11">
      <c r="A121" t="s">
        <v>324</v>
      </c>
      <c r="B121">
        <f>AWMD_exIreland!C205/AWMD_exIreland!C$201*AWMD_Updated!C$201*POP!$C$117/POP!$C121</f>
        <v>2978917.7276746086</v>
      </c>
      <c r="C121">
        <f>AWMD_exIreland!D205/AWMD_exIreland!D$201*AWMD_Updated!D$201*POP!$C$117/POP!$C121</f>
        <v>1528477.186574043</v>
      </c>
      <c r="D121">
        <f>AWMD_exIreland!E205/AWMD_exIreland!E$201*AWMD_Updated!E$201*POP!$C$117/POP!$C121</f>
        <v>668571.31873977568</v>
      </c>
      <c r="E121">
        <f>AWMD_exIreland!F205/AWMD_exIreland!F$201*AWMD_Updated!F$201*POP!$C$117/POP!$C121</f>
        <v>718641.06065056857</v>
      </c>
      <c r="F121">
        <f>AWMD_exIreland!G205/AWMD_exIreland!G$201*AWMD_Updated!G$201*POP!$C$117/POP!$C121</f>
        <v>1346689.604003595</v>
      </c>
      <c r="G121">
        <f>AWMD_exIreland!H205/AWMD_exIreland!H$201*AWMD_Updated!H$201*POP!$C$117/POP!$C121</f>
        <v>1274010.22983949</v>
      </c>
      <c r="H121">
        <f>AWMD_exIreland!Q205*10^6/(AWMD_exIreland!AJ205*10^3)*1/(AWMD_exIreland!J205/AWMD_exIreland!J$201)</f>
        <v>23.886366622263061</v>
      </c>
      <c r="I121">
        <f>AWMD_exIreland!AJ205/AWMD_exIreland!AI205</f>
        <v>436.66304386597409</v>
      </c>
      <c r="J121">
        <f>(1-AWMD_exIreland!AH205/100)*100</f>
        <v>91.770251483797935</v>
      </c>
      <c r="K121">
        <f>AWMD_exIreland!AE121*10^3/POP!C121</f>
        <v>0.4543107221278973</v>
      </c>
    </row>
    <row r="122" spans="1:11">
      <c r="A122" t="s">
        <v>325</v>
      </c>
      <c r="B122">
        <f>AWMD_exIreland!C206/AWMD_exIreland!C$201*AWMD_Updated!C$201*POP!$C$117/POP!$C122</f>
        <v>2995745.838918067</v>
      </c>
      <c r="C122">
        <f>AWMD_exIreland!D206/AWMD_exIreland!D$201*AWMD_Updated!D$201*POP!$C$117/POP!$C122</f>
        <v>1507301.6608151789</v>
      </c>
      <c r="D122">
        <f>AWMD_exIreland!E206/AWMD_exIreland!E$201*AWMD_Updated!E$201*POP!$C$117/POP!$C122</f>
        <v>671940.50914093037</v>
      </c>
      <c r="E122">
        <f>AWMD_exIreland!F206/AWMD_exIreland!F$201*AWMD_Updated!F$201*POP!$C$117/POP!$C122</f>
        <v>723548.89837653888</v>
      </c>
      <c r="F122">
        <f>AWMD_exIreland!G206/AWMD_exIreland!G$201*AWMD_Updated!G$201*POP!$C$117/POP!$C122</f>
        <v>1378368.0975710084</v>
      </c>
      <c r="G122">
        <f>AWMD_exIreland!H206/AWMD_exIreland!H$201*AWMD_Updated!H$201*POP!$C$117/POP!$C122</f>
        <v>1313460.327046273</v>
      </c>
      <c r="H122">
        <f>AWMD_exIreland!Q206*10^6/(AWMD_exIreland!AJ206*10^3)*1/(AWMD_exIreland!J206/AWMD_exIreland!J$201)</f>
        <v>23.592185428706571</v>
      </c>
      <c r="I122">
        <f>AWMD_exIreland!AJ206/AWMD_exIreland!AI206</f>
        <v>437.34526060143395</v>
      </c>
      <c r="J122">
        <f>(1-AWMD_exIreland!AH206/100)*100</f>
        <v>91.792459847153538</v>
      </c>
      <c r="K122">
        <f>AWMD_exIreland!AE122*10^3/POP!C122</f>
        <v>0.45625930246550855</v>
      </c>
    </row>
    <row r="123" spans="1:11">
      <c r="A123" t="s">
        <v>326</v>
      </c>
      <c r="B123">
        <f>AWMD_exIreland!C207/AWMD_exIreland!C$201*AWMD_Updated!C$201*POP!$C$117/POP!$C123</f>
        <v>3059581.9409925565</v>
      </c>
      <c r="C123">
        <f>AWMD_exIreland!D207/AWMD_exIreland!D$201*AWMD_Updated!D$201*POP!$C$117/POP!$C123</f>
        <v>1565317.3743896384</v>
      </c>
      <c r="D123">
        <f>AWMD_exIreland!E207/AWMD_exIreland!E$201*AWMD_Updated!E$201*POP!$C$117/POP!$C123</f>
        <v>682237.83371231332</v>
      </c>
      <c r="E123">
        <f>AWMD_exIreland!F207/AWMD_exIreland!F$201*AWMD_Updated!F$201*POP!$C$117/POP!$C123</f>
        <v>735286.77774003311</v>
      </c>
      <c r="F123">
        <f>AWMD_exIreland!G207/AWMD_exIreland!G$201*AWMD_Updated!G$201*POP!$C$117/POP!$C123</f>
        <v>1400638.0775826336</v>
      </c>
      <c r="G123">
        <f>AWMD_exIreland!H207/AWMD_exIreland!H$201*AWMD_Updated!H$201*POP!$C$117/POP!$C123</f>
        <v>1339217.0699237022</v>
      </c>
      <c r="H123">
        <f>AWMD_exIreland!Q207*10^6/(AWMD_exIreland!AJ207*10^3)*1/(AWMD_exIreland!J207/AWMD_exIreland!J$201)</f>
        <v>23.214093325030955</v>
      </c>
      <c r="I123">
        <f>AWMD_exIreland!AJ207/AWMD_exIreland!AI207</f>
        <v>447.0884611888585</v>
      </c>
      <c r="J123">
        <f>(1-AWMD_exIreland!AH207/100)*100</f>
        <v>92.076630254404819</v>
      </c>
      <c r="K123">
        <f>AWMD_exIreland!AE123*10^3/POP!C123</f>
        <v>0.4580835879591344</v>
      </c>
    </row>
    <row r="124" spans="1:11">
      <c r="A124" t="s">
        <v>327</v>
      </c>
      <c r="B124">
        <f>AWMD_exIreland!C208/AWMD_exIreland!C$201*AWMD_Updated!C$201*POP!$C$117/POP!$C124</f>
        <v>3111635.0546998596</v>
      </c>
      <c r="C124">
        <f>AWMD_exIreland!D208/AWMD_exIreland!D$201*AWMD_Updated!D$201*POP!$C$117/POP!$C124</f>
        <v>1626096.6671773607</v>
      </c>
      <c r="D124">
        <f>AWMD_exIreland!E208/AWMD_exIreland!E$201*AWMD_Updated!E$201*POP!$C$117/POP!$C124</f>
        <v>686739.05956703273</v>
      </c>
      <c r="E124">
        <f>AWMD_exIreland!F208/AWMD_exIreland!F$201*AWMD_Updated!F$201*POP!$C$117/POP!$C124</f>
        <v>729361.71409998939</v>
      </c>
      <c r="F124">
        <f>AWMD_exIreland!G208/AWMD_exIreland!G$201*AWMD_Updated!G$201*POP!$C$117/POP!$C124</f>
        <v>1426452.0727043222</v>
      </c>
      <c r="G124">
        <f>AWMD_exIreland!H208/AWMD_exIreland!H$201*AWMD_Updated!H$201*POP!$C$117/POP!$C124</f>
        <v>1361880.3882917927</v>
      </c>
      <c r="H124">
        <f>AWMD_exIreland!Q208*10^6/(AWMD_exIreland!AJ208*10^3)*1/(AWMD_exIreland!J208/AWMD_exIreland!J$201)</f>
        <v>23.469662692892882</v>
      </c>
      <c r="I124">
        <f>AWMD_exIreland!AJ208/AWMD_exIreland!AI208</f>
        <v>447.73355938347572</v>
      </c>
      <c r="J124">
        <f>(1-AWMD_exIreland!AH208/100)*100</f>
        <v>92.564906395445803</v>
      </c>
      <c r="K124">
        <f>AWMD_exIreland!AE124*10^3/POP!C124</f>
        <v>0.45954419133897478</v>
      </c>
    </row>
    <row r="125" spans="1:11">
      <c r="A125" t="s">
        <v>328</v>
      </c>
      <c r="B125">
        <f>AWMD_exIreland!C209/AWMD_exIreland!C$201*AWMD_Updated!C$201*POP!$C$117/POP!$C125</f>
        <v>3138948.0957444408</v>
      </c>
      <c r="C125">
        <f>AWMD_exIreland!D209/AWMD_exIreland!D$201*AWMD_Updated!D$201*POP!$C$117/POP!$C125</f>
        <v>1630315.732454302</v>
      </c>
      <c r="D125">
        <f>AWMD_exIreland!E209/AWMD_exIreland!E$201*AWMD_Updated!E$201*POP!$C$117/POP!$C125</f>
        <v>687389.23813941691</v>
      </c>
      <c r="E125">
        <f>AWMD_exIreland!F209/AWMD_exIreland!F$201*AWMD_Updated!F$201*POP!$C$117/POP!$C125</f>
        <v>731808.13667204278</v>
      </c>
      <c r="F125">
        <f>AWMD_exIreland!G209/AWMD_exIreland!G$201*AWMD_Updated!G$201*POP!$C$117/POP!$C125</f>
        <v>1473408.4901462577</v>
      </c>
      <c r="G125">
        <f>AWMD_exIreland!H209/AWMD_exIreland!H$201*AWMD_Updated!H$201*POP!$C$117/POP!$C125</f>
        <v>1421237.5237350531</v>
      </c>
      <c r="H125">
        <f>AWMD_exIreland!Q209*10^6/(AWMD_exIreland!AJ209*10^3)*1/(AWMD_exIreland!J209/AWMD_exIreland!J$201)</f>
        <v>23.265044982944509</v>
      </c>
      <c r="I125">
        <f>AWMD_exIreland!AJ209/AWMD_exIreland!AI209</f>
        <v>448.6552961148621</v>
      </c>
      <c r="J125">
        <f>(1-AWMD_exIreland!AH209/100)*100</f>
        <v>92.969669327251992</v>
      </c>
      <c r="K125">
        <f>AWMD_exIreland!AE125*10^3/POP!C125</f>
        <v>0.45997112395219936</v>
      </c>
    </row>
    <row r="126" spans="1:11">
      <c r="A126" t="s">
        <v>329</v>
      </c>
      <c r="B126">
        <f>AWMD_exIreland!C210/AWMD_exIreland!C$201*AWMD_Updated!C$201*POP!$C$117/POP!$C126</f>
        <v>3158501.6760001821</v>
      </c>
      <c r="C126">
        <f>AWMD_exIreland!D210/AWMD_exIreland!D$201*AWMD_Updated!D$201*POP!$C$117/POP!$C126</f>
        <v>1648116.890140377</v>
      </c>
      <c r="D126">
        <f>AWMD_exIreland!E210/AWMD_exIreland!E$201*AWMD_Updated!E$201*POP!$C$117/POP!$C126</f>
        <v>690766.17856401415</v>
      </c>
      <c r="E126">
        <f>AWMD_exIreland!F210/AWMD_exIreland!F$201*AWMD_Updated!F$201*POP!$C$117/POP!$C126</f>
        <v>742882.83113933459</v>
      </c>
      <c r="F126">
        <f>AWMD_exIreland!G210/AWMD_exIreland!G$201*AWMD_Updated!G$201*POP!$C$117/POP!$C126</f>
        <v>1497212.2316081689</v>
      </c>
      <c r="G126">
        <f>AWMD_exIreland!H210/AWMD_exIreland!H$201*AWMD_Updated!H$201*POP!$C$117/POP!$C126</f>
        <v>1445297.4661313796</v>
      </c>
      <c r="H126">
        <f>AWMD_exIreland!Q210*10^6/(AWMD_exIreland!AJ210*10^3)*1/(AWMD_exIreland!J210/AWMD_exIreland!J$201)</f>
        <v>22.898885894213258</v>
      </c>
      <c r="I126">
        <f>AWMD_exIreland!AJ210/AWMD_exIreland!AI210</f>
        <v>450.97373599373725</v>
      </c>
      <c r="J126">
        <f>(1-AWMD_exIreland!AH210/100)*100</f>
        <v>93.171247357293879</v>
      </c>
      <c r="K126">
        <f>AWMD_exIreland!AE126*10^3/POP!C126</f>
        <v>0.46016866122847827</v>
      </c>
    </row>
    <row r="127" spans="1:11">
      <c r="A127" t="s">
        <v>330</v>
      </c>
      <c r="B127">
        <f>AWMD_exIreland!C211/AWMD_exIreland!C$201*AWMD_Updated!C$201*POP!$C$117/POP!$C127</f>
        <v>3184401.5860110843</v>
      </c>
      <c r="C127">
        <f>AWMD_exIreland!D211/AWMD_exIreland!D$201*AWMD_Updated!D$201*POP!$C$117/POP!$C127</f>
        <v>1667278.2351489004</v>
      </c>
      <c r="D127">
        <f>AWMD_exIreland!E211/AWMD_exIreland!E$201*AWMD_Updated!E$201*POP!$C$117/POP!$C127</f>
        <v>690262.27484948211</v>
      </c>
      <c r="E127">
        <f>AWMD_exIreland!F211/AWMD_exIreland!F$201*AWMD_Updated!F$201*POP!$C$117/POP!$C127</f>
        <v>741047.5023362732</v>
      </c>
      <c r="F127">
        <f>AWMD_exIreland!G211/AWMD_exIreland!G$201*AWMD_Updated!G$201*POP!$C$117/POP!$C127</f>
        <v>1513314.1278180499</v>
      </c>
      <c r="G127">
        <f>AWMD_exIreland!H211/AWMD_exIreland!H$201*AWMD_Updated!H$201*POP!$C$117/POP!$C127</f>
        <v>1459851.2171965069</v>
      </c>
      <c r="H127">
        <f>AWMD_exIreland!Q211*10^6/(AWMD_exIreland!AJ211*10^3)*1/(AWMD_exIreland!J211/AWMD_exIreland!J$201)</f>
        <v>22.675552502762368</v>
      </c>
      <c r="I127">
        <f>AWMD_exIreland!AJ211/AWMD_exIreland!AI211</f>
        <v>450.87876087087659</v>
      </c>
      <c r="J127">
        <f>(1-AWMD_exIreland!AH211/100)*100</f>
        <v>93.257999608205296</v>
      </c>
      <c r="K127">
        <f>AWMD_exIreland!AE127*10^3/POP!C127</f>
        <v>0.46034019233428469</v>
      </c>
    </row>
    <row r="128" spans="1:11">
      <c r="A128" t="s">
        <v>331</v>
      </c>
      <c r="B128">
        <f>AWMD_exIreland!C212/AWMD_exIreland!C$201*AWMD_Updated!C$201*POP!$C$117/POP!$C128</f>
        <v>3194782.1999045108</v>
      </c>
      <c r="C128">
        <f>AWMD_exIreland!D212/AWMD_exIreland!D$201*AWMD_Updated!D$201*POP!$C$117/POP!$C128</f>
        <v>1676240.5526789541</v>
      </c>
      <c r="D128">
        <f>AWMD_exIreland!E212/AWMD_exIreland!E$201*AWMD_Updated!E$201*POP!$C$117/POP!$C128</f>
        <v>687711.11246470944</v>
      </c>
      <c r="E128">
        <f>AWMD_exIreland!F212/AWMD_exIreland!F$201*AWMD_Updated!F$201*POP!$C$117/POP!$C128</f>
        <v>747044.22091779043</v>
      </c>
      <c r="F128">
        <f>AWMD_exIreland!G212/AWMD_exIreland!G$201*AWMD_Updated!G$201*POP!$C$117/POP!$C128</f>
        <v>1530335.2865914453</v>
      </c>
      <c r="G128">
        <f>AWMD_exIreland!H212/AWMD_exIreland!H$201*AWMD_Updated!H$201*POP!$C$117/POP!$C128</f>
        <v>1484616.0316047247</v>
      </c>
      <c r="H128">
        <f>AWMD_exIreland!Q212*10^6/(AWMD_exIreland!AJ212*10^3)*1/(AWMD_exIreland!J212/AWMD_exIreland!J$201)</f>
        <v>22.53067050362074</v>
      </c>
      <c r="I128">
        <f>AWMD_exIreland!AJ212/AWMD_exIreland!AI212</f>
        <v>451.72206252040041</v>
      </c>
      <c r="J128">
        <f>(1-AWMD_exIreland!AH212/100)*100</f>
        <v>93.259584222289945</v>
      </c>
      <c r="K128">
        <f>AWMD_exIreland!AE128*10^3/POP!C128</f>
        <v>0.46140846809863395</v>
      </c>
    </row>
    <row r="129" spans="1:11">
      <c r="A129" t="s">
        <v>332</v>
      </c>
      <c r="B129">
        <f>AWMD_exIreland!C213/AWMD_exIreland!C$201*AWMD_Updated!C$201*POP!$C$117/POP!$C129</f>
        <v>3191897.0671796058</v>
      </c>
      <c r="C129">
        <f>AWMD_exIreland!D213/AWMD_exIreland!D$201*AWMD_Updated!D$201*POP!$C$117/POP!$C129</f>
        <v>1659552.2353395498</v>
      </c>
      <c r="D129">
        <f>AWMD_exIreland!E213/AWMD_exIreland!E$201*AWMD_Updated!E$201*POP!$C$117/POP!$C129</f>
        <v>691551.86512270651</v>
      </c>
      <c r="E129">
        <f>AWMD_exIreland!F213/AWMD_exIreland!F$201*AWMD_Updated!F$201*POP!$C$117/POP!$C129</f>
        <v>747479.77979804948</v>
      </c>
      <c r="F129">
        <f>AWMD_exIreland!G213/AWMD_exIreland!G$201*AWMD_Updated!G$201*POP!$C$117/POP!$C129</f>
        <v>1531753.3754546561</v>
      </c>
      <c r="G129">
        <f>AWMD_exIreland!H213/AWMD_exIreland!H$201*AWMD_Updated!H$201*POP!$C$117/POP!$C129</f>
        <v>1477756.000590574</v>
      </c>
      <c r="H129">
        <f>AWMD_exIreland!Q213*10^6/(AWMD_exIreland!AJ213*10^3)*1/(AWMD_exIreland!J213/AWMD_exIreland!J$201)</f>
        <v>22.316905406070621</v>
      </c>
      <c r="I129">
        <f>AWMD_exIreland!AJ213/AWMD_exIreland!AI213</f>
        <v>451.06490107177427</v>
      </c>
      <c r="J129">
        <f>(1-AWMD_exIreland!AH213/100)*100</f>
        <v>93.260638499197754</v>
      </c>
      <c r="K129">
        <f>AWMD_exIreland!AE129*10^3/POP!C129</f>
        <v>0.46192851382186811</v>
      </c>
    </row>
    <row r="130" spans="1:11">
      <c r="A130" t="s">
        <v>333</v>
      </c>
      <c r="B130">
        <f>AWMD_exIreland!C214/AWMD_exIreland!C$201*AWMD_Updated!C$201*POP!$C$117/POP!$C130</f>
        <v>3189071.2951321164</v>
      </c>
      <c r="C130">
        <f>AWMD_exIreland!D214/AWMD_exIreland!D$201*AWMD_Updated!D$201*POP!$C$117/POP!$C130</f>
        <v>1663211.9516038627</v>
      </c>
      <c r="D130">
        <f>AWMD_exIreland!E214/AWMD_exIreland!E$201*AWMD_Updated!E$201*POP!$C$117/POP!$C130</f>
        <v>693281.67696752993</v>
      </c>
      <c r="E130">
        <f>AWMD_exIreland!F214/AWMD_exIreland!F$201*AWMD_Updated!F$201*POP!$C$117/POP!$C130</f>
        <v>760786.74128230568</v>
      </c>
      <c r="F130">
        <f>AWMD_exIreland!G214/AWMD_exIreland!G$201*AWMD_Updated!G$201*POP!$C$117/POP!$C130</f>
        <v>1513352.0724046896</v>
      </c>
      <c r="G130">
        <f>AWMD_exIreland!H214/AWMD_exIreland!H$201*AWMD_Updated!H$201*POP!$C$117/POP!$C130</f>
        <v>1449631.1439256128</v>
      </c>
      <c r="H130">
        <f>AWMD_exIreland!Q214*10^6/(AWMD_exIreland!AJ214*10^3)*1/(AWMD_exIreland!J214/AWMD_exIreland!J$201)</f>
        <v>22.164058404011083</v>
      </c>
      <c r="I130">
        <f>AWMD_exIreland!AJ214/AWMD_exIreland!AI214</f>
        <v>454.37775416724651</v>
      </c>
      <c r="J130">
        <f>(1-AWMD_exIreland!AH214/100)*100</f>
        <v>93.460899160994131</v>
      </c>
      <c r="K130">
        <f>AWMD_exIreland!AE130*10^3/POP!C130</f>
        <v>0.46281225658592906</v>
      </c>
    </row>
    <row r="131" spans="1:11">
      <c r="A131" t="s">
        <v>334</v>
      </c>
      <c r="B131">
        <f>AWMD_exIreland!C215/AWMD_exIreland!C$201*AWMD_Updated!C$201*POP!$C$117/POP!$C131</f>
        <v>3191513.9740031729</v>
      </c>
      <c r="C131">
        <f>AWMD_exIreland!D215/AWMD_exIreland!D$201*AWMD_Updated!D$201*POP!$C$117/POP!$C131</f>
        <v>1667032.0220874315</v>
      </c>
      <c r="D131">
        <f>AWMD_exIreland!E215/AWMD_exIreland!E$201*AWMD_Updated!E$201*POP!$C$117/POP!$C131</f>
        <v>695276.52668450156</v>
      </c>
      <c r="E131">
        <f>AWMD_exIreland!F215/AWMD_exIreland!F$201*AWMD_Updated!F$201*POP!$C$117/POP!$C131</f>
        <v>760107.77267809794</v>
      </c>
      <c r="F131">
        <f>AWMD_exIreland!G215/AWMD_exIreland!G$201*AWMD_Updated!G$201*POP!$C$117/POP!$C131</f>
        <v>1504314.7743695083</v>
      </c>
      <c r="G131">
        <f>AWMD_exIreland!H215/AWMD_exIreland!H$201*AWMD_Updated!H$201*POP!$C$117/POP!$C131</f>
        <v>1440774.1478732973</v>
      </c>
      <c r="H131">
        <f>AWMD_exIreland!Q215*10^6/(AWMD_exIreland!AJ215*10^3)*1/(AWMD_exIreland!J215/AWMD_exIreland!J$201)</f>
        <v>22.242353717365006</v>
      </c>
      <c r="I131">
        <f>AWMD_exIreland!AJ215/AWMD_exIreland!AI215</f>
        <v>452.70963259380449</v>
      </c>
      <c r="J131">
        <f>(1-AWMD_exIreland!AH215/100)*100</f>
        <v>93.463620405645202</v>
      </c>
      <c r="K131">
        <f>AWMD_exIreland!AE131*10^3/POP!C131</f>
        <v>0.463469909866633</v>
      </c>
    </row>
    <row r="132" spans="1:11">
      <c r="A132" t="s">
        <v>335</v>
      </c>
      <c r="B132">
        <f>AWMD_exIreland!C216/AWMD_exIreland!C$201*AWMD_Updated!C$201*POP!$C$117/POP!$C132</f>
        <v>3190068.6959248232</v>
      </c>
      <c r="C132">
        <f>AWMD_exIreland!D216/AWMD_exIreland!D$201*AWMD_Updated!D$201*POP!$C$117/POP!$C132</f>
        <v>1663736.4958436219</v>
      </c>
      <c r="D132">
        <f>AWMD_exIreland!E216/AWMD_exIreland!E$201*AWMD_Updated!E$201*POP!$C$117/POP!$C132</f>
        <v>697558.47507057036</v>
      </c>
      <c r="E132">
        <f>AWMD_exIreland!F216/AWMD_exIreland!F$201*AWMD_Updated!F$201*POP!$C$117/POP!$C132</f>
        <v>761814.45288232295</v>
      </c>
      <c r="F132">
        <f>AWMD_exIreland!G216/AWMD_exIreland!G$201*AWMD_Updated!G$201*POP!$C$117/POP!$C132</f>
        <v>1489681.9890844743</v>
      </c>
      <c r="G132">
        <f>AWMD_exIreland!H216/AWMD_exIreland!H$201*AWMD_Updated!H$201*POP!$C$117/POP!$C132</f>
        <v>1417725.7586940764</v>
      </c>
      <c r="H132">
        <f>AWMD_exIreland!Q216*10^6/(AWMD_exIreland!AJ216*10^3)*1/(AWMD_exIreland!J216/AWMD_exIreland!J$201)</f>
        <v>22.27195694048503</v>
      </c>
      <c r="I132">
        <f>AWMD_exIreland!AJ216/AWMD_exIreland!AI216</f>
        <v>453.9498307532362</v>
      </c>
      <c r="J132">
        <f>(1-AWMD_exIreland!AH216/100)*100</f>
        <v>93.364961542136442</v>
      </c>
      <c r="K132">
        <f>AWMD_exIreland!AE132*10^3/POP!C132</f>
        <v>0.46457389162372936</v>
      </c>
    </row>
    <row r="133" spans="1:11">
      <c r="A133" t="s">
        <v>336</v>
      </c>
      <c r="B133">
        <f>AWMD_exIreland!C217/AWMD_exIreland!C$201*AWMD_Updated!C$201*POP!$C$117/POP!$C133</f>
        <v>3192176.5358086987</v>
      </c>
      <c r="C133">
        <f>AWMD_exIreland!D217/AWMD_exIreland!D$201*AWMD_Updated!D$201*POP!$C$117/POP!$C133</f>
        <v>1663904.2948460598</v>
      </c>
      <c r="D133">
        <f>AWMD_exIreland!E217/AWMD_exIreland!E$201*AWMD_Updated!E$201*POP!$C$117/POP!$C133</f>
        <v>701859.44340266776</v>
      </c>
      <c r="E133">
        <f>AWMD_exIreland!F217/AWMD_exIreland!F$201*AWMD_Updated!F$201*POP!$C$117/POP!$C133</f>
        <v>751349.32273727458</v>
      </c>
      <c r="F133">
        <f>AWMD_exIreland!G217/AWMD_exIreland!G$201*AWMD_Updated!G$201*POP!$C$117/POP!$C133</f>
        <v>1500101.7536904737</v>
      </c>
      <c r="G133">
        <f>AWMD_exIreland!H217/AWMD_exIreland!H$201*AWMD_Updated!H$201*POP!$C$117/POP!$C133</f>
        <v>1408817.2087330795</v>
      </c>
      <c r="H133">
        <f>AWMD_exIreland!Q217*10^6/(AWMD_exIreland!AJ217*10^3)*1/(AWMD_exIreland!J217/AWMD_exIreland!J$201)</f>
        <v>22.487638301369369</v>
      </c>
      <c r="I133">
        <f>AWMD_exIreland!AJ217/AWMD_exIreland!AI217</f>
        <v>452.43328822198868</v>
      </c>
      <c r="J133">
        <f>(1-AWMD_exIreland!AH217/100)*100</f>
        <v>93.464964569297777</v>
      </c>
      <c r="K133">
        <f>AWMD_exIreland!AE133*10^3/POP!C133</f>
        <v>0.46475342162920291</v>
      </c>
    </row>
    <row r="134" spans="1:11">
      <c r="A134" t="s">
        <v>337</v>
      </c>
      <c r="B134">
        <f>AWMD_exIreland!C218/AWMD_exIreland!C$201*AWMD_Updated!C$201*POP!$C$117/POP!$C134</f>
        <v>3194433.1435811501</v>
      </c>
      <c r="C134">
        <f>AWMD_exIreland!D218/AWMD_exIreland!D$201*AWMD_Updated!D$201*POP!$C$117/POP!$C134</f>
        <v>1670971.5808347652</v>
      </c>
      <c r="D134">
        <f>AWMD_exIreland!E218/AWMD_exIreland!E$201*AWMD_Updated!E$201*POP!$C$117/POP!$C134</f>
        <v>702457.32640064764</v>
      </c>
      <c r="E134">
        <f>AWMD_exIreland!F218/AWMD_exIreland!F$201*AWMD_Updated!F$201*POP!$C$117/POP!$C134</f>
        <v>747785.64321817691</v>
      </c>
      <c r="F134">
        <f>AWMD_exIreland!G218/AWMD_exIreland!G$201*AWMD_Updated!G$201*POP!$C$117/POP!$C134</f>
        <v>1491402.1590346151</v>
      </c>
      <c r="G134">
        <f>AWMD_exIreland!H218/AWMD_exIreland!H$201*AWMD_Updated!H$201*POP!$C$117/POP!$C134</f>
        <v>1404658.5948920231</v>
      </c>
      <c r="H134">
        <f>AWMD_exIreland!Q218*10^6/(AWMD_exIreland!AJ218*10^3)*1/(AWMD_exIreland!J218/AWMD_exIreland!J$201)</f>
        <v>22.553132738997309</v>
      </c>
      <c r="I134">
        <f>AWMD_exIreland!AJ218/AWMD_exIreland!AI218</f>
        <v>453.22657640772286</v>
      </c>
      <c r="J134">
        <f>(1-AWMD_exIreland!AH218/100)*100</f>
        <v>93.565981286332615</v>
      </c>
      <c r="K134">
        <f>AWMD_exIreland!AE134*10^3/POP!C134</f>
        <v>0.46496334155241575</v>
      </c>
    </row>
    <row r="135" spans="1:11">
      <c r="A135" t="s">
        <v>338</v>
      </c>
      <c r="B135">
        <f>AWMD_exIreland!C219/AWMD_exIreland!C$201*AWMD_Updated!C$201*POP!$C$117/POP!$C135</f>
        <v>3197775.4149391707</v>
      </c>
      <c r="C135">
        <f>AWMD_exIreland!D219/AWMD_exIreland!D$201*AWMD_Updated!D$201*POP!$C$117/POP!$C135</f>
        <v>1673068.5773687011</v>
      </c>
      <c r="D135">
        <f>AWMD_exIreland!E219/AWMD_exIreland!E$201*AWMD_Updated!E$201*POP!$C$117/POP!$C135</f>
        <v>707746.72454567882</v>
      </c>
      <c r="E135">
        <f>AWMD_exIreland!F219/AWMD_exIreland!F$201*AWMD_Updated!F$201*POP!$C$117/POP!$C135</f>
        <v>744228.75692179683</v>
      </c>
      <c r="F135">
        <f>AWMD_exIreland!G219/AWMD_exIreland!G$201*AWMD_Updated!G$201*POP!$C$117/POP!$C135</f>
        <v>1498377.6662779462</v>
      </c>
      <c r="G135">
        <f>AWMD_exIreland!H219/AWMD_exIreland!H$201*AWMD_Updated!H$201*POP!$C$117/POP!$C135</f>
        <v>1415663.1409299283</v>
      </c>
      <c r="H135">
        <f>AWMD_exIreland!Q219*10^6/(AWMD_exIreland!AJ219*10^3)*1/(AWMD_exIreland!J219/AWMD_exIreland!J$201)</f>
        <v>22.716572826037392</v>
      </c>
      <c r="I135">
        <f>AWMD_exIreland!AJ219/AWMD_exIreland!AI219</f>
        <v>452.86725221227772</v>
      </c>
      <c r="J135">
        <f>(1-AWMD_exIreland!AH219/100)*100</f>
        <v>93.566457302108901</v>
      </c>
      <c r="K135">
        <f>AWMD_exIreland!AE135*10^3/POP!C135</f>
        <v>0.46526274157119246</v>
      </c>
    </row>
    <row r="136" spans="1:11">
      <c r="A136" t="s">
        <v>339</v>
      </c>
      <c r="B136">
        <f>AWMD_exIreland!C220/AWMD_exIreland!C$201*AWMD_Updated!C$201*POP!$C$117/POP!$C136</f>
        <v>3201684.6609230507</v>
      </c>
      <c r="C136">
        <f>AWMD_exIreland!D220/AWMD_exIreland!D$201*AWMD_Updated!D$201*POP!$C$117/POP!$C136</f>
        <v>1681021.6210769201</v>
      </c>
      <c r="D136">
        <f>AWMD_exIreland!E220/AWMD_exIreland!E$201*AWMD_Updated!E$201*POP!$C$117/POP!$C136</f>
        <v>711575.2932101409</v>
      </c>
      <c r="E136">
        <f>AWMD_exIreland!F220/AWMD_exIreland!F$201*AWMD_Updated!F$201*POP!$C$117/POP!$C136</f>
        <v>735386.50271404639</v>
      </c>
      <c r="F136">
        <f>AWMD_exIreland!G220/AWMD_exIreland!G$201*AWMD_Updated!G$201*POP!$C$117/POP!$C136</f>
        <v>1485429.2397996029</v>
      </c>
      <c r="G136">
        <f>AWMD_exIreland!H220/AWMD_exIreland!H$201*AWMD_Updated!H$201*POP!$C$117/POP!$C136</f>
        <v>1420650.8345302104</v>
      </c>
      <c r="H136">
        <f>AWMD_exIreland!Q220*10^6/(AWMD_exIreland!AJ220*10^3)*1/(AWMD_exIreland!J220/AWMD_exIreland!J$201)</f>
        <v>22.932723520597207</v>
      </c>
      <c r="I136">
        <f>AWMD_exIreland!AJ220/AWMD_exIreland!AI220</f>
        <v>451.50426916878547</v>
      </c>
      <c r="J136">
        <f>(1-AWMD_exIreland!AH220/100)*100</f>
        <v>93.765062717738346</v>
      </c>
      <c r="K136">
        <f>AWMD_exIreland!AE136*10^3/POP!C136</f>
        <v>0.46546891756122116</v>
      </c>
    </row>
    <row r="137" spans="1:11">
      <c r="A137" t="s">
        <v>340</v>
      </c>
      <c r="B137">
        <f>AWMD_exIreland!C221/AWMD_exIreland!C$201*AWMD_Updated!C$201*POP!$C$117/POP!$C137</f>
        <v>3206709.5354588404</v>
      </c>
      <c r="C137">
        <f>AWMD_exIreland!D221/AWMD_exIreland!D$201*AWMD_Updated!D$201*POP!$C$117/POP!$C137</f>
        <v>1687464.691596718</v>
      </c>
      <c r="D137">
        <f>AWMD_exIreland!E221/AWMD_exIreland!E$201*AWMD_Updated!E$201*POP!$C$117/POP!$C137</f>
        <v>714438.149363662</v>
      </c>
      <c r="E137">
        <f>AWMD_exIreland!F221/AWMD_exIreland!F$201*AWMD_Updated!F$201*POP!$C$117/POP!$C137</f>
        <v>744621.49323646724</v>
      </c>
      <c r="F137">
        <f>AWMD_exIreland!G221/AWMD_exIreland!G$201*AWMD_Updated!G$201*POP!$C$117/POP!$C137</f>
        <v>1476049.0847756267</v>
      </c>
      <c r="G137">
        <f>AWMD_exIreland!H221/AWMD_exIreland!H$201*AWMD_Updated!H$201*POP!$C$117/POP!$C137</f>
        <v>1422411.3375999716</v>
      </c>
      <c r="H137">
        <f>AWMD_exIreland!Q221*10^6/(AWMD_exIreland!AJ221*10^3)*1/(AWMD_exIreland!J221/AWMD_exIreland!J$201)</f>
        <v>22.987654897164123</v>
      </c>
      <c r="I137">
        <f>AWMD_exIreland!AJ221/AWMD_exIreland!AI221</f>
        <v>453.07850510171158</v>
      </c>
      <c r="J137">
        <f>(1-AWMD_exIreland!AH221/100)*100</f>
        <v>93.771781157967482</v>
      </c>
      <c r="K137">
        <f>AWMD_exIreland!AE137*10^3/POP!C137</f>
        <v>0.46656349848808315</v>
      </c>
    </row>
    <row r="138" spans="1:11">
      <c r="A138" t="s">
        <v>341</v>
      </c>
      <c r="B138">
        <f>AWMD_exIreland!C222/AWMD_exIreland!C$201*AWMD_Updated!C$201*POP!$C$117/POP!$C138</f>
        <v>3213593.3113365355</v>
      </c>
      <c r="C138">
        <f>AWMD_exIreland!D222/AWMD_exIreland!D$201*AWMD_Updated!D$201*POP!$C$117/POP!$C138</f>
        <v>1691059.5021551806</v>
      </c>
      <c r="D138">
        <f>AWMD_exIreland!E222/AWMD_exIreland!E$201*AWMD_Updated!E$201*POP!$C$117/POP!$C138</f>
        <v>712788.69122079469</v>
      </c>
      <c r="E138">
        <f>AWMD_exIreland!F222/AWMD_exIreland!F$201*AWMD_Updated!F$201*POP!$C$117/POP!$C138</f>
        <v>746488.74917962169</v>
      </c>
      <c r="F138">
        <f>AWMD_exIreland!G222/AWMD_exIreland!G$201*AWMD_Updated!G$201*POP!$C$117/POP!$C138</f>
        <v>1496732.1228910226</v>
      </c>
      <c r="G138">
        <f>AWMD_exIreland!H222/AWMD_exIreland!H$201*AWMD_Updated!H$201*POP!$C$117/POP!$C138</f>
        <v>1439474.7753500014</v>
      </c>
      <c r="H138">
        <f>AWMD_exIreland!Q222*10^6/(AWMD_exIreland!AJ222*10^3)*1/(AWMD_exIreland!J222/AWMD_exIreland!J$201)</f>
        <v>23.079901672275565</v>
      </c>
      <c r="I138">
        <f>AWMD_exIreland!AJ222/AWMD_exIreland!AI222</f>
        <v>451.6646533800087</v>
      </c>
      <c r="J138">
        <f>(1-AWMD_exIreland!AH222/100)*100</f>
        <v>93.567559374033664</v>
      </c>
      <c r="K138">
        <f>AWMD_exIreland!AE138*10^3/POP!C138</f>
        <v>0.46720652371688687</v>
      </c>
    </row>
    <row r="139" spans="1:11">
      <c r="A139" t="s">
        <v>342</v>
      </c>
      <c r="B139">
        <f>AWMD_exIreland!C223/AWMD_exIreland!C$201*AWMD_Updated!C$201*POP!$C$117/POP!$C139</f>
        <v>3216605.6266992516</v>
      </c>
      <c r="C139">
        <f>AWMD_exIreland!D223/AWMD_exIreland!D$201*AWMD_Updated!D$201*POP!$C$117/POP!$C139</f>
        <v>1695491.2048896784</v>
      </c>
      <c r="D139">
        <f>AWMD_exIreland!E223/AWMD_exIreland!E$201*AWMD_Updated!E$201*POP!$C$117/POP!$C139</f>
        <v>715005.22902202478</v>
      </c>
      <c r="E139">
        <f>AWMD_exIreland!F223/AWMD_exIreland!F$201*AWMD_Updated!F$201*POP!$C$117/POP!$C139</f>
        <v>750288.79801232216</v>
      </c>
      <c r="F139">
        <f>AWMD_exIreland!G223/AWMD_exIreland!G$201*AWMD_Updated!G$201*POP!$C$117/POP!$C139</f>
        <v>1496718.807283466</v>
      </c>
      <c r="G139">
        <f>AWMD_exIreland!H223/AWMD_exIreland!H$201*AWMD_Updated!H$201*POP!$C$117/POP!$C139</f>
        <v>1453019.6673080022</v>
      </c>
      <c r="H139">
        <f>AWMD_exIreland!Q223*10^6/(AWMD_exIreland!AJ223*10^3)*1/(AWMD_exIreland!J223/AWMD_exIreland!J$201)</f>
        <v>23.28375948478509</v>
      </c>
      <c r="I139">
        <f>AWMD_exIreland!AJ223/AWMD_exIreland!AI223</f>
        <v>451.25786178357527</v>
      </c>
      <c r="J139">
        <f>(1-AWMD_exIreland!AH223/100)*100</f>
        <v>93.671142713364745</v>
      </c>
      <c r="K139">
        <f>AWMD_exIreland!AE139*10^3/POP!C139</f>
        <v>0.46744992876849811</v>
      </c>
    </row>
    <row r="140" spans="1:11">
      <c r="A140" t="s">
        <v>343</v>
      </c>
      <c r="B140">
        <f>AWMD_exIreland!C224/AWMD_exIreland!C$201*AWMD_Updated!C$201*POP!$C$117/POP!$C140</f>
        <v>3224338.7002565009</v>
      </c>
      <c r="C140">
        <f>AWMD_exIreland!D224/AWMD_exIreland!D$201*AWMD_Updated!D$201*POP!$C$117/POP!$C140</f>
        <v>1698693.0002359464</v>
      </c>
      <c r="D140">
        <f>AWMD_exIreland!E224/AWMD_exIreland!E$201*AWMD_Updated!E$201*POP!$C$117/POP!$C140</f>
        <v>719077.11446578149</v>
      </c>
      <c r="E140">
        <f>AWMD_exIreland!F224/AWMD_exIreland!F$201*AWMD_Updated!F$201*POP!$C$117/POP!$C140</f>
        <v>755792.53840509034</v>
      </c>
      <c r="F140">
        <f>AWMD_exIreland!G224/AWMD_exIreland!G$201*AWMD_Updated!G$201*POP!$C$117/POP!$C140</f>
        <v>1504704.3241805697</v>
      </c>
      <c r="G140">
        <f>AWMD_exIreland!H224/AWMD_exIreland!H$201*AWMD_Updated!H$201*POP!$C$117/POP!$C140</f>
        <v>1466028.6111887873</v>
      </c>
      <c r="H140">
        <f>AWMD_exIreland!Q224*10^6/(AWMD_exIreland!AJ224*10^3)*1/(AWMD_exIreland!J224/AWMD_exIreland!J$201)</f>
        <v>23.320306809869344</v>
      </c>
      <c r="I140">
        <f>AWMD_exIreland!AJ224/AWMD_exIreland!AI224</f>
        <v>452.08474588588876</v>
      </c>
      <c r="J140">
        <f>(1-AWMD_exIreland!AH224/100)*100</f>
        <v>93.676514904654525</v>
      </c>
      <c r="K140">
        <f>AWMD_exIreland!AE140*10^3/POP!C140</f>
        <v>0.46871882866268405</v>
      </c>
    </row>
    <row r="141" spans="1:11">
      <c r="A141" t="s">
        <v>344</v>
      </c>
      <c r="B141">
        <f>AWMD_exIreland!C225/AWMD_exIreland!C$201*AWMD_Updated!C$201*POP!$C$117/POP!$C141</f>
        <v>3234107.6925774198</v>
      </c>
      <c r="C141">
        <f>AWMD_exIreland!D225/AWMD_exIreland!D$201*AWMD_Updated!D$201*POP!$C$117/POP!$C141</f>
        <v>1705115.5822544047</v>
      </c>
      <c r="D141">
        <f>AWMD_exIreland!E225/AWMD_exIreland!E$201*AWMD_Updated!E$201*POP!$C$117/POP!$C141</f>
        <v>722554.27343107294</v>
      </c>
      <c r="E141">
        <f>AWMD_exIreland!F225/AWMD_exIreland!F$201*AWMD_Updated!F$201*POP!$C$117/POP!$C141</f>
        <v>761692.7447359676</v>
      </c>
      <c r="F141">
        <f>AWMD_exIreland!G225/AWMD_exIreland!G$201*AWMD_Updated!G$201*POP!$C$117/POP!$C141</f>
        <v>1503505.1987522922</v>
      </c>
      <c r="G141">
        <f>AWMD_exIreland!H225/AWMD_exIreland!H$201*AWMD_Updated!H$201*POP!$C$117/POP!$C141</f>
        <v>1464949.1785109809</v>
      </c>
      <c r="H141">
        <f>AWMD_exIreland!Q225*10^6/(AWMD_exIreland!AJ225*10^3)*1/(AWMD_exIreland!J225/AWMD_exIreland!J$201)</f>
        <v>23.290848684521745</v>
      </c>
      <c r="I141">
        <f>AWMD_exIreland!AJ225/AWMD_exIreland!AI225</f>
        <v>453.80331441804157</v>
      </c>
      <c r="J141">
        <f>(1-AWMD_exIreland!AH225/100)*100</f>
        <v>93.772566260925743</v>
      </c>
      <c r="K141">
        <f>AWMD_exIreland!AE141*10^3/POP!C141</f>
        <v>0.46908342857908469</v>
      </c>
    </row>
    <row r="142" spans="1:11">
      <c r="A142" t="s">
        <v>345</v>
      </c>
    </row>
  </sheetData>
  <pageMargins left="0.7" right="0.7" top="0.75" bottom="0.75" header="0.3" footer="0.3"/>
  <headerFooter>
    <oddFooter>&amp;C_x000D_&amp;1#&amp;"Aptos"&amp;10&amp;K000000 NBB - Restricted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12928-7750-4C01-A2E4-29C82EC242F7}">
  <dimension ref="A1:J141"/>
  <sheetViews>
    <sheetView workbookViewId="0">
      <selection activeCell="G3" sqref="G3"/>
    </sheetView>
  </sheetViews>
  <sheetFormatPr defaultRowHeight="15"/>
  <cols>
    <col min="4" max="4" width="12" bestFit="1" customWidth="1"/>
  </cols>
  <sheetData>
    <row r="1" spans="1:10">
      <c r="B1" t="s">
        <v>474</v>
      </c>
      <c r="C1" t="s">
        <v>475</v>
      </c>
      <c r="D1" s="14" t="s">
        <v>522</v>
      </c>
    </row>
    <row r="2" spans="1:10">
      <c r="A2" t="s">
        <v>346</v>
      </c>
      <c r="B2">
        <v>79596823.03125</v>
      </c>
      <c r="C2">
        <v>316139167.84375</v>
      </c>
      <c r="D2">
        <f>C2-B2</f>
        <v>236542344.8125</v>
      </c>
    </row>
    <row r="3" spans="1:10">
      <c r="A3" t="s">
        <v>347</v>
      </c>
      <c r="B3">
        <v>79693645.21875</v>
      </c>
      <c r="C3">
        <v>316378708.90625</v>
      </c>
      <c r="D3">
        <f t="shared" ref="D3:D66" si="0">C3-B3</f>
        <v>236685063.6875</v>
      </c>
      <c r="F3">
        <f>(C3/C2-1)*100</f>
        <v>7.5770763911919836E-2</v>
      </c>
      <c r="I3">
        <f>F3+I2</f>
        <v>7.5770763911919836E-2</v>
      </c>
      <c r="J3">
        <f>[1]Sheet1!$S86+J2</f>
        <v>0.11031683115210571</v>
      </c>
    </row>
    <row r="4" spans="1:10">
      <c r="A4" t="s">
        <v>348</v>
      </c>
      <c r="B4">
        <v>79801638.09375</v>
      </c>
      <c r="C4">
        <v>316637022.53125</v>
      </c>
      <c r="D4">
        <f t="shared" si="0"/>
        <v>236835384.4375</v>
      </c>
      <c r="F4">
        <f t="shared" ref="F4:F67" si="1">(C4/C3-1)*100</f>
        <v>8.164696856276521E-2</v>
      </c>
      <c r="I4">
        <f t="shared" ref="I4:I67" si="2">F4+I3</f>
        <v>0.15741773247468505</v>
      </c>
      <c r="J4">
        <f>[1]Sheet1!$S87+J3</f>
        <v>0.22095298879665218</v>
      </c>
    </row>
    <row r="5" spans="1:10">
      <c r="A5" t="s">
        <v>349</v>
      </c>
      <c r="B5">
        <v>79920801.65625</v>
      </c>
      <c r="C5">
        <v>316914108.71875</v>
      </c>
      <c r="D5">
        <f t="shared" si="0"/>
        <v>236993307.0625</v>
      </c>
      <c r="F5">
        <f t="shared" si="1"/>
        <v>8.750909330972334E-2</v>
      </c>
      <c r="I5">
        <f t="shared" si="2"/>
        <v>0.24492682578440839</v>
      </c>
      <c r="J5">
        <f>[1]Sheet1!$S88+J4</f>
        <v>0.33238686927800676</v>
      </c>
    </row>
    <row r="6" spans="1:10">
      <c r="A6" t="s">
        <v>350</v>
      </c>
      <c r="B6">
        <v>80051135.90625</v>
      </c>
      <c r="C6">
        <v>317209967.46875</v>
      </c>
      <c r="D6">
        <f t="shared" si="0"/>
        <v>237158831.5625</v>
      </c>
      <c r="F6">
        <f t="shared" si="1"/>
        <v>9.3356130844446383E-2</v>
      </c>
      <c r="I6">
        <f t="shared" si="2"/>
        <v>0.33828295662885477</v>
      </c>
      <c r="J6">
        <f>[1]Sheet1!$S89+J5</f>
        <v>0.44271217420648079</v>
      </c>
    </row>
    <row r="7" spans="1:10">
      <c r="A7" t="s">
        <v>351</v>
      </c>
      <c r="B7">
        <v>80192640.84375</v>
      </c>
      <c r="C7">
        <v>317524598.78125</v>
      </c>
      <c r="D7">
        <f t="shared" si="0"/>
        <v>237331957.9375</v>
      </c>
      <c r="F7">
        <f t="shared" si="1"/>
        <v>9.9187082616181144E-2</v>
      </c>
      <c r="I7">
        <f t="shared" si="2"/>
        <v>0.43747003924503591</v>
      </c>
      <c r="J7">
        <f>[1]Sheet1!$S90+J6</f>
        <v>0.55187964200700446</v>
      </c>
    </row>
    <row r="8" spans="1:10">
      <c r="A8" t="s">
        <v>352</v>
      </c>
      <c r="B8">
        <v>80345316.46875</v>
      </c>
      <c r="C8">
        <v>317858002.65625</v>
      </c>
      <c r="D8">
        <f t="shared" si="0"/>
        <v>237512686.1875</v>
      </c>
      <c r="F8">
        <f t="shared" si="1"/>
        <v>0.10500095938383858</v>
      </c>
      <c r="I8">
        <f t="shared" si="2"/>
        <v>0.54247099862887449</v>
      </c>
      <c r="J8">
        <f>[1]Sheet1!$S91+J7</f>
        <v>0.660543307606691</v>
      </c>
    </row>
    <row r="9" spans="1:10">
      <c r="A9" t="s">
        <v>353</v>
      </c>
      <c r="B9">
        <v>80509162.78125</v>
      </c>
      <c r="C9">
        <v>318210179.09375</v>
      </c>
      <c r="D9">
        <f t="shared" si="0"/>
        <v>237701016.3125</v>
      </c>
      <c r="F9">
        <f t="shared" si="1"/>
        <v>0.11079678175693886</v>
      </c>
      <c r="I9">
        <f t="shared" si="2"/>
        <v>0.65326778038581335</v>
      </c>
      <c r="J9">
        <f>[1]Sheet1!$S92+J8</f>
        <v>0.77144673692035304</v>
      </c>
    </row>
    <row r="10" spans="1:10">
      <c r="A10" t="s">
        <v>162</v>
      </c>
      <c r="B10">
        <v>80764701.34375</v>
      </c>
      <c r="C10">
        <v>318684661.375</v>
      </c>
      <c r="D10">
        <f t="shared" si="0"/>
        <v>237919960.03125</v>
      </c>
      <c r="F10">
        <f t="shared" si="1"/>
        <v>0.14910971188957234</v>
      </c>
      <c r="I10">
        <f t="shared" si="2"/>
        <v>0.80237749227538568</v>
      </c>
      <c r="J10">
        <f>[1]Sheet1!$S93+J9</f>
        <v>0.88333614450441189</v>
      </c>
    </row>
    <row r="11" spans="1:10">
      <c r="A11" t="s">
        <v>354</v>
      </c>
      <c r="B11">
        <v>80918680.40625</v>
      </c>
      <c r="C11">
        <v>319032969.625</v>
      </c>
      <c r="D11">
        <f t="shared" si="0"/>
        <v>238114289.21875</v>
      </c>
      <c r="F11">
        <f t="shared" si="1"/>
        <v>0.10929558030725595</v>
      </c>
      <c r="I11">
        <f t="shared" si="2"/>
        <v>0.91167307258264163</v>
      </c>
      <c r="J11">
        <f>[1]Sheet1!$S94+J10</f>
        <v>0.98062823403315558</v>
      </c>
    </row>
    <row r="12" spans="1:10">
      <c r="A12" t="s">
        <v>355</v>
      </c>
      <c r="B12">
        <v>81051621.53125</v>
      </c>
      <c r="C12">
        <v>319358637.125</v>
      </c>
      <c r="D12">
        <f t="shared" si="0"/>
        <v>238307015.59375</v>
      </c>
      <c r="F12">
        <f t="shared" si="1"/>
        <v>0.10207957515575572</v>
      </c>
      <c r="I12">
        <f t="shared" si="2"/>
        <v>1.0137526477383973</v>
      </c>
      <c r="J12">
        <f>[1]Sheet1!$S95+J11</f>
        <v>1.0663990043274709</v>
      </c>
    </row>
    <row r="13" spans="1:10">
      <c r="A13" t="s">
        <v>356</v>
      </c>
      <c r="B13">
        <v>81163524.71875</v>
      </c>
      <c r="C13">
        <v>319661663.875</v>
      </c>
      <c r="D13">
        <f t="shared" si="0"/>
        <v>238498139.15625</v>
      </c>
      <c r="F13">
        <f t="shared" si="1"/>
        <v>9.4886035564267779E-2</v>
      </c>
      <c r="I13">
        <f t="shared" si="2"/>
        <v>1.1086386833026651</v>
      </c>
      <c r="J13">
        <f>[1]Sheet1!$S96+J12</f>
        <v>1.1417120601783624</v>
      </c>
    </row>
    <row r="14" spans="1:10">
      <c r="A14" t="s">
        <v>129</v>
      </c>
      <c r="B14">
        <v>81227256.21875</v>
      </c>
      <c r="C14">
        <v>319936510.8125</v>
      </c>
      <c r="D14">
        <f t="shared" si="0"/>
        <v>238709254.59375</v>
      </c>
      <c r="F14">
        <f t="shared" si="1"/>
        <v>8.5980575264565928E-2</v>
      </c>
      <c r="I14">
        <f t="shared" si="2"/>
        <v>1.1946192585672311</v>
      </c>
      <c r="J14">
        <f>[1]Sheet1!$S97+J13</f>
        <v>1.2091321371040107</v>
      </c>
    </row>
    <row r="15" spans="1:10">
      <c r="A15" t="s">
        <v>357</v>
      </c>
      <c r="B15">
        <v>81307937.03125</v>
      </c>
      <c r="C15">
        <v>320196471.6875</v>
      </c>
      <c r="D15">
        <f t="shared" si="0"/>
        <v>238888534.65625</v>
      </c>
      <c r="F15">
        <f t="shared" si="1"/>
        <v>8.1253894511701397E-2</v>
      </c>
      <c r="I15">
        <f t="shared" si="2"/>
        <v>1.2758731530789325</v>
      </c>
      <c r="J15">
        <f>[1]Sheet1!$S98+J14</f>
        <v>1.2758875801701195</v>
      </c>
    </row>
    <row r="16" spans="1:10">
      <c r="A16" t="s">
        <v>358</v>
      </c>
      <c r="B16">
        <v>81378433.40625</v>
      </c>
      <c r="C16">
        <v>320436007.4375</v>
      </c>
      <c r="D16">
        <f t="shared" si="0"/>
        <v>239057574.03125</v>
      </c>
      <c r="F16">
        <f t="shared" si="1"/>
        <v>7.4808991097752298E-2</v>
      </c>
      <c r="I16">
        <f t="shared" si="2"/>
        <v>1.3506821441766848</v>
      </c>
      <c r="J16">
        <f>[1]Sheet1!$S99+J15</f>
        <v>1.3425659982799241</v>
      </c>
    </row>
    <row r="17" spans="1:10">
      <c r="A17" t="s">
        <v>359</v>
      </c>
      <c r="B17">
        <v>81438745.34375</v>
      </c>
      <c r="C17">
        <v>320655118.0625</v>
      </c>
      <c r="D17">
        <f t="shared" si="0"/>
        <v>239216372.71875</v>
      </c>
      <c r="F17">
        <f t="shared" si="1"/>
        <v>6.8378902468602121E-2</v>
      </c>
      <c r="I17">
        <f t="shared" si="2"/>
        <v>1.4190610466452869</v>
      </c>
      <c r="J17">
        <f>[1]Sheet1!$S100+J16</f>
        <v>1.4069837522356696</v>
      </c>
    </row>
    <row r="18" spans="1:10">
      <c r="A18" t="s">
        <v>77</v>
      </c>
      <c r="B18">
        <v>81451163.9375</v>
      </c>
      <c r="C18">
        <v>320810354.8125</v>
      </c>
      <c r="D18">
        <f t="shared" si="0"/>
        <v>239359190.875</v>
      </c>
      <c r="F18">
        <f t="shared" si="1"/>
        <v>4.8412372438644269E-2</v>
      </c>
      <c r="I18">
        <f t="shared" si="2"/>
        <v>1.4674734190839311</v>
      </c>
      <c r="J18">
        <f>[1]Sheet1!$S101+J17</f>
        <v>1.4685111785675402</v>
      </c>
    </row>
    <row r="19" spans="1:10">
      <c r="A19" t="s">
        <v>360</v>
      </c>
      <c r="B19">
        <v>81506190.5625</v>
      </c>
      <c r="C19">
        <v>321005994.6875</v>
      </c>
      <c r="D19">
        <f t="shared" si="0"/>
        <v>239499804.125</v>
      </c>
      <c r="F19">
        <f t="shared" si="1"/>
        <v>6.0983030025441032E-2</v>
      </c>
      <c r="I19">
        <f t="shared" si="2"/>
        <v>1.5284564491093722</v>
      </c>
      <c r="J19">
        <f>[1]Sheet1!$S102+J18</f>
        <v>1.5292926129548161</v>
      </c>
    </row>
    <row r="20" spans="1:10">
      <c r="A20" t="s">
        <v>361</v>
      </c>
      <c r="B20">
        <v>81566116.3125</v>
      </c>
      <c r="C20">
        <v>321198588.9375</v>
      </c>
      <c r="D20">
        <f t="shared" si="0"/>
        <v>239632472.625</v>
      </c>
      <c r="F20">
        <f t="shared" si="1"/>
        <v>5.99970882747769E-2</v>
      </c>
      <c r="I20">
        <f t="shared" si="2"/>
        <v>1.5884535373841491</v>
      </c>
      <c r="J20">
        <f>[1]Sheet1!$S103+J19</f>
        <v>1.5896220645448234</v>
      </c>
    </row>
    <row r="21" spans="1:10">
      <c r="A21" t="s">
        <v>362</v>
      </c>
      <c r="B21">
        <v>81630941.1875</v>
      </c>
      <c r="C21">
        <v>321388137.5625</v>
      </c>
      <c r="D21">
        <f t="shared" si="0"/>
        <v>239757196.375</v>
      </c>
      <c r="F21">
        <f t="shared" si="1"/>
        <v>5.9012907132327541E-2</v>
      </c>
      <c r="I21">
        <f t="shared" si="2"/>
        <v>1.6474664445164766</v>
      </c>
      <c r="J21">
        <f>[1]Sheet1!$S104+J20</f>
        <v>1.6489999401533688</v>
      </c>
    </row>
    <row r="22" spans="1:10">
      <c r="A22" t="s">
        <v>138</v>
      </c>
      <c r="B22">
        <v>81726074.40625</v>
      </c>
      <c r="C22">
        <v>321567194.78125</v>
      </c>
      <c r="D22">
        <f t="shared" si="0"/>
        <v>239841120.375</v>
      </c>
      <c r="F22">
        <f t="shared" si="1"/>
        <v>5.5713698740733619E-2</v>
      </c>
      <c r="I22">
        <f t="shared" si="2"/>
        <v>1.7031801432572102</v>
      </c>
      <c r="J22">
        <f>[1]Sheet1!$S105+J21</f>
        <v>1.7172530171527862</v>
      </c>
    </row>
    <row r="23" spans="1:10">
      <c r="A23" t="s">
        <v>363</v>
      </c>
      <c r="B23">
        <v>81790533.84375</v>
      </c>
      <c r="C23">
        <v>321753630.46875</v>
      </c>
      <c r="D23">
        <f t="shared" si="0"/>
        <v>239963096.625</v>
      </c>
      <c r="F23">
        <f t="shared" si="1"/>
        <v>5.7977209903770088E-2</v>
      </c>
      <c r="I23">
        <f t="shared" si="2"/>
        <v>1.7611573531609803</v>
      </c>
      <c r="J23">
        <f>[1]Sheet1!$S106+J22</f>
        <v>1.7875452547169448</v>
      </c>
    </row>
    <row r="24" spans="1:10">
      <c r="A24" t="s">
        <v>364</v>
      </c>
      <c r="B24">
        <v>81849728.71875</v>
      </c>
      <c r="C24">
        <v>321939998.84375</v>
      </c>
      <c r="D24">
        <f t="shared" si="0"/>
        <v>240090270.125</v>
      </c>
      <c r="F24">
        <f t="shared" si="1"/>
        <v>5.7922695302137228E-2</v>
      </c>
      <c r="I24">
        <f t="shared" si="2"/>
        <v>1.8190800484631175</v>
      </c>
      <c r="J24">
        <f>[1]Sheet1!$S107+J23</f>
        <v>1.8602129317139107</v>
      </c>
    </row>
    <row r="25" spans="1:10">
      <c r="A25" t="s">
        <v>365</v>
      </c>
      <c r="B25">
        <v>81903659.03125</v>
      </c>
      <c r="C25">
        <v>322126299.90625</v>
      </c>
      <c r="D25">
        <f t="shared" si="0"/>
        <v>240222640.875</v>
      </c>
      <c r="F25">
        <f t="shared" si="1"/>
        <v>5.7868255938720026E-2</v>
      </c>
      <c r="I25">
        <f t="shared" si="2"/>
        <v>1.8769483044018376</v>
      </c>
      <c r="J25">
        <f>[1]Sheet1!$S108+J24</f>
        <v>1.9356731438226327</v>
      </c>
    </row>
    <row r="26" spans="1:10">
      <c r="A26" t="s">
        <v>109</v>
      </c>
      <c r="B26">
        <v>81962514.3125</v>
      </c>
      <c r="C26">
        <v>322319286.46875</v>
      </c>
      <c r="D26">
        <f t="shared" si="0"/>
        <v>240356772.15625</v>
      </c>
      <c r="F26">
        <f t="shared" si="1"/>
        <v>5.9910216134539951E-2</v>
      </c>
      <c r="I26">
        <f t="shared" si="2"/>
        <v>1.9368585205363775</v>
      </c>
      <c r="J26">
        <f>[1]Sheet1!$S109+J25</f>
        <v>2.0139195336035147</v>
      </c>
    </row>
    <row r="27" spans="1:10">
      <c r="A27" t="s">
        <v>366</v>
      </c>
      <c r="B27">
        <v>82001839.6875</v>
      </c>
      <c r="C27">
        <v>322502751.78125</v>
      </c>
      <c r="D27">
        <f t="shared" si="0"/>
        <v>240500912.09375</v>
      </c>
      <c r="F27">
        <f t="shared" si="1"/>
        <v>5.6920364434276394E-2</v>
      </c>
      <c r="I27">
        <f t="shared" si="2"/>
        <v>1.9937788849706539</v>
      </c>
      <c r="J27">
        <f>[1]Sheet1!$S110+J26</f>
        <v>2.0741591213162915</v>
      </c>
    </row>
    <row r="28" spans="1:10">
      <c r="A28" t="s">
        <v>367</v>
      </c>
      <c r="B28">
        <v>82031824.6875</v>
      </c>
      <c r="C28">
        <v>322683448.65625</v>
      </c>
      <c r="D28">
        <f t="shared" si="0"/>
        <v>240651623.96875</v>
      </c>
      <c r="F28">
        <f t="shared" si="1"/>
        <v>5.6029560678783064E-2</v>
      </c>
      <c r="I28">
        <f t="shared" si="2"/>
        <v>2.049808445649437</v>
      </c>
      <c r="J28">
        <f>[1]Sheet1!$S111+J27</f>
        <v>2.129986492316946</v>
      </c>
    </row>
    <row r="29" spans="1:10">
      <c r="A29" t="s">
        <v>368</v>
      </c>
      <c r="B29">
        <v>82052469.3125</v>
      </c>
      <c r="C29">
        <v>322861377.09375</v>
      </c>
      <c r="D29">
        <f t="shared" si="0"/>
        <v>240808907.78125</v>
      </c>
      <c r="F29">
        <f t="shared" si="1"/>
        <v>5.514024293498121E-2</v>
      </c>
      <c r="I29">
        <f t="shared" si="2"/>
        <v>2.1049486885844182</v>
      </c>
      <c r="J29">
        <f>[1]Sheet1!$S112+J28</f>
        <v>2.1814470040598657</v>
      </c>
    </row>
    <row r="30" spans="1:10">
      <c r="A30" t="s">
        <v>369</v>
      </c>
      <c r="B30">
        <v>82050670.28125</v>
      </c>
      <c r="C30">
        <v>323043930.375</v>
      </c>
      <c r="D30">
        <f t="shared" si="0"/>
        <v>240993260.09375</v>
      </c>
      <c r="F30">
        <f t="shared" si="1"/>
        <v>5.6542310168294918E-2</v>
      </c>
      <c r="I30">
        <f t="shared" si="2"/>
        <v>2.1614909987527131</v>
      </c>
      <c r="J30">
        <f>[1]Sheet1!$S113+J29</f>
        <v>2.230009580870735</v>
      </c>
    </row>
    <row r="31" spans="1:10">
      <c r="A31" t="s">
        <v>370</v>
      </c>
      <c r="B31">
        <v>82057875.46875</v>
      </c>
      <c r="C31">
        <v>323213364.625</v>
      </c>
      <c r="D31">
        <f t="shared" si="0"/>
        <v>241155489.15625</v>
      </c>
      <c r="F31">
        <f t="shared" si="1"/>
        <v>5.2449290659417613E-2</v>
      </c>
      <c r="I31">
        <f t="shared" si="2"/>
        <v>2.2139402894121307</v>
      </c>
      <c r="J31">
        <f>[1]Sheet1!$S114+J30</f>
        <v>2.2868299693361474</v>
      </c>
    </row>
    <row r="32" spans="1:10">
      <c r="A32" t="s">
        <v>371</v>
      </c>
      <c r="B32">
        <v>82060981.59375</v>
      </c>
      <c r="C32">
        <v>323377073.125</v>
      </c>
      <c r="D32">
        <f t="shared" si="0"/>
        <v>241316091.53125</v>
      </c>
      <c r="F32">
        <f t="shared" si="1"/>
        <v>5.0650287988540654E-2</v>
      </c>
      <c r="I32">
        <f t="shared" si="2"/>
        <v>2.2645905774006714</v>
      </c>
      <c r="J32">
        <f>[1]Sheet1!$S115+J31</f>
        <v>2.3422828629863268</v>
      </c>
    </row>
    <row r="33" spans="1:10">
      <c r="A33" t="s">
        <v>372</v>
      </c>
      <c r="B33">
        <v>82059988.65625</v>
      </c>
      <c r="C33">
        <v>323535055.875</v>
      </c>
      <c r="D33">
        <f t="shared" si="0"/>
        <v>241475067.21875</v>
      </c>
      <c r="F33">
        <f t="shared" si="1"/>
        <v>4.8854035468037793E-2</v>
      </c>
      <c r="I33">
        <f t="shared" si="2"/>
        <v>2.3134446128687092</v>
      </c>
      <c r="J33">
        <f>[1]Sheet1!$S116+J32</f>
        <v>2.3954059773755292</v>
      </c>
    </row>
    <row r="34" spans="1:10">
      <c r="A34" t="s">
        <v>159</v>
      </c>
      <c r="B34">
        <v>82021706.5</v>
      </c>
      <c r="C34">
        <v>323616346.9375</v>
      </c>
      <c r="D34">
        <f t="shared" si="0"/>
        <v>241594640.4375</v>
      </c>
      <c r="F34">
        <f t="shared" si="1"/>
        <v>2.5125890077082325E-2</v>
      </c>
      <c r="I34">
        <f t="shared" si="2"/>
        <v>2.3385705029457915</v>
      </c>
      <c r="J34">
        <f>[1]Sheet1!$S117+J33</f>
        <v>2.4474155035879592</v>
      </c>
    </row>
    <row r="35" spans="1:10">
      <c r="A35" t="s">
        <v>373</v>
      </c>
      <c r="B35">
        <v>82025791.5</v>
      </c>
      <c r="C35">
        <v>323791264.5625</v>
      </c>
      <c r="D35">
        <f t="shared" si="0"/>
        <v>241765473.0625</v>
      </c>
      <c r="F35">
        <f t="shared" si="1"/>
        <v>5.4050923772952508E-2</v>
      </c>
      <c r="I35">
        <f t="shared" si="2"/>
        <v>2.392621426718744</v>
      </c>
      <c r="J35">
        <f>[1]Sheet1!$S118+J34</f>
        <v>2.5040737028168589</v>
      </c>
    </row>
    <row r="36" spans="1:10">
      <c r="A36" t="s">
        <v>374</v>
      </c>
      <c r="B36">
        <v>82039053.5</v>
      </c>
      <c r="C36">
        <v>323988842.8125</v>
      </c>
      <c r="D36">
        <f t="shared" si="0"/>
        <v>241949789.3125</v>
      </c>
      <c r="F36">
        <f t="shared" si="1"/>
        <v>6.1020253361987464E-2</v>
      </c>
      <c r="I36">
        <f t="shared" si="2"/>
        <v>2.4536416800807315</v>
      </c>
      <c r="J36">
        <f>[1]Sheet1!$S119+J35</f>
        <v>2.5654057172367546</v>
      </c>
    </row>
    <row r="37" spans="1:10">
      <c r="A37" t="s">
        <v>375</v>
      </c>
      <c r="B37">
        <v>82061492.5</v>
      </c>
      <c r="C37">
        <v>324209081.6875</v>
      </c>
      <c r="D37">
        <f t="shared" si="0"/>
        <v>242147589.1875</v>
      </c>
      <c r="F37">
        <f t="shared" si="1"/>
        <v>6.7977302270083584E-2</v>
      </c>
      <c r="I37">
        <f t="shared" si="2"/>
        <v>2.5216189823508151</v>
      </c>
      <c r="J37">
        <f>[1]Sheet1!$S120+J36</f>
        <v>2.6301017029183056</v>
      </c>
    </row>
    <row r="38" spans="1:10">
      <c r="A38" t="s">
        <v>101</v>
      </c>
      <c r="B38">
        <v>82120800.84375</v>
      </c>
      <c r="C38">
        <v>324524576.96875</v>
      </c>
      <c r="D38">
        <f t="shared" si="0"/>
        <v>242403776.125</v>
      </c>
      <c r="F38">
        <f t="shared" si="1"/>
        <v>9.7312289837114818E-2</v>
      </c>
      <c r="I38">
        <f t="shared" si="2"/>
        <v>2.6189312721879299</v>
      </c>
      <c r="J38">
        <f>[1]Sheet1!$S121+J37</f>
        <v>2.7073514046499958</v>
      </c>
    </row>
    <row r="39" spans="1:10">
      <c r="A39" t="s">
        <v>376</v>
      </c>
      <c r="B39">
        <v>82150516.90625</v>
      </c>
      <c r="C39">
        <v>324761098.78125</v>
      </c>
      <c r="D39">
        <f t="shared" si="0"/>
        <v>242610581.875</v>
      </c>
      <c r="F39">
        <f t="shared" si="1"/>
        <v>7.2882557835596273E-2</v>
      </c>
      <c r="I39">
        <f t="shared" si="2"/>
        <v>2.6918138300235261</v>
      </c>
      <c r="J39">
        <f>[1]Sheet1!$S122+J38</f>
        <v>2.7888974827087472</v>
      </c>
    </row>
    <row r="40" spans="1:10">
      <c r="A40" t="s">
        <v>377</v>
      </c>
      <c r="B40">
        <v>82178333.03125</v>
      </c>
      <c r="C40">
        <v>324991242.90625</v>
      </c>
      <c r="D40">
        <f t="shared" si="0"/>
        <v>242812909.875</v>
      </c>
      <c r="F40">
        <f t="shared" si="1"/>
        <v>7.0865668906683332E-2</v>
      </c>
      <c r="I40">
        <f t="shared" si="2"/>
        <v>2.7626794989302095</v>
      </c>
      <c r="J40">
        <f>[1]Sheet1!$S123+J39</f>
        <v>2.8748850759175264</v>
      </c>
    </row>
    <row r="41" spans="1:10">
      <c r="A41" t="s">
        <v>378</v>
      </c>
      <c r="B41">
        <v>82204249.21875</v>
      </c>
      <c r="C41">
        <v>325215009.34375</v>
      </c>
      <c r="D41">
        <f t="shared" si="0"/>
        <v>243010760.125</v>
      </c>
      <c r="F41">
        <f t="shared" si="1"/>
        <v>6.8853066777729843E-2</v>
      </c>
      <c r="I41">
        <f t="shared" si="2"/>
        <v>2.8315325657079393</v>
      </c>
      <c r="J41">
        <f>[1]Sheet1!$S124+J40</f>
        <v>2.9623715263091581</v>
      </c>
    </row>
    <row r="42" spans="1:10">
      <c r="A42" t="s">
        <v>106</v>
      </c>
      <c r="B42">
        <v>82210280.625</v>
      </c>
      <c r="C42">
        <v>325335391.21875</v>
      </c>
      <c r="D42">
        <f t="shared" si="0"/>
        <v>243125110.59375</v>
      </c>
      <c r="F42">
        <f t="shared" si="1"/>
        <v>3.7016088292762817E-2</v>
      </c>
      <c r="I42">
        <f t="shared" si="2"/>
        <v>2.8685486540007021</v>
      </c>
      <c r="J42">
        <f>[1]Sheet1!$S125+J41</f>
        <v>3.0509271123437962</v>
      </c>
    </row>
    <row r="43" spans="1:10">
      <c r="A43" t="s">
        <v>379</v>
      </c>
      <c r="B43">
        <v>82239590.875</v>
      </c>
      <c r="C43">
        <v>325585205.03125</v>
      </c>
      <c r="D43">
        <f t="shared" si="0"/>
        <v>243345614.15625</v>
      </c>
      <c r="F43">
        <f t="shared" si="1"/>
        <v>7.6786546819929136E-2</v>
      </c>
      <c r="I43">
        <f t="shared" si="2"/>
        <v>2.9453352008206313</v>
      </c>
      <c r="J43">
        <f>[1]Sheet1!$S126+J42</f>
        <v>3.1454900537278876</v>
      </c>
    </row>
    <row r="44" spans="1:10">
      <c r="A44" t="s">
        <v>380</v>
      </c>
      <c r="B44">
        <v>82274195.125</v>
      </c>
      <c r="C44">
        <v>325867443.90625</v>
      </c>
      <c r="D44">
        <f t="shared" si="0"/>
        <v>243593248.78125</v>
      </c>
      <c r="F44">
        <f t="shared" si="1"/>
        <v>8.6686640129407522E-2</v>
      </c>
      <c r="I44">
        <f t="shared" si="2"/>
        <v>3.0320218409500388</v>
      </c>
      <c r="J44">
        <f>[1]Sheet1!$S127+J43</f>
        <v>3.2421125169637488</v>
      </c>
    </row>
    <row r="45" spans="1:10">
      <c r="A45" t="s">
        <v>381</v>
      </c>
      <c r="B45">
        <v>82314093.375</v>
      </c>
      <c r="C45">
        <v>326182107.84375</v>
      </c>
      <c r="D45">
        <f t="shared" si="0"/>
        <v>243868014.46875</v>
      </c>
      <c r="F45">
        <f t="shared" si="1"/>
        <v>9.6561943632056391E-2</v>
      </c>
      <c r="I45">
        <f t="shared" si="2"/>
        <v>3.1285837845820952</v>
      </c>
      <c r="J45">
        <f>[1]Sheet1!$S128+J44</f>
        <v>3.3473244088614891</v>
      </c>
    </row>
    <row r="46" spans="1:10">
      <c r="A46" t="s">
        <v>85</v>
      </c>
      <c r="B46">
        <v>82385707.8125</v>
      </c>
      <c r="C46">
        <v>326545266.53125</v>
      </c>
      <c r="D46">
        <f t="shared" si="0"/>
        <v>244159558.71875</v>
      </c>
      <c r="F46">
        <f t="shared" si="1"/>
        <v>0.11133617656120531</v>
      </c>
      <c r="I46">
        <f t="shared" si="2"/>
        <v>3.2399199611433005</v>
      </c>
      <c r="J46">
        <f>[1]Sheet1!$S129+J45</f>
        <v>3.4774274900144939</v>
      </c>
    </row>
    <row r="47" spans="1:10">
      <c r="A47" t="s">
        <v>382</v>
      </c>
      <c r="B47">
        <v>82425625.1875</v>
      </c>
      <c r="C47">
        <v>326918352.71875</v>
      </c>
      <c r="D47">
        <f t="shared" si="0"/>
        <v>244492727.53125</v>
      </c>
      <c r="F47">
        <f t="shared" si="1"/>
        <v>0.1142525174114839</v>
      </c>
      <c r="I47">
        <f t="shared" si="2"/>
        <v>3.3541724785547844</v>
      </c>
      <c r="J47">
        <f>[1]Sheet1!$S130+J46</f>
        <v>3.6022326593148568</v>
      </c>
    </row>
    <row r="48" spans="1:10">
      <c r="A48" t="s">
        <v>383</v>
      </c>
      <c r="B48">
        <v>82460267.6875</v>
      </c>
      <c r="C48">
        <v>327317436.09375</v>
      </c>
      <c r="D48">
        <f t="shared" si="0"/>
        <v>244857168.40625</v>
      </c>
      <c r="F48">
        <f t="shared" si="1"/>
        <v>0.12207432580064737</v>
      </c>
      <c r="I48">
        <f t="shared" si="2"/>
        <v>3.4762468043554318</v>
      </c>
      <c r="J48">
        <f>[1]Sheet1!$S131+J47</f>
        <v>3.7230257881261837</v>
      </c>
    </row>
    <row r="49" spans="1:10">
      <c r="A49" t="s">
        <v>384</v>
      </c>
      <c r="B49">
        <v>82489635.3125</v>
      </c>
      <c r="C49">
        <v>327742516.65625</v>
      </c>
      <c r="D49">
        <f t="shared" si="0"/>
        <v>245252881.34375</v>
      </c>
      <c r="F49">
        <f t="shared" si="1"/>
        <v>0.12986798612777406</v>
      </c>
      <c r="I49">
        <f t="shared" si="2"/>
        <v>3.6061147904832058</v>
      </c>
      <c r="J49">
        <f>[1]Sheet1!$S132+J48</f>
        <v>3.838778734254277</v>
      </c>
    </row>
    <row r="50" spans="1:10">
      <c r="A50" t="s">
        <v>385</v>
      </c>
      <c r="B50">
        <v>82516381.5</v>
      </c>
      <c r="C50">
        <v>328259162.6875</v>
      </c>
      <c r="D50">
        <f t="shared" si="0"/>
        <v>245742781.1875</v>
      </c>
      <c r="F50">
        <f t="shared" si="1"/>
        <v>0.15763778118291771</v>
      </c>
      <c r="I50">
        <f t="shared" si="2"/>
        <v>3.7637525716661235</v>
      </c>
      <c r="J50">
        <f>[1]Sheet1!$S133+J49</f>
        <v>3.9507254263325482</v>
      </c>
    </row>
    <row r="51" spans="1:10">
      <c r="A51" t="s">
        <v>386</v>
      </c>
      <c r="B51">
        <v>82534138</v>
      </c>
      <c r="C51">
        <v>328710010.3125</v>
      </c>
      <c r="D51">
        <f t="shared" si="0"/>
        <v>246175872.3125</v>
      </c>
      <c r="F51">
        <f t="shared" si="1"/>
        <v>0.13734502376379076</v>
      </c>
      <c r="I51">
        <f t="shared" si="2"/>
        <v>3.9010975954299143</v>
      </c>
      <c r="J51">
        <f>[1]Sheet1!$S134+J50</f>
        <v>4.0539157385247027</v>
      </c>
    </row>
    <row r="52" spans="1:10">
      <c r="A52" t="s">
        <v>387</v>
      </c>
      <c r="B52">
        <v>82545558.25</v>
      </c>
      <c r="C52">
        <v>329160627.8125</v>
      </c>
      <c r="D52">
        <f t="shared" si="0"/>
        <v>246615069.5625</v>
      </c>
      <c r="F52">
        <f t="shared" si="1"/>
        <v>0.13708663741989202</v>
      </c>
      <c r="I52">
        <f t="shared" si="2"/>
        <v>4.0381842328498063</v>
      </c>
      <c r="J52">
        <f>[1]Sheet1!$S135+J51</f>
        <v>4.1476037796123189</v>
      </c>
    </row>
    <row r="53" spans="1:10">
      <c r="A53" t="s">
        <v>388</v>
      </c>
      <c r="B53">
        <v>82550642.25</v>
      </c>
      <c r="C53">
        <v>329611015.1875</v>
      </c>
      <c r="D53">
        <f t="shared" si="0"/>
        <v>247060372.9375</v>
      </c>
      <c r="F53">
        <f t="shared" si="1"/>
        <v>0.13682905455405514</v>
      </c>
      <c r="I53">
        <f t="shared" si="2"/>
        <v>4.1750132874038615</v>
      </c>
      <c r="J53">
        <f>[1]Sheet1!$S136+J52</f>
        <v>4.232159600042003</v>
      </c>
    </row>
    <row r="54" spans="1:10">
      <c r="A54" t="s">
        <v>389</v>
      </c>
      <c r="B54">
        <v>82537582.65625</v>
      </c>
      <c r="C54">
        <v>330047243.6875</v>
      </c>
      <c r="D54">
        <f t="shared" si="0"/>
        <v>247509661.03125</v>
      </c>
      <c r="F54">
        <f t="shared" si="1"/>
        <v>0.13234645685364921</v>
      </c>
      <c r="I54">
        <f t="shared" si="2"/>
        <v>4.3073597442575107</v>
      </c>
      <c r="J54">
        <f>[1]Sheet1!$S137+J53</f>
        <v>4.310158836164244</v>
      </c>
    </row>
    <row r="55" spans="1:10">
      <c r="A55" t="s">
        <v>390</v>
      </c>
      <c r="B55">
        <v>82534717.09375</v>
      </c>
      <c r="C55">
        <v>330502742.3125</v>
      </c>
      <c r="D55">
        <f t="shared" si="0"/>
        <v>247968025.21875</v>
      </c>
      <c r="F55">
        <f t="shared" si="1"/>
        <v>0.13801012846248462</v>
      </c>
      <c r="I55">
        <f t="shared" si="2"/>
        <v>4.4453698727199953</v>
      </c>
      <c r="J55">
        <f>[1]Sheet1!$S138+J54</f>
        <v>4.3922678086645872</v>
      </c>
    </row>
    <row r="56" spans="1:10">
      <c r="A56" t="s">
        <v>391</v>
      </c>
      <c r="B56">
        <v>82530238.21875</v>
      </c>
      <c r="C56">
        <v>330963582.3125</v>
      </c>
      <c r="D56">
        <f t="shared" si="0"/>
        <v>248433344.09375</v>
      </c>
      <c r="F56">
        <f t="shared" si="1"/>
        <v>0.13943605937292158</v>
      </c>
      <c r="I56">
        <f t="shared" si="2"/>
        <v>4.5848059320929169</v>
      </c>
      <c r="J56">
        <f>[1]Sheet1!$S139+J55</f>
        <v>4.4701456002400555</v>
      </c>
    </row>
    <row r="57" spans="1:10">
      <c r="A57" t="s">
        <v>392</v>
      </c>
      <c r="B57">
        <v>82524146.03125</v>
      </c>
      <c r="C57">
        <v>331429763.6875</v>
      </c>
      <c r="D57">
        <f t="shared" si="0"/>
        <v>248905617.65625</v>
      </c>
      <c r="F57">
        <f t="shared" si="1"/>
        <v>0.14085579197042897</v>
      </c>
      <c r="I57">
        <f t="shared" si="2"/>
        <v>4.7256617240633458</v>
      </c>
      <c r="J57">
        <f>[1]Sheet1!$S140+J56</f>
        <v>4.5499644349768946</v>
      </c>
    </row>
    <row r="58" spans="1:10">
      <c r="A58" t="s">
        <v>393</v>
      </c>
      <c r="B58">
        <v>82517412.25</v>
      </c>
      <c r="C58">
        <v>331959297.375</v>
      </c>
      <c r="D58">
        <f t="shared" si="0"/>
        <v>249441885.125</v>
      </c>
      <c r="F58">
        <f t="shared" si="1"/>
        <v>0.15977252061141201</v>
      </c>
      <c r="I58">
        <f t="shared" si="2"/>
        <v>4.8854342446747578</v>
      </c>
      <c r="J58">
        <f>[1]Sheet1!$S141+J57</f>
        <v>4.6238047532848006</v>
      </c>
    </row>
    <row r="59" spans="1:10">
      <c r="A59" t="s">
        <v>394</v>
      </c>
      <c r="B59">
        <v>82507704.75</v>
      </c>
      <c r="C59">
        <v>332412957.125</v>
      </c>
      <c r="D59">
        <f t="shared" si="0"/>
        <v>249905252.375</v>
      </c>
      <c r="F59">
        <f t="shared" si="1"/>
        <v>0.13666125744551394</v>
      </c>
      <c r="I59">
        <f t="shared" si="2"/>
        <v>5.0220955021202718</v>
      </c>
      <c r="J59">
        <f>[1]Sheet1!$S142+J58</f>
        <v>4.6986738607539049</v>
      </c>
    </row>
    <row r="60" spans="1:10">
      <c r="A60" t="s">
        <v>395</v>
      </c>
      <c r="B60">
        <v>82495995.25</v>
      </c>
      <c r="C60">
        <v>332848753.875</v>
      </c>
      <c r="D60">
        <f t="shared" si="0"/>
        <v>250352758.625</v>
      </c>
      <c r="F60">
        <f t="shared" si="1"/>
        <v>0.13110101175632938</v>
      </c>
      <c r="I60">
        <f t="shared" si="2"/>
        <v>5.1531965138766012</v>
      </c>
      <c r="J60">
        <f>[1]Sheet1!$S143+J59</f>
        <v>4.7864114058493881</v>
      </c>
    </row>
    <row r="61" spans="1:10">
      <c r="A61" t="s">
        <v>396</v>
      </c>
      <c r="B61">
        <v>82482283.75</v>
      </c>
      <c r="C61">
        <v>333266687.625</v>
      </c>
      <c r="D61">
        <f t="shared" si="0"/>
        <v>250784403.875</v>
      </c>
      <c r="F61">
        <f t="shared" si="1"/>
        <v>0.12556266025769425</v>
      </c>
      <c r="I61">
        <f t="shared" si="2"/>
        <v>5.2787591741342954</v>
      </c>
      <c r="J61">
        <f>[1]Sheet1!$S144+J60</f>
        <v>4.881456438027965</v>
      </c>
    </row>
    <row r="62" spans="1:10">
      <c r="A62" t="s">
        <v>397</v>
      </c>
      <c r="B62">
        <v>82470976.96875</v>
      </c>
      <c r="C62">
        <v>333624819.625</v>
      </c>
      <c r="D62">
        <f t="shared" si="0"/>
        <v>251153842.65625</v>
      </c>
      <c r="F62">
        <f t="shared" si="1"/>
        <v>0.10746108546046962</v>
      </c>
      <c r="I62">
        <f t="shared" si="2"/>
        <v>5.386220259594765</v>
      </c>
      <c r="J62">
        <f>[1]Sheet1!$S145+J61</f>
        <v>4.9796744017529928</v>
      </c>
    </row>
    <row r="63" spans="1:10">
      <c r="A63" t="s">
        <v>398</v>
      </c>
      <c r="B63">
        <v>82451498.78125</v>
      </c>
      <c r="C63">
        <v>334023802.875</v>
      </c>
      <c r="D63">
        <f t="shared" si="0"/>
        <v>251572304.09375</v>
      </c>
      <c r="F63">
        <f t="shared" si="1"/>
        <v>0.11959039811499927</v>
      </c>
      <c r="I63">
        <f t="shared" si="2"/>
        <v>5.5058106577097643</v>
      </c>
      <c r="J63">
        <f>[1]Sheet1!$S146+J62</f>
        <v>5.0756708033650124</v>
      </c>
    </row>
    <row r="64" spans="1:10">
      <c r="A64" t="s">
        <v>399</v>
      </c>
      <c r="B64">
        <v>82428255.90625</v>
      </c>
      <c r="C64">
        <v>334421698.625</v>
      </c>
      <c r="D64">
        <f t="shared" si="0"/>
        <v>251993442.71875</v>
      </c>
      <c r="F64">
        <f t="shared" si="1"/>
        <v>0.11912197471415364</v>
      </c>
      <c r="I64">
        <f t="shared" si="2"/>
        <v>5.6249326324239179</v>
      </c>
      <c r="J64">
        <f>[1]Sheet1!$S147+J63</f>
        <v>5.1771011220367873</v>
      </c>
    </row>
    <row r="65" spans="1:10">
      <c r="A65" t="s">
        <v>400</v>
      </c>
      <c r="B65">
        <v>82401248.34375</v>
      </c>
      <c r="C65">
        <v>334818506.875</v>
      </c>
      <c r="D65">
        <f t="shared" si="0"/>
        <v>252417258.53125</v>
      </c>
      <c r="F65">
        <f t="shared" si="1"/>
        <v>0.11865505486978734</v>
      </c>
      <c r="I65">
        <f t="shared" si="2"/>
        <v>5.7435876872937053</v>
      </c>
      <c r="J65">
        <f>[1]Sheet1!$S148+J64</f>
        <v>5.3012688157028309</v>
      </c>
    </row>
    <row r="66" spans="1:10">
      <c r="A66" t="s">
        <v>401</v>
      </c>
      <c r="B66">
        <v>82356998.75</v>
      </c>
      <c r="C66">
        <v>335153749.03125</v>
      </c>
      <c r="D66">
        <f t="shared" si="0"/>
        <v>252796750.28125</v>
      </c>
      <c r="F66">
        <f t="shared" si="1"/>
        <v>0.10012653105080371</v>
      </c>
      <c r="I66">
        <f t="shared" si="2"/>
        <v>5.843714218344509</v>
      </c>
      <c r="J66">
        <f>[1]Sheet1!$S149+J65</f>
        <v>5.4483316598577165</v>
      </c>
    </row>
    <row r="67" spans="1:10">
      <c r="A67" t="s">
        <v>402</v>
      </c>
      <c r="B67">
        <v>82327852.75</v>
      </c>
      <c r="C67">
        <v>335572573.71875</v>
      </c>
      <c r="D67">
        <f t="shared" ref="D67:D130" si="3">C67-B67</f>
        <v>253244720.96875</v>
      </c>
      <c r="F67">
        <f t="shared" si="1"/>
        <v>0.12496494182463458</v>
      </c>
      <c r="I67">
        <f t="shared" si="2"/>
        <v>5.9686791601691436</v>
      </c>
      <c r="J67">
        <f>[1]Sheet1!$S150+J66</f>
        <v>5.5689862762609046</v>
      </c>
    </row>
    <row r="68" spans="1:10">
      <c r="A68" t="s">
        <v>403</v>
      </c>
      <c r="B68">
        <v>82300333</v>
      </c>
      <c r="C68">
        <v>336014502.34375</v>
      </c>
      <c r="D68">
        <f t="shared" si="3"/>
        <v>253714169.34375</v>
      </c>
      <c r="F68">
        <f t="shared" ref="F68:F131" si="4">(C68/C67-1)*100</f>
        <v>0.1316939045711063</v>
      </c>
      <c r="I68">
        <f t="shared" ref="I68:I131" si="5">F68+I67</f>
        <v>6.1003730647402499</v>
      </c>
      <c r="J68">
        <f>[1]Sheet1!$S151+J67</f>
        <v>5.6743987394854898</v>
      </c>
    </row>
    <row r="69" spans="1:10">
      <c r="A69" t="s">
        <v>404</v>
      </c>
      <c r="B69">
        <v>82274439.5</v>
      </c>
      <c r="C69">
        <v>336479534.90625</v>
      </c>
      <c r="D69">
        <f t="shared" si="3"/>
        <v>254205095.40625</v>
      </c>
      <c r="F69">
        <f t="shared" si="4"/>
        <v>0.13839657492646928</v>
      </c>
      <c r="I69">
        <f t="shared" si="5"/>
        <v>6.2387696396667192</v>
      </c>
      <c r="J69">
        <f>[1]Sheet1!$S152+J68</f>
        <v>5.7890720275850986</v>
      </c>
    </row>
    <row r="70" spans="1:10">
      <c r="A70" t="s">
        <v>405</v>
      </c>
      <c r="B70">
        <v>82272739.75</v>
      </c>
      <c r="C70">
        <v>337105138.28125</v>
      </c>
      <c r="D70">
        <f t="shared" si="3"/>
        <v>254832398.53125</v>
      </c>
      <c r="F70">
        <f t="shared" si="4"/>
        <v>0.18592612925902863</v>
      </c>
      <c r="I70">
        <f t="shared" si="5"/>
        <v>6.4246957689257478</v>
      </c>
      <c r="J70">
        <f>[1]Sheet1!$S153+J69</f>
        <v>5.8989407097916136</v>
      </c>
    </row>
    <row r="71" spans="1:10">
      <c r="A71" t="s">
        <v>406</v>
      </c>
      <c r="B71">
        <v>82241071.75</v>
      </c>
      <c r="C71">
        <v>337561391.96875</v>
      </c>
      <c r="D71">
        <f t="shared" si="3"/>
        <v>255320320.21875</v>
      </c>
      <c r="F71">
        <f t="shared" si="4"/>
        <v>0.13534462566373584</v>
      </c>
      <c r="I71">
        <f t="shared" si="5"/>
        <v>6.5600403945894836</v>
      </c>
      <c r="J71">
        <f>[1]Sheet1!$S154+J70</f>
        <v>5.9858458013244071</v>
      </c>
    </row>
    <row r="72" spans="1:10">
      <c r="A72" t="s">
        <v>407</v>
      </c>
      <c r="B72">
        <v>82202003</v>
      </c>
      <c r="C72">
        <v>337985762.84375</v>
      </c>
      <c r="D72">
        <f t="shared" si="3"/>
        <v>255783759.84375</v>
      </c>
      <c r="F72">
        <f t="shared" si="4"/>
        <v>0.12571665039207147</v>
      </c>
      <c r="I72">
        <f t="shared" si="5"/>
        <v>6.6857570449815551</v>
      </c>
      <c r="J72">
        <f>[1]Sheet1!$S155+J71</f>
        <v>6.06121007445544</v>
      </c>
    </row>
    <row r="73" spans="1:10">
      <c r="A73" t="s">
        <v>408</v>
      </c>
      <c r="B73">
        <v>82155533.5</v>
      </c>
      <c r="C73">
        <v>338378250.90625</v>
      </c>
      <c r="D73">
        <f t="shared" si="3"/>
        <v>256222717.40625</v>
      </c>
      <c r="F73">
        <f t="shared" si="4"/>
        <v>0.11612561996625637</v>
      </c>
      <c r="I73">
        <f t="shared" si="5"/>
        <v>6.8018826649478115</v>
      </c>
      <c r="J73">
        <f>[1]Sheet1!$S156+J72</f>
        <v>6.1150566149696166</v>
      </c>
    </row>
    <row r="74" spans="1:10">
      <c r="A74" t="s">
        <v>123</v>
      </c>
      <c r="B74">
        <v>82080757.9375</v>
      </c>
      <c r="C74">
        <v>338748685.6875</v>
      </c>
      <c r="D74">
        <f t="shared" si="3"/>
        <v>256667927.75</v>
      </c>
      <c r="F74">
        <f t="shared" si="4"/>
        <v>0.10947357883017705</v>
      </c>
      <c r="I74">
        <f t="shared" si="5"/>
        <v>6.9113562437779885</v>
      </c>
      <c r="J74">
        <f>[1]Sheet1!$S157+J73</f>
        <v>6.1244641004889182</v>
      </c>
    </row>
    <row r="75" spans="1:10">
      <c r="A75" t="s">
        <v>409</v>
      </c>
      <c r="B75">
        <v>82027849.0625</v>
      </c>
      <c r="C75">
        <v>339073476.3125</v>
      </c>
      <c r="D75">
        <f t="shared" si="3"/>
        <v>257045627.25</v>
      </c>
      <c r="F75">
        <f t="shared" si="4"/>
        <v>9.5879523293440627E-2</v>
      </c>
      <c r="I75">
        <f t="shared" si="5"/>
        <v>7.0072357670714291</v>
      </c>
      <c r="J75">
        <f>[1]Sheet1!$S158+J74</f>
        <v>6.1433878121263623</v>
      </c>
    </row>
    <row r="76" spans="1:10">
      <c r="A76" t="s">
        <v>410</v>
      </c>
      <c r="B76">
        <v>81975901.5625</v>
      </c>
      <c r="C76">
        <v>339362452.3125</v>
      </c>
      <c r="D76">
        <f t="shared" si="3"/>
        <v>257386550.75</v>
      </c>
      <c r="F76">
        <f t="shared" si="4"/>
        <v>8.5225185745185783E-2</v>
      </c>
      <c r="I76">
        <f t="shared" si="5"/>
        <v>7.0924609528166149</v>
      </c>
      <c r="J76">
        <f>[1]Sheet1!$S159+J75</f>
        <v>6.1623056327073051</v>
      </c>
    </row>
    <row r="77" spans="1:10">
      <c r="A77" t="s">
        <v>411</v>
      </c>
      <c r="B77">
        <v>81924915.4375</v>
      </c>
      <c r="C77">
        <v>339615613.6875</v>
      </c>
      <c r="D77">
        <f t="shared" si="3"/>
        <v>257690698.25</v>
      </c>
      <c r="F77">
        <f t="shared" si="4"/>
        <v>7.4599111738771207E-2</v>
      </c>
      <c r="I77">
        <f t="shared" si="5"/>
        <v>7.1670600645553861</v>
      </c>
      <c r="J77">
        <f>[1]Sheet1!$S160+J76</f>
        <v>6.1790523953495935</v>
      </c>
    </row>
    <row r="78" spans="1:10">
      <c r="A78" t="s">
        <v>412</v>
      </c>
      <c r="B78">
        <v>82092933.65625</v>
      </c>
      <c r="C78">
        <v>339976639.1875</v>
      </c>
      <c r="D78">
        <f t="shared" si="3"/>
        <v>257883705.53125</v>
      </c>
      <c r="F78">
        <f t="shared" si="4"/>
        <v>0.10630415253292114</v>
      </c>
      <c r="I78">
        <f t="shared" si="5"/>
        <v>7.2733642170883073</v>
      </c>
      <c r="J78">
        <f>[1]Sheet1!$S161+J77</f>
        <v>6.2032584115521203</v>
      </c>
    </row>
    <row r="79" spans="1:10">
      <c r="A79" t="s">
        <v>413</v>
      </c>
      <c r="B79">
        <v>81956653.09375</v>
      </c>
      <c r="C79">
        <v>340100699.8125</v>
      </c>
      <c r="D79">
        <f t="shared" si="3"/>
        <v>258144046.71875</v>
      </c>
      <c r="F79">
        <f t="shared" si="4"/>
        <v>3.649092634614437E-2</v>
      </c>
      <c r="I79">
        <f t="shared" si="5"/>
        <v>7.3098551434344516</v>
      </c>
      <c r="J79">
        <f>[1]Sheet1!$S162+J78</f>
        <v>6.2326946849628957</v>
      </c>
    </row>
    <row r="80" spans="1:10">
      <c r="A80" t="s">
        <v>414</v>
      </c>
      <c r="B80">
        <v>81734116.71875</v>
      </c>
      <c r="C80">
        <v>340131474.3125</v>
      </c>
      <c r="D80">
        <f t="shared" si="3"/>
        <v>258397357.59375</v>
      </c>
      <c r="F80">
        <f t="shared" si="4"/>
        <v>9.0486435391001763E-3</v>
      </c>
      <c r="I80">
        <f t="shared" si="5"/>
        <v>7.3189037869735518</v>
      </c>
      <c r="J80">
        <f>[1]Sheet1!$S163+J79</f>
        <v>6.2675477184451989</v>
      </c>
    </row>
    <row r="81" spans="1:10">
      <c r="A81" t="s">
        <v>415</v>
      </c>
      <c r="B81">
        <v>81425324.53125</v>
      </c>
      <c r="C81">
        <v>340068962.6875</v>
      </c>
      <c r="D81">
        <f t="shared" si="3"/>
        <v>258643638.15625</v>
      </c>
      <c r="F81">
        <f t="shared" si="4"/>
        <v>-1.8378665228302449E-2</v>
      </c>
      <c r="I81">
        <f t="shared" si="5"/>
        <v>7.3005251217452489</v>
      </c>
      <c r="J81">
        <f>[1]Sheet1!$S164+J80</f>
        <v>6.3198967841033964</v>
      </c>
    </row>
    <row r="82" spans="1:10">
      <c r="A82" t="s">
        <v>416</v>
      </c>
      <c r="B82">
        <v>80551195.28125</v>
      </c>
      <c r="C82">
        <v>339450359.625</v>
      </c>
      <c r="D82">
        <f t="shared" si="3"/>
        <v>258899164.34375</v>
      </c>
      <c r="F82">
        <f t="shared" si="4"/>
        <v>-0.18190518111718124</v>
      </c>
      <c r="I82">
        <f t="shared" si="5"/>
        <v>7.1186199406280677</v>
      </c>
      <c r="J82">
        <f>[1]Sheet1!$S165+J81</f>
        <v>6.3299825969388754</v>
      </c>
    </row>
    <row r="83" spans="1:10">
      <c r="A83" t="s">
        <v>417</v>
      </c>
      <c r="B83">
        <v>80261523.96875</v>
      </c>
      <c r="C83">
        <v>339386397.875</v>
      </c>
      <c r="D83">
        <f t="shared" si="3"/>
        <v>259124873.90625</v>
      </c>
      <c r="F83">
        <f t="shared" si="4"/>
        <v>-1.8842740384972245E-2</v>
      </c>
      <c r="I83">
        <f t="shared" si="5"/>
        <v>7.0997772002430954</v>
      </c>
      <c r="J83">
        <f>[1]Sheet1!$S166+J82</f>
        <v>6.3286787883585074</v>
      </c>
    </row>
    <row r="84" spans="1:10">
      <c r="A84" t="s">
        <v>418</v>
      </c>
      <c r="B84">
        <v>80077229.34375</v>
      </c>
      <c r="C84">
        <v>339414272.125</v>
      </c>
      <c r="D84">
        <f t="shared" si="3"/>
        <v>259337042.78125</v>
      </c>
      <c r="F84">
        <f t="shared" si="4"/>
        <v>8.2131311609723312E-3</v>
      </c>
      <c r="I84">
        <f t="shared" si="5"/>
        <v>7.1079903314040678</v>
      </c>
      <c r="J84">
        <f>[1]Sheet1!$S167+J83</f>
        <v>6.3494422033670599</v>
      </c>
    </row>
    <row r="85" spans="1:10">
      <c r="A85" t="s">
        <v>419</v>
      </c>
      <c r="B85">
        <v>79998311.40625</v>
      </c>
      <c r="C85">
        <v>339533982.375</v>
      </c>
      <c r="D85">
        <f t="shared" si="3"/>
        <v>259535670.96875</v>
      </c>
      <c r="F85">
        <f t="shared" si="4"/>
        <v>3.5269657121528297E-2</v>
      </c>
      <c r="I85">
        <f t="shared" si="5"/>
        <v>7.1432599885255961</v>
      </c>
      <c r="J85">
        <f>[1]Sheet1!$S168+J84</f>
        <v>6.3586505550939627</v>
      </c>
    </row>
    <row r="86" spans="1:10">
      <c r="A86" t="s">
        <v>420</v>
      </c>
      <c r="B86">
        <v>80274147.65625</v>
      </c>
      <c r="C86">
        <v>340014766.90625</v>
      </c>
      <c r="D86">
        <f t="shared" si="3"/>
        <v>259740619.25</v>
      </c>
      <c r="F86">
        <f t="shared" si="4"/>
        <v>0.14160129948908029</v>
      </c>
      <c r="I86">
        <f t="shared" si="5"/>
        <v>7.2848612880146764</v>
      </c>
      <c r="J86">
        <f>[1]Sheet1!$S169+J85</f>
        <v>6.3693453667232962</v>
      </c>
    </row>
    <row r="87" spans="1:10">
      <c r="A87" t="s">
        <v>421</v>
      </c>
      <c r="B87">
        <v>80306232.09375</v>
      </c>
      <c r="C87">
        <v>340210453.84375</v>
      </c>
      <c r="D87">
        <f t="shared" si="3"/>
        <v>259904221.75</v>
      </c>
      <c r="F87">
        <f t="shared" si="4"/>
        <v>5.7552481993816684E-2</v>
      </c>
      <c r="I87">
        <f t="shared" si="5"/>
        <v>7.342413770008493</v>
      </c>
      <c r="J87">
        <f>[1]Sheet1!$S170+J86</f>
        <v>6.3796327801291124</v>
      </c>
    </row>
    <row r="88" spans="1:10">
      <c r="A88" t="s">
        <v>422</v>
      </c>
      <c r="B88">
        <v>80343942.21875</v>
      </c>
      <c r="C88">
        <v>340390281.46875</v>
      </c>
      <c r="D88">
        <f t="shared" si="3"/>
        <v>260046339.25</v>
      </c>
      <c r="F88">
        <f t="shared" si="4"/>
        <v>5.2857759944835436E-2</v>
      </c>
      <c r="I88">
        <f t="shared" si="5"/>
        <v>7.3952715299533285</v>
      </c>
      <c r="J88">
        <f>[1]Sheet1!$S171+J87</f>
        <v>6.3895954549664058</v>
      </c>
    </row>
    <row r="89" spans="1:10">
      <c r="A89" t="s">
        <v>423</v>
      </c>
      <c r="B89">
        <v>80387278.03125</v>
      </c>
      <c r="C89">
        <v>340554249.78125</v>
      </c>
      <c r="D89">
        <f t="shared" si="3"/>
        <v>260166971.75</v>
      </c>
      <c r="F89">
        <f t="shared" si="4"/>
        <v>4.8170679783354764E-2</v>
      </c>
      <c r="I89">
        <f t="shared" si="5"/>
        <v>7.4434422097366832</v>
      </c>
      <c r="J89">
        <f>[1]Sheet1!$S172+J88</f>
        <v>6.398534549923407</v>
      </c>
    </row>
    <row r="90" spans="1:10">
      <c r="A90" t="s">
        <v>119</v>
      </c>
      <c r="B90">
        <v>80442823.90625</v>
      </c>
      <c r="C90">
        <v>340651239.71875</v>
      </c>
      <c r="D90">
        <f t="shared" si="3"/>
        <v>260208415.8125</v>
      </c>
      <c r="F90">
        <f t="shared" si="4"/>
        <v>2.8480025594257441E-2</v>
      </c>
      <c r="I90">
        <f t="shared" si="5"/>
        <v>7.4719222353309407</v>
      </c>
      <c r="J90">
        <f>[1]Sheet1!$S173+J89</f>
        <v>6.4070316664976508</v>
      </c>
    </row>
    <row r="91" spans="1:10">
      <c r="A91" t="s">
        <v>424</v>
      </c>
      <c r="B91">
        <v>80494777.34375</v>
      </c>
      <c r="C91">
        <v>340803937.03125</v>
      </c>
      <c r="D91">
        <f t="shared" si="3"/>
        <v>260309159.6875</v>
      </c>
      <c r="F91">
        <f t="shared" si="4"/>
        <v>4.4825115747726407E-2</v>
      </c>
      <c r="I91">
        <f t="shared" si="5"/>
        <v>7.5167473510786671</v>
      </c>
      <c r="J91">
        <f>[1]Sheet1!$S174+J90</f>
        <v>6.4155653992276207</v>
      </c>
    </row>
    <row r="92" spans="1:10">
      <c r="A92" t="s">
        <v>425</v>
      </c>
      <c r="B92">
        <v>80549722.71875</v>
      </c>
      <c r="C92">
        <v>340961222.65625</v>
      </c>
      <c r="D92">
        <f t="shared" si="3"/>
        <v>260411499.9375</v>
      </c>
      <c r="F92">
        <f t="shared" si="4"/>
        <v>4.6151352114676136E-2</v>
      </c>
      <c r="I92">
        <f t="shared" si="5"/>
        <v>7.5628987031933432</v>
      </c>
      <c r="J92">
        <f>[1]Sheet1!$S175+J91</f>
        <v>6.4241366605275747</v>
      </c>
    </row>
    <row r="93" spans="1:10">
      <c r="A93" t="s">
        <v>426</v>
      </c>
      <c r="B93">
        <v>80607660.03125</v>
      </c>
      <c r="C93">
        <v>341123096.59375</v>
      </c>
      <c r="D93">
        <f t="shared" si="3"/>
        <v>260515436.5625</v>
      </c>
      <c r="F93">
        <f t="shared" si="4"/>
        <v>4.74757616830912E-2</v>
      </c>
      <c r="I93">
        <f t="shared" si="5"/>
        <v>7.6103744648764344</v>
      </c>
      <c r="J93">
        <f>[1]Sheet1!$S176+J92</f>
        <v>6.4327454406857543</v>
      </c>
    </row>
    <row r="94" spans="1:10">
      <c r="A94" t="s">
        <v>427</v>
      </c>
      <c r="B94">
        <v>80646950.84375</v>
      </c>
      <c r="C94">
        <v>341294601.65625</v>
      </c>
      <c r="D94">
        <f t="shared" si="3"/>
        <v>260647650.8125</v>
      </c>
      <c r="F94">
        <f t="shared" si="4"/>
        <v>5.0276590536535437E-2</v>
      </c>
      <c r="I94">
        <f t="shared" si="5"/>
        <v>7.6606510554129699</v>
      </c>
      <c r="J94">
        <f>[1]Sheet1!$S177+J93</f>
        <v>6.4642972370771314</v>
      </c>
    </row>
    <row r="95" spans="1:10">
      <c r="A95" t="s">
        <v>428</v>
      </c>
      <c r="B95">
        <v>80719527.40625</v>
      </c>
      <c r="C95">
        <v>341463635.09375</v>
      </c>
      <c r="D95">
        <f t="shared" si="3"/>
        <v>260744107.6875</v>
      </c>
      <c r="F95">
        <f t="shared" si="4"/>
        <v>4.9527134821270025E-2</v>
      </c>
      <c r="I95">
        <f t="shared" si="5"/>
        <v>7.7101781902342399</v>
      </c>
      <c r="J95">
        <f>[1]Sheet1!$S178+J94</f>
        <v>6.5001906023123679</v>
      </c>
    </row>
    <row r="96" spans="1:10">
      <c r="A96" t="s">
        <v>134</v>
      </c>
      <c r="B96">
        <v>80803751.28125</v>
      </c>
      <c r="C96">
        <v>341635239.71875</v>
      </c>
      <c r="D96">
        <f t="shared" si="3"/>
        <v>260831488.4375</v>
      </c>
      <c r="F96">
        <f t="shared" si="4"/>
        <v>5.0255607731952701E-2</v>
      </c>
      <c r="I96">
        <f t="shared" si="5"/>
        <v>7.7604337979661926</v>
      </c>
      <c r="J96">
        <f>[1]Sheet1!$S179+J95</f>
        <v>6.5250233898091983</v>
      </c>
    </row>
    <row r="97" spans="1:10">
      <c r="A97" t="s">
        <v>429</v>
      </c>
      <c r="B97">
        <v>80899622.46875</v>
      </c>
      <c r="C97">
        <v>341809415.53125</v>
      </c>
      <c r="D97">
        <f t="shared" si="3"/>
        <v>260909793.0625</v>
      </c>
      <c r="F97">
        <f t="shared" si="4"/>
        <v>5.0982976066338281E-2</v>
      </c>
      <c r="I97">
        <f t="shared" si="5"/>
        <v>7.8114167740325309</v>
      </c>
      <c r="J97">
        <f>[1]Sheet1!$S180+J96</f>
        <v>6.5343669341502615</v>
      </c>
    </row>
    <row r="98" spans="1:10">
      <c r="A98" t="s">
        <v>430</v>
      </c>
      <c r="B98">
        <v>80950622.84375</v>
      </c>
      <c r="C98">
        <v>341917550.96875</v>
      </c>
      <c r="D98">
        <f t="shared" si="3"/>
        <v>260966928.125</v>
      </c>
      <c r="F98">
        <f t="shared" si="4"/>
        <v>3.1636178696814454E-2</v>
      </c>
      <c r="I98">
        <f t="shared" si="5"/>
        <v>7.8430529527293453</v>
      </c>
      <c r="J98">
        <f>[1]Sheet1!$S181+J97</f>
        <v>6.5217013711959204</v>
      </c>
    </row>
    <row r="99" spans="1:10">
      <c r="A99" t="s">
        <v>431</v>
      </c>
      <c r="B99">
        <v>81092395.90625</v>
      </c>
      <c r="C99">
        <v>342124313.78125</v>
      </c>
      <c r="D99">
        <f t="shared" si="3"/>
        <v>261031917.875</v>
      </c>
      <c r="F99">
        <f t="shared" si="4"/>
        <v>6.0471541140305618E-2</v>
      </c>
      <c r="I99">
        <f t="shared" si="5"/>
        <v>7.9035244938696509</v>
      </c>
      <c r="J99">
        <f>[1]Sheet1!$S182+J98</f>
        <v>6.5494287522983843</v>
      </c>
    </row>
    <row r="100" spans="1:10">
      <c r="A100" t="s">
        <v>432</v>
      </c>
      <c r="B100">
        <v>81268423.53125</v>
      </c>
      <c r="C100">
        <v>342361092.40625</v>
      </c>
      <c r="D100">
        <f t="shared" si="3"/>
        <v>261092668.875</v>
      </c>
      <c r="F100">
        <f t="shared" si="4"/>
        <v>6.9208359494554728E-2</v>
      </c>
      <c r="I100">
        <f t="shared" si="5"/>
        <v>7.9727328533642057</v>
      </c>
      <c r="J100">
        <f>[1]Sheet1!$S183+J99</f>
        <v>6.5433823813714627</v>
      </c>
    </row>
    <row r="101" spans="1:10">
      <c r="A101" t="s">
        <v>433</v>
      </c>
      <c r="B101">
        <v>81478705.71875</v>
      </c>
      <c r="C101">
        <v>342627886.84375</v>
      </c>
      <c r="D101">
        <f t="shared" si="3"/>
        <v>261149181.125</v>
      </c>
      <c r="F101">
        <f t="shared" si="4"/>
        <v>7.79277912758225E-2</v>
      </c>
      <c r="I101">
        <f t="shared" si="5"/>
        <v>8.0506606446400291</v>
      </c>
      <c r="J101">
        <f>[1]Sheet1!$S184+J100</f>
        <v>6.5933698855365623</v>
      </c>
    </row>
    <row r="102" spans="1:10">
      <c r="A102" t="s">
        <v>434</v>
      </c>
      <c r="B102">
        <v>81907656.6875</v>
      </c>
      <c r="C102">
        <v>343076395.6875</v>
      </c>
      <c r="D102">
        <f t="shared" si="3"/>
        <v>261168739</v>
      </c>
      <c r="F102">
        <f t="shared" si="4"/>
        <v>0.13090260920720631</v>
      </c>
      <c r="I102">
        <f t="shared" si="5"/>
        <v>8.1815632538472354</v>
      </c>
      <c r="J102">
        <f>[1]Sheet1!$S185+J101</f>
        <v>6.6369437341399564</v>
      </c>
    </row>
    <row r="103" spans="1:10">
      <c r="A103" t="s">
        <v>435</v>
      </c>
      <c r="B103">
        <v>82112682.3125</v>
      </c>
      <c r="C103">
        <v>343342542.3125</v>
      </c>
      <c r="D103">
        <f t="shared" si="3"/>
        <v>261229860</v>
      </c>
      <c r="F103">
        <f t="shared" si="4"/>
        <v>7.7576489768893531E-2</v>
      </c>
      <c r="I103">
        <f t="shared" si="5"/>
        <v>8.259139743616128</v>
      </c>
      <c r="J103">
        <f>[1]Sheet1!$S186+J102</f>
        <v>6.6708120999305232</v>
      </c>
    </row>
    <row r="104" spans="1:10">
      <c r="A104" t="s">
        <v>436</v>
      </c>
      <c r="B104">
        <v>82278196.8125</v>
      </c>
      <c r="C104">
        <v>343578025.3125</v>
      </c>
      <c r="D104">
        <f t="shared" si="3"/>
        <v>261299828.5</v>
      </c>
      <c r="F104">
        <f t="shared" si="4"/>
        <v>6.8585441936197533E-2</v>
      </c>
      <c r="I104">
        <f t="shared" si="5"/>
        <v>8.3277251855523247</v>
      </c>
      <c r="J104">
        <f>[1]Sheet1!$S187+J103</f>
        <v>6.6698627194405038</v>
      </c>
    </row>
    <row r="105" spans="1:10">
      <c r="A105" t="s">
        <v>437</v>
      </c>
      <c r="B105">
        <v>82404200.1875</v>
      </c>
      <c r="C105">
        <v>343782844.6875</v>
      </c>
      <c r="D105">
        <f t="shared" si="3"/>
        <v>261378644.5</v>
      </c>
      <c r="F105">
        <f t="shared" si="4"/>
        <v>5.9613642290923252E-2</v>
      </c>
      <c r="I105">
        <f t="shared" si="5"/>
        <v>8.3873388278432479</v>
      </c>
      <c r="J105">
        <f>[1]Sheet1!$S188+J104</f>
        <v>6.6689133389504738</v>
      </c>
    </row>
    <row r="106" spans="1:10">
      <c r="A106" t="s">
        <v>438</v>
      </c>
      <c r="B106">
        <v>82403675.71875</v>
      </c>
      <c r="C106">
        <v>343884958.5625</v>
      </c>
      <c r="D106">
        <f t="shared" si="3"/>
        <v>261481282.84375</v>
      </c>
      <c r="F106">
        <f t="shared" si="4"/>
        <v>2.9703016476245736E-2</v>
      </c>
      <c r="I106">
        <f t="shared" si="5"/>
        <v>8.4170418443194936</v>
      </c>
      <c r="J106">
        <f>[1]Sheet1!$S189+J105</f>
        <v>6.667963958460466</v>
      </c>
    </row>
    <row r="107" spans="1:10">
      <c r="A107" t="s">
        <v>439</v>
      </c>
      <c r="B107">
        <v>82485463.53125</v>
      </c>
      <c r="C107">
        <v>344057267.4375</v>
      </c>
      <c r="D107">
        <f t="shared" si="3"/>
        <v>261571803.90625</v>
      </c>
      <c r="F107">
        <f t="shared" si="4"/>
        <v>5.0106546014783149E-2</v>
      </c>
      <c r="I107">
        <f t="shared" si="5"/>
        <v>8.4671483903342768</v>
      </c>
      <c r="J107">
        <f>[1]Sheet1!$S190+J106</f>
        <v>6.6670145779704466</v>
      </c>
    </row>
    <row r="108" spans="1:10">
      <c r="A108" t="s">
        <v>440</v>
      </c>
      <c r="B108">
        <v>82562546.90625</v>
      </c>
      <c r="C108">
        <v>344227729.4375</v>
      </c>
      <c r="D108">
        <f t="shared" si="3"/>
        <v>261665182.53125</v>
      </c>
      <c r="F108">
        <f t="shared" si="4"/>
        <v>4.9544659024225446E-2</v>
      </c>
      <c r="I108">
        <f t="shared" si="5"/>
        <v>8.5166930493585014</v>
      </c>
      <c r="J108">
        <f>[1]Sheet1!$S191+J107</f>
        <v>6.6660651974804273</v>
      </c>
    </row>
    <row r="109" spans="1:10">
      <c r="A109" t="s">
        <v>441</v>
      </c>
      <c r="B109">
        <v>82634925.84375</v>
      </c>
      <c r="C109">
        <v>344396344.5625</v>
      </c>
      <c r="D109">
        <f t="shared" si="3"/>
        <v>261761418.71875</v>
      </c>
      <c r="F109">
        <f t="shared" si="4"/>
        <v>4.898359736316138E-2</v>
      </c>
      <c r="I109">
        <f t="shared" si="5"/>
        <v>8.5656766467216627</v>
      </c>
      <c r="J109">
        <f>[1]Sheet1!$S192+J108</f>
        <v>6.6651158169904194</v>
      </c>
    </row>
    <row r="110" spans="1:10">
      <c r="A110" t="s">
        <v>442</v>
      </c>
      <c r="B110">
        <v>82697688.625</v>
      </c>
      <c r="C110">
        <v>344521555.3125</v>
      </c>
      <c r="D110">
        <f t="shared" si="3"/>
        <v>261823866.6875</v>
      </c>
      <c r="F110">
        <f t="shared" si="4"/>
        <v>3.6356585073238357E-2</v>
      </c>
      <c r="I110">
        <f t="shared" si="5"/>
        <v>8.602033231794902</v>
      </c>
      <c r="J110">
        <f>[1]Sheet1!$S193+J109</f>
        <v>6.6641664365003894</v>
      </c>
    </row>
    <row r="111" spans="1:10">
      <c r="A111" t="s">
        <v>443</v>
      </c>
      <c r="B111">
        <v>82762623.375</v>
      </c>
      <c r="C111">
        <v>344703099.6875</v>
      </c>
      <c r="D111">
        <f t="shared" si="3"/>
        <v>261940476.3125</v>
      </c>
      <c r="F111">
        <f t="shared" si="4"/>
        <v>5.2694634689931519E-2</v>
      </c>
      <c r="I111">
        <f t="shared" si="5"/>
        <v>8.6547278664848335</v>
      </c>
      <c r="J111">
        <f>[1]Sheet1!$S194+J110</f>
        <v>6.6632170560103816</v>
      </c>
    </row>
    <row r="112" spans="1:10">
      <c r="A112" t="s">
        <v>444</v>
      </c>
      <c r="B112">
        <v>82824818.375</v>
      </c>
      <c r="C112">
        <v>344899420.1875</v>
      </c>
      <c r="D112">
        <f t="shared" si="3"/>
        <v>262074601.8125</v>
      </c>
      <c r="F112">
        <f t="shared" si="4"/>
        <v>5.6953505836765395E-2</v>
      </c>
      <c r="I112">
        <f t="shared" si="5"/>
        <v>8.7116813723215998</v>
      </c>
      <c r="J112">
        <f>[1]Sheet1!$S195+J111</f>
        <v>6.6622676755203738</v>
      </c>
    </row>
    <row r="113" spans="1:10">
      <c r="A113" t="s">
        <v>445</v>
      </c>
      <c r="B113">
        <v>82884273.625</v>
      </c>
      <c r="C113">
        <v>345110516.8125</v>
      </c>
      <c r="D113">
        <f t="shared" si="3"/>
        <v>262226243.1875</v>
      </c>
      <c r="F113">
        <f t="shared" si="4"/>
        <v>6.1205271057063193E-2</v>
      </c>
      <c r="I113">
        <f t="shared" si="5"/>
        <v>8.7728866433786621</v>
      </c>
      <c r="J113">
        <f>[1]Sheet1!$S196+J112</f>
        <v>6.6613182950303544</v>
      </c>
    </row>
    <row r="114" spans="1:10">
      <c r="A114" t="s">
        <v>446</v>
      </c>
      <c r="B114">
        <v>82946540.375</v>
      </c>
      <c r="C114">
        <v>345369505.5</v>
      </c>
      <c r="D114">
        <f t="shared" si="3"/>
        <v>262422965.125</v>
      </c>
      <c r="F114">
        <f t="shared" si="4"/>
        <v>7.5045144926932927E-2</v>
      </c>
      <c r="I114">
        <f t="shared" si="5"/>
        <v>8.8479317883055941</v>
      </c>
      <c r="J114">
        <f>[1]Sheet1!$S197+J113</f>
        <v>6.6603689145403244</v>
      </c>
    </row>
    <row r="115" spans="1:10">
      <c r="A115" t="s">
        <v>447</v>
      </c>
      <c r="B115">
        <v>82998295.625</v>
      </c>
      <c r="C115">
        <v>345596908</v>
      </c>
      <c r="D115">
        <f t="shared" si="3"/>
        <v>262598612.375</v>
      </c>
      <c r="F115">
        <f t="shared" si="4"/>
        <v>6.5843247993413456E-2</v>
      </c>
      <c r="I115">
        <f t="shared" si="5"/>
        <v>8.9137750362990076</v>
      </c>
      <c r="J115">
        <f>[1]Sheet1!$S198+J114</f>
        <v>6.6594195340503051</v>
      </c>
    </row>
    <row r="116" spans="1:10">
      <c r="A116" t="s">
        <v>448</v>
      </c>
      <c r="B116">
        <v>83045090.625</v>
      </c>
      <c r="C116">
        <v>345825840.25</v>
      </c>
      <c r="D116">
        <f t="shared" si="3"/>
        <v>262780749.625</v>
      </c>
      <c r="F116">
        <f t="shared" si="4"/>
        <v>6.6242563142382416E-2</v>
      </c>
      <c r="I116">
        <f t="shared" si="5"/>
        <v>8.9800175994413891</v>
      </c>
      <c r="J116">
        <f>[1]Sheet1!$S199+J115</f>
        <v>6.6584701535602751</v>
      </c>
    </row>
    <row r="117" spans="1:10">
      <c r="A117" t="s">
        <v>449</v>
      </c>
      <c r="B117">
        <v>83086925.375</v>
      </c>
      <c r="C117">
        <v>346056302.25</v>
      </c>
      <c r="D117">
        <f t="shared" si="3"/>
        <v>262969376.875</v>
      </c>
      <c r="F117">
        <f t="shared" si="4"/>
        <v>6.6641058352789884E-2</v>
      </c>
      <c r="I117">
        <f t="shared" si="5"/>
        <v>9.046658657794179</v>
      </c>
      <c r="J117">
        <f>[1]Sheet1!$S200+J116</f>
        <v>6.6575207730702557</v>
      </c>
    </row>
    <row r="118" spans="1:10">
      <c r="A118" t="s">
        <v>450</v>
      </c>
      <c r="B118">
        <v>83136270.8125</v>
      </c>
      <c r="C118">
        <v>346424905.09375</v>
      </c>
      <c r="D118">
        <f t="shared" si="3"/>
        <v>263288634.28125</v>
      </c>
      <c r="F118">
        <f t="shared" si="4"/>
        <v>0.10651528128613474</v>
      </c>
      <c r="I118">
        <f t="shared" si="5"/>
        <v>9.1531739390803146</v>
      </c>
    </row>
    <row r="119" spans="1:10">
      <c r="A119" t="s">
        <v>451</v>
      </c>
      <c r="B119">
        <v>83163196.6875</v>
      </c>
      <c r="C119">
        <v>346603782.15625</v>
      </c>
      <c r="D119">
        <f t="shared" si="3"/>
        <v>263440585.46875</v>
      </c>
      <c r="F119">
        <f t="shared" si="4"/>
        <v>5.1635162446417304E-2</v>
      </c>
      <c r="I119">
        <f t="shared" si="5"/>
        <v>9.204809101526731</v>
      </c>
    </row>
    <row r="120" spans="1:10">
      <c r="A120" t="s">
        <v>452</v>
      </c>
      <c r="B120">
        <v>83180173.9375</v>
      </c>
      <c r="C120">
        <v>346729544.53125</v>
      </c>
      <c r="D120">
        <f t="shared" si="3"/>
        <v>263549370.59375</v>
      </c>
      <c r="F120">
        <f t="shared" si="4"/>
        <v>3.6284190039026498E-2</v>
      </c>
      <c r="I120">
        <f t="shared" si="5"/>
        <v>9.2410932915657575</v>
      </c>
    </row>
    <row r="121" spans="1:10">
      <c r="A121" t="s">
        <v>453</v>
      </c>
      <c r="B121">
        <v>83187202.5625</v>
      </c>
      <c r="C121">
        <v>346802192.21875</v>
      </c>
      <c r="D121">
        <f t="shared" si="3"/>
        <v>263614989.65625</v>
      </c>
      <c r="F121">
        <f t="shared" si="4"/>
        <v>2.0952263412743477E-2</v>
      </c>
      <c r="I121">
        <f t="shared" si="5"/>
        <v>9.262045554978501</v>
      </c>
    </row>
    <row r="122" spans="1:10">
      <c r="A122" t="s">
        <v>454</v>
      </c>
      <c r="B122">
        <v>83144758.96875</v>
      </c>
      <c r="C122">
        <v>346636594.4375</v>
      </c>
      <c r="D122">
        <f t="shared" si="3"/>
        <v>263491835.46875</v>
      </c>
      <c r="F122">
        <f t="shared" si="4"/>
        <v>-4.7749923433459962E-2</v>
      </c>
      <c r="I122">
        <f t="shared" si="5"/>
        <v>9.2142956315450419</v>
      </c>
    </row>
    <row r="123" spans="1:10">
      <c r="A123" t="s">
        <v>455</v>
      </c>
      <c r="B123">
        <v>83147699.78125</v>
      </c>
      <c r="C123">
        <v>346677065.0625</v>
      </c>
      <c r="D123">
        <f t="shared" si="3"/>
        <v>263529365.28125</v>
      </c>
      <c r="F123">
        <f t="shared" si="4"/>
        <v>1.1675231539154396E-2</v>
      </c>
      <c r="I123">
        <f t="shared" si="5"/>
        <v>9.2259708630841963</v>
      </c>
    </row>
    <row r="124" spans="1:10">
      <c r="A124" t="s">
        <v>456</v>
      </c>
      <c r="B124">
        <v>83156501.40625</v>
      </c>
      <c r="C124">
        <v>346738473.3125</v>
      </c>
      <c r="D124">
        <f t="shared" si="3"/>
        <v>263581971.90625</v>
      </c>
      <c r="F124">
        <f t="shared" si="4"/>
        <v>1.7713386949580467E-2</v>
      </c>
      <c r="I124">
        <f t="shared" si="5"/>
        <v>9.2436842500337768</v>
      </c>
    </row>
    <row r="125" spans="1:10">
      <c r="A125" t="s">
        <v>457</v>
      </c>
      <c r="B125">
        <v>83171163.84375</v>
      </c>
      <c r="C125">
        <v>346820819.1875</v>
      </c>
      <c r="D125">
        <f t="shared" si="3"/>
        <v>263649655.34375</v>
      </c>
      <c r="F125">
        <f t="shared" si="4"/>
        <v>2.3748698612324759E-2</v>
      </c>
      <c r="I125">
        <f t="shared" si="5"/>
        <v>9.2674329486461016</v>
      </c>
    </row>
    <row r="126" spans="1:10">
      <c r="A126" t="s">
        <v>458</v>
      </c>
      <c r="B126">
        <v>83237701</v>
      </c>
      <c r="C126">
        <v>346818108.15625</v>
      </c>
      <c r="D126">
        <f t="shared" si="3"/>
        <v>263580407.15625</v>
      </c>
      <c r="F126">
        <f t="shared" si="4"/>
        <v>-7.8168065468231518E-4</v>
      </c>
      <c r="I126">
        <f t="shared" si="5"/>
        <v>9.2666512679914188</v>
      </c>
    </row>
    <row r="127" spans="1:10">
      <c r="A127" t="s">
        <v>459</v>
      </c>
      <c r="B127">
        <v>83245679.5</v>
      </c>
      <c r="C127">
        <v>346984727.09375</v>
      </c>
      <c r="D127">
        <f t="shared" si="3"/>
        <v>263739047.59375</v>
      </c>
      <c r="F127">
        <f t="shared" si="4"/>
        <v>4.8042167805406599E-2</v>
      </c>
      <c r="I127">
        <f t="shared" si="5"/>
        <v>9.3146934357968263</v>
      </c>
    </row>
    <row r="128" spans="1:10">
      <c r="A128" t="s">
        <v>460</v>
      </c>
      <c r="B128">
        <v>83241113.25</v>
      </c>
      <c r="C128">
        <v>347214681.46875</v>
      </c>
      <c r="D128">
        <f t="shared" si="3"/>
        <v>263973568.21875</v>
      </c>
      <c r="F128">
        <f t="shared" si="4"/>
        <v>6.6272189247640334E-2</v>
      </c>
      <c r="I128">
        <f t="shared" si="5"/>
        <v>9.3809656250444675</v>
      </c>
    </row>
    <row r="129" spans="1:9">
      <c r="A129" t="s">
        <v>461</v>
      </c>
      <c r="B129">
        <v>83224002.25</v>
      </c>
      <c r="C129">
        <v>347507971.28125</v>
      </c>
      <c r="D129">
        <f t="shared" si="3"/>
        <v>264283969.03125</v>
      </c>
      <c r="F129">
        <f t="shared" si="4"/>
        <v>8.4469300451051055E-2</v>
      </c>
      <c r="I129">
        <f t="shared" si="5"/>
        <v>9.4654349254955186</v>
      </c>
    </row>
    <row r="130" spans="1:9">
      <c r="A130" t="s">
        <v>462</v>
      </c>
      <c r="B130">
        <v>83091708.53125</v>
      </c>
      <c r="C130">
        <v>347965649.1875</v>
      </c>
      <c r="D130">
        <f t="shared" si="3"/>
        <v>264873940.65625</v>
      </c>
      <c r="F130">
        <f t="shared" si="4"/>
        <v>0.13170285117851677</v>
      </c>
      <c r="I130">
        <f t="shared" si="5"/>
        <v>9.5971377766740353</v>
      </c>
    </row>
    <row r="131" spans="1:9">
      <c r="A131" t="s">
        <v>463</v>
      </c>
      <c r="B131">
        <v>83090563.21875</v>
      </c>
      <c r="C131">
        <v>348345188.8125</v>
      </c>
      <c r="D131">
        <f t="shared" ref="D131:D141" si="6">C131-B131</f>
        <v>265254625.59375</v>
      </c>
      <c r="F131">
        <f t="shared" si="4"/>
        <v>0.10907387723075868</v>
      </c>
      <c r="I131">
        <f t="shared" si="5"/>
        <v>9.7062116539047949</v>
      </c>
    </row>
    <row r="132" spans="1:9">
      <c r="A132" t="s">
        <v>464</v>
      </c>
      <c r="B132">
        <v>83117928.34375</v>
      </c>
      <c r="C132">
        <v>348747642.8125</v>
      </c>
      <c r="D132">
        <f t="shared" si="6"/>
        <v>265629714.46875</v>
      </c>
      <c r="F132">
        <f t="shared" ref="F132:F141" si="7">(C132/C131-1)*100</f>
        <v>0.11553310133891603</v>
      </c>
      <c r="I132">
        <f t="shared" ref="I132:I141" si="8">F132+I131</f>
        <v>9.82174475524371</v>
      </c>
    </row>
    <row r="133" spans="1:9">
      <c r="A133" t="s">
        <v>465</v>
      </c>
      <c r="B133">
        <v>83173803.90625</v>
      </c>
      <c r="C133">
        <v>349173011.1875</v>
      </c>
      <c r="D133">
        <f t="shared" si="6"/>
        <v>265999207.28125</v>
      </c>
      <c r="F133">
        <f t="shared" si="7"/>
        <v>0.12197025091540414</v>
      </c>
      <c r="I133">
        <f t="shared" si="8"/>
        <v>9.9437150061591133</v>
      </c>
    </row>
    <row r="134" spans="1:9">
      <c r="A134" t="s">
        <v>466</v>
      </c>
      <c r="B134">
        <v>83363286.15625</v>
      </c>
      <c r="C134">
        <v>349757426.125</v>
      </c>
      <c r="D134">
        <f t="shared" si="6"/>
        <v>266394139.96875</v>
      </c>
      <c r="F134">
        <f t="shared" si="7"/>
        <v>0.16737116523195539</v>
      </c>
      <c r="I134">
        <f t="shared" si="8"/>
        <v>10.111086171391069</v>
      </c>
    </row>
    <row r="135" spans="1:9">
      <c r="A135" t="s">
        <v>467</v>
      </c>
      <c r="B135">
        <v>83434144.09375</v>
      </c>
      <c r="C135">
        <v>350174170.375</v>
      </c>
      <c r="D135">
        <f t="shared" si="6"/>
        <v>266740026.28125</v>
      </c>
      <c r="F135">
        <f t="shared" si="7"/>
        <v>0.11915236643211813</v>
      </c>
      <c r="I135">
        <f t="shared" si="8"/>
        <v>10.230238537823187</v>
      </c>
    </row>
    <row r="136" spans="1:9">
      <c r="A136" t="s">
        <v>468</v>
      </c>
      <c r="B136">
        <v>83491473.96875</v>
      </c>
      <c r="C136">
        <v>350559376.125</v>
      </c>
      <c r="D136">
        <f t="shared" si="6"/>
        <v>267067902.15625</v>
      </c>
      <c r="F136">
        <f t="shared" si="7"/>
        <v>0.1100040444409478</v>
      </c>
      <c r="I136">
        <f t="shared" si="8"/>
        <v>10.340242582264136</v>
      </c>
    </row>
    <row r="137" spans="1:9">
      <c r="A137" t="s">
        <v>469</v>
      </c>
      <c r="B137">
        <v>83535275.78125</v>
      </c>
      <c r="C137">
        <v>350913043.375</v>
      </c>
      <c r="D137">
        <f t="shared" si="6"/>
        <v>267377767.59375</v>
      </c>
      <c r="F137">
        <f t="shared" si="7"/>
        <v>0.10088654706923439</v>
      </c>
      <c r="I137">
        <f t="shared" si="8"/>
        <v>10.441129129333369</v>
      </c>
    </row>
    <row r="138" spans="1:9">
      <c r="A138" t="s">
        <v>470</v>
      </c>
      <c r="B138">
        <v>83565549.53125</v>
      </c>
      <c r="C138">
        <v>351235172.125</v>
      </c>
      <c r="D138">
        <f t="shared" si="6"/>
        <v>267669622.59375</v>
      </c>
      <c r="F138">
        <f t="shared" si="7"/>
        <v>9.179731448618611E-2</v>
      </c>
      <c r="I138">
        <f t="shared" si="8"/>
        <v>10.532926443819555</v>
      </c>
    </row>
    <row r="139" spans="1:9">
      <c r="A139" t="s">
        <v>471</v>
      </c>
      <c r="B139">
        <v>83582295.21875</v>
      </c>
      <c r="C139">
        <v>351525762.375</v>
      </c>
      <c r="D139">
        <f t="shared" si="6"/>
        <v>267943467.15625</v>
      </c>
      <c r="F139">
        <f t="shared" si="7"/>
        <v>8.2733812858748479E-2</v>
      </c>
      <c r="I139">
        <f t="shared" si="8"/>
        <v>10.615660256678304</v>
      </c>
    </row>
    <row r="140" spans="1:9">
      <c r="A140" t="s">
        <v>472</v>
      </c>
      <c r="B140">
        <v>83585512.84375</v>
      </c>
      <c r="C140">
        <v>351784814.125</v>
      </c>
      <c r="D140">
        <f t="shared" si="6"/>
        <v>268199301.28125</v>
      </c>
      <c r="F140">
        <f t="shared" si="7"/>
        <v>7.3693531947638391E-2</v>
      </c>
      <c r="I140">
        <f t="shared" si="8"/>
        <v>10.689353788625942</v>
      </c>
    </row>
    <row r="141" spans="1:9">
      <c r="A141" t="s">
        <v>473</v>
      </c>
      <c r="B141">
        <v>83575202.40625</v>
      </c>
      <c r="C141">
        <v>352012327.375</v>
      </c>
      <c r="D141">
        <f t="shared" si="6"/>
        <v>268437124.96875</v>
      </c>
      <c r="F141">
        <f t="shared" si="7"/>
        <v>6.4673982748764125E-2</v>
      </c>
      <c r="I141">
        <f t="shared" si="8"/>
        <v>10.754027771374705</v>
      </c>
    </row>
  </sheetData>
  <pageMargins left="0.7" right="0.7" top="0.75" bottom="0.75" header="0.3" footer="0.3"/>
  <headerFooter>
    <oddFooter>&amp;C_x000D_&amp;1#&amp;"Aptos"&amp;10&amp;K000000 NBB - Restricted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23B41-B275-40BB-9EF6-115CD6143685}">
  <dimension ref="A1:V141"/>
  <sheetViews>
    <sheetView workbookViewId="0">
      <selection activeCell="L2" sqref="L2:L141"/>
    </sheetView>
  </sheetViews>
  <sheetFormatPr defaultRowHeight="15"/>
  <cols>
    <col min="13" max="13" width="27.42578125" customWidth="1"/>
    <col min="14" max="14" width="22.5703125" customWidth="1"/>
    <col min="16" max="16" width="20.42578125" customWidth="1"/>
    <col min="18" max="18" width="17.5703125" customWidth="1"/>
  </cols>
  <sheetData>
    <row r="1" spans="1:22">
      <c r="B1" s="48" t="s">
        <v>490</v>
      </c>
      <c r="C1" t="s">
        <v>491</v>
      </c>
      <c r="D1" t="s">
        <v>492</v>
      </c>
      <c r="E1" t="s">
        <v>493</v>
      </c>
      <c r="F1" t="s">
        <v>494</v>
      </c>
      <c r="G1" t="s">
        <v>495</v>
      </c>
      <c r="H1" t="s">
        <v>496</v>
      </c>
      <c r="I1" t="s">
        <v>497</v>
      </c>
      <c r="J1" t="s">
        <v>500</v>
      </c>
      <c r="K1" s="48" t="s">
        <v>781</v>
      </c>
      <c r="L1" s="48" t="s">
        <v>797</v>
      </c>
      <c r="M1" s="14" t="s">
        <v>518</v>
      </c>
      <c r="N1" s="14" t="s">
        <v>517</v>
      </c>
      <c r="O1" s="14" t="s">
        <v>498</v>
      </c>
      <c r="P1" t="s">
        <v>499</v>
      </c>
      <c r="R1" s="48" t="s">
        <v>778</v>
      </c>
      <c r="S1" s="48" t="s">
        <v>777</v>
      </c>
      <c r="V1" s="37" t="s">
        <v>794</v>
      </c>
    </row>
    <row r="2" spans="1:22">
      <c r="A2" s="30" t="s">
        <v>205</v>
      </c>
      <c r="B2" s="31">
        <v>610842.1</v>
      </c>
      <c r="C2" s="40">
        <v>340703.9</v>
      </c>
      <c r="D2" s="40">
        <v>101744.7</v>
      </c>
      <c r="E2" s="32">
        <v>134425.29999999999</v>
      </c>
      <c r="F2" s="31">
        <v>111207.9</v>
      </c>
      <c r="G2" s="32">
        <v>100732.7</v>
      </c>
      <c r="H2">
        <v>197742.7</v>
      </c>
      <c r="I2" s="31">
        <v>60.889000000000003</v>
      </c>
      <c r="J2" s="44">
        <v>60.76</v>
      </c>
      <c r="K2" s="111">
        <v>68.435000000000002</v>
      </c>
      <c r="L2" s="111">
        <v>89.629000000000005</v>
      </c>
      <c r="M2" s="35">
        <v>39188</v>
      </c>
      <c r="N2" s="35">
        <v>15319.578600000001</v>
      </c>
      <c r="O2">
        <v>5.2333333333333298</v>
      </c>
      <c r="P2">
        <f>M2/(1-O2/100)</f>
        <v>41352.092859655291</v>
      </c>
      <c r="R2" s="110">
        <v>17.195232000000001</v>
      </c>
      <c r="S2" s="108">
        <v>12.200000000000001</v>
      </c>
      <c r="V2">
        <v>77113368155.979401</v>
      </c>
    </row>
    <row r="3" spans="1:22">
      <c r="A3" s="30" t="s">
        <v>206</v>
      </c>
      <c r="B3" s="33">
        <v>607909.1</v>
      </c>
      <c r="C3" s="39">
        <v>340397.9</v>
      </c>
      <c r="D3" s="39">
        <v>103340.4</v>
      </c>
      <c r="E3" s="33">
        <v>135806.20000000001</v>
      </c>
      <c r="F3" s="34">
        <v>104694</v>
      </c>
      <c r="G3" s="33">
        <v>101316.1</v>
      </c>
      <c r="H3">
        <v>206023</v>
      </c>
      <c r="I3" s="34">
        <v>62.01</v>
      </c>
      <c r="J3" s="39">
        <v>61.335000000000001</v>
      </c>
      <c r="K3" s="109">
        <v>69.120999999999995</v>
      </c>
      <c r="L3" s="109">
        <v>90.022999999999996</v>
      </c>
      <c r="M3" s="35">
        <v>39000</v>
      </c>
      <c r="N3" s="35">
        <v>15166.025100000001</v>
      </c>
      <c r="O3">
        <v>5.3333333333333304</v>
      </c>
      <c r="P3">
        <f t="shared" ref="P3:P66" si="0">M3/(1-O3/100)</f>
        <v>41197.183098591551</v>
      </c>
      <c r="R3" s="110">
        <v>17.114368500000001</v>
      </c>
      <c r="S3" s="108">
        <v>12.467000000000001</v>
      </c>
      <c r="V3">
        <v>79788080679.8116</v>
      </c>
    </row>
    <row r="4" spans="1:22">
      <c r="A4" s="30" t="s">
        <v>207</v>
      </c>
      <c r="B4" s="31">
        <v>606960.19999999995</v>
      </c>
      <c r="C4" s="40">
        <v>334845.5</v>
      </c>
      <c r="D4" s="40">
        <v>106224.3</v>
      </c>
      <c r="E4" s="31">
        <v>135750.9</v>
      </c>
      <c r="F4" s="31">
        <v>109756.6</v>
      </c>
      <c r="G4" s="31">
        <v>102658.1</v>
      </c>
      <c r="H4">
        <v>207632.5</v>
      </c>
      <c r="I4" s="31">
        <v>62.454999999999998</v>
      </c>
      <c r="J4" s="40">
        <v>62.481000000000002</v>
      </c>
      <c r="K4" s="111">
        <v>70.012</v>
      </c>
      <c r="L4" s="111">
        <v>90.150999999999996</v>
      </c>
      <c r="M4" s="35">
        <v>38667</v>
      </c>
      <c r="N4" s="35">
        <v>15043.373100000001</v>
      </c>
      <c r="O4">
        <v>5.6</v>
      </c>
      <c r="P4">
        <f t="shared" si="0"/>
        <v>40960.805084745763</v>
      </c>
      <c r="R4" s="110">
        <v>17.565639000000001</v>
      </c>
      <c r="S4" s="108">
        <v>12.907999999999999</v>
      </c>
      <c r="V4">
        <v>79368774574.348999</v>
      </c>
    </row>
    <row r="5" spans="1:22">
      <c r="A5" s="30" t="s">
        <v>208</v>
      </c>
      <c r="B5" s="34">
        <v>615672.9</v>
      </c>
      <c r="C5" s="39">
        <v>340091.8</v>
      </c>
      <c r="D5" s="39">
        <v>107243.3</v>
      </c>
      <c r="E5" s="34">
        <v>139249.20000000001</v>
      </c>
      <c r="F5" s="33">
        <v>109992.9</v>
      </c>
      <c r="G5" s="33">
        <v>102453.9</v>
      </c>
      <c r="H5">
        <v>211680.8</v>
      </c>
      <c r="I5" s="33">
        <v>64.156999999999996</v>
      </c>
      <c r="J5" s="39">
        <v>64.177000000000007</v>
      </c>
      <c r="K5" s="109">
        <v>70.984999999999999</v>
      </c>
      <c r="L5" s="109">
        <v>91.076999999999998</v>
      </c>
      <c r="M5" s="35">
        <v>38638</v>
      </c>
      <c r="N5" s="35">
        <v>15107.0705</v>
      </c>
      <c r="O5">
        <v>5.9</v>
      </c>
      <c r="P5">
        <f t="shared" si="0"/>
        <v>41060.573857598305</v>
      </c>
      <c r="R5" s="110">
        <v>18.061253999999998</v>
      </c>
      <c r="S5" s="108">
        <v>13.523999999999997</v>
      </c>
      <c r="V5">
        <v>77791070634.503906</v>
      </c>
    </row>
    <row r="6" spans="1:22">
      <c r="A6" s="30" t="s">
        <v>209</v>
      </c>
      <c r="B6" s="31">
        <v>624149</v>
      </c>
      <c r="C6" s="40">
        <v>347130.6</v>
      </c>
      <c r="D6" s="40">
        <v>109276.6</v>
      </c>
      <c r="E6" s="31">
        <v>143576</v>
      </c>
      <c r="F6" s="31">
        <v>111325.5</v>
      </c>
      <c r="G6" s="31">
        <v>106005.3</v>
      </c>
      <c r="H6">
        <v>217700.4</v>
      </c>
      <c r="I6" s="31">
        <v>64.786000000000001</v>
      </c>
      <c r="J6" s="44">
        <v>64.290000000000006</v>
      </c>
      <c r="K6" s="111">
        <v>71.751999999999995</v>
      </c>
      <c r="L6" s="111">
        <v>88.83</v>
      </c>
      <c r="M6" s="35">
        <v>38571</v>
      </c>
      <c r="N6" s="35">
        <v>15111.277</v>
      </c>
      <c r="O6">
        <v>6.1</v>
      </c>
      <c r="P6">
        <f t="shared" si="0"/>
        <v>41076.677316293928</v>
      </c>
      <c r="R6" s="110">
        <v>19.339419000000003</v>
      </c>
      <c r="S6" s="108">
        <v>14.280999999999999</v>
      </c>
      <c r="V6">
        <v>80535605625.311798</v>
      </c>
    </row>
    <row r="7" spans="1:22">
      <c r="A7" s="30" t="s">
        <v>210</v>
      </c>
      <c r="B7" s="33">
        <v>620266.9</v>
      </c>
      <c r="C7" s="41">
        <v>346300</v>
      </c>
      <c r="D7" s="39">
        <v>110391.6</v>
      </c>
      <c r="E7" s="33">
        <v>142029.4</v>
      </c>
      <c r="F7" s="33">
        <v>105960</v>
      </c>
      <c r="G7" s="34">
        <v>102971.6</v>
      </c>
      <c r="H7">
        <v>221522.9</v>
      </c>
      <c r="I7" s="33">
        <v>65.462000000000003</v>
      </c>
      <c r="J7" s="39">
        <v>64.869</v>
      </c>
      <c r="K7" s="109">
        <v>72.156999999999996</v>
      </c>
      <c r="L7" s="109">
        <v>89.191999999999993</v>
      </c>
      <c r="M7" s="35">
        <v>38467</v>
      </c>
      <c r="N7" s="35">
        <v>15120.981100000001</v>
      </c>
      <c r="O7">
        <v>6.4</v>
      </c>
      <c r="P7">
        <f t="shared" si="0"/>
        <v>41097.222222222226</v>
      </c>
      <c r="R7" s="110">
        <v>18.794242499999999</v>
      </c>
      <c r="S7" s="108">
        <v>14.083</v>
      </c>
      <c r="V7">
        <v>77544404047.593399</v>
      </c>
    </row>
    <row r="8" spans="1:22">
      <c r="A8" s="30" t="s">
        <v>211</v>
      </c>
      <c r="B8" s="31">
        <v>618800.4</v>
      </c>
      <c r="C8" s="40">
        <v>347873.9</v>
      </c>
      <c r="D8" s="40">
        <v>112025.8</v>
      </c>
      <c r="E8" s="31">
        <v>137923.5</v>
      </c>
      <c r="F8" s="31">
        <v>108895.8</v>
      </c>
      <c r="G8" s="32">
        <v>102534.1</v>
      </c>
      <c r="H8">
        <v>230992.6</v>
      </c>
      <c r="I8" s="31">
        <v>66.820999999999998</v>
      </c>
      <c r="J8" s="40">
        <v>66.015000000000001</v>
      </c>
      <c r="K8" s="111">
        <v>73.682000000000002</v>
      </c>
      <c r="L8" s="111">
        <v>89.356999999999999</v>
      </c>
      <c r="M8" s="35">
        <v>38295</v>
      </c>
      <c r="N8" s="35">
        <v>14937.4347</v>
      </c>
      <c r="O8">
        <v>6.7666666666666604</v>
      </c>
      <c r="P8">
        <f t="shared" si="0"/>
        <v>41074.365391490879</v>
      </c>
      <c r="R8" s="110">
        <v>18.155159999999999</v>
      </c>
      <c r="S8" s="108">
        <v>13.76</v>
      </c>
      <c r="V8">
        <v>76942585424.170197</v>
      </c>
    </row>
    <row r="9" spans="1:22">
      <c r="A9" s="30" t="s">
        <v>212</v>
      </c>
      <c r="B9" s="33">
        <v>617075</v>
      </c>
      <c r="C9" s="39">
        <v>350278.40000000002</v>
      </c>
      <c r="D9" s="39">
        <v>112256.5</v>
      </c>
      <c r="E9" s="33">
        <v>138420.70000000001</v>
      </c>
      <c r="F9" s="33">
        <v>103867.8</v>
      </c>
      <c r="G9" s="33">
        <v>103992.6</v>
      </c>
      <c r="H9">
        <v>236860.3</v>
      </c>
      <c r="I9" s="33">
        <v>69.694999999999993</v>
      </c>
      <c r="J9" s="39">
        <v>68.671000000000006</v>
      </c>
      <c r="K9" s="109">
        <v>76.622</v>
      </c>
      <c r="L9" s="109">
        <v>91.944999999999993</v>
      </c>
      <c r="M9" s="35">
        <v>38116</v>
      </c>
      <c r="N9" s="35">
        <v>14760.0777</v>
      </c>
      <c r="O9">
        <v>7.1</v>
      </c>
      <c r="P9">
        <f t="shared" si="0"/>
        <v>41029.063509149622</v>
      </c>
      <c r="R9" s="110">
        <v>18.757723500000001</v>
      </c>
      <c r="S9" s="108">
        <v>14.335000000000001</v>
      </c>
      <c r="V9">
        <v>80519797422.908401</v>
      </c>
    </row>
    <row r="10" spans="1:22">
      <c r="A10" s="30" t="s">
        <v>213</v>
      </c>
      <c r="B10" s="31">
        <v>612179.19999999995</v>
      </c>
      <c r="C10" s="40">
        <v>348715.4</v>
      </c>
      <c r="D10" s="40">
        <v>112722.8</v>
      </c>
      <c r="E10" s="31">
        <v>135290.70000000001</v>
      </c>
      <c r="F10" s="31">
        <v>100366.2</v>
      </c>
      <c r="G10" s="31">
        <v>94052.6</v>
      </c>
      <c r="H10">
        <v>237316.1</v>
      </c>
      <c r="I10" s="31">
        <v>70.963999999999999</v>
      </c>
      <c r="J10" s="40">
        <v>70.471999999999994</v>
      </c>
      <c r="K10" s="111">
        <v>77.957999999999998</v>
      </c>
      <c r="L10" s="111">
        <v>92.126999999999995</v>
      </c>
      <c r="M10" s="35">
        <v>38052</v>
      </c>
      <c r="N10" s="35">
        <v>14645.6124</v>
      </c>
      <c r="O10">
        <v>7.4</v>
      </c>
      <c r="P10">
        <f t="shared" si="0"/>
        <v>41092.872570194384</v>
      </c>
      <c r="R10" s="110">
        <v>18.392533500000003</v>
      </c>
      <c r="S10" s="108">
        <v>14.163999999999998</v>
      </c>
      <c r="V10">
        <v>71397694683.042007</v>
      </c>
    </row>
    <row r="11" spans="1:22">
      <c r="A11" s="30" t="s">
        <v>214</v>
      </c>
      <c r="B11" s="33">
        <v>612265.5</v>
      </c>
      <c r="C11" s="41">
        <v>346748</v>
      </c>
      <c r="D11" s="39">
        <v>112203.7</v>
      </c>
      <c r="E11" s="33">
        <v>134259.6</v>
      </c>
      <c r="F11" s="33">
        <v>98071.3</v>
      </c>
      <c r="G11" s="33">
        <v>94811.1</v>
      </c>
      <c r="H11">
        <v>240356.6</v>
      </c>
      <c r="I11" s="33">
        <v>71.691999999999993</v>
      </c>
      <c r="J11" s="39">
        <v>70.912999999999997</v>
      </c>
      <c r="K11" s="109">
        <v>78.100999999999999</v>
      </c>
      <c r="L11" s="109">
        <v>91.438999999999993</v>
      </c>
      <c r="M11" s="35">
        <v>37886</v>
      </c>
      <c r="N11" s="35">
        <v>14561.6108</v>
      </c>
      <c r="O11">
        <v>7.6</v>
      </c>
      <c r="P11">
        <f t="shared" si="0"/>
        <v>41002.164502164502</v>
      </c>
      <c r="R11" s="110">
        <v>18.027343500000001</v>
      </c>
      <c r="S11" s="108">
        <v>13.984999999999999</v>
      </c>
      <c r="V11">
        <v>72193547800.330704</v>
      </c>
    </row>
    <row r="12" spans="1:22">
      <c r="A12" s="30" t="s">
        <v>215</v>
      </c>
      <c r="B12" s="31">
        <v>615888.9</v>
      </c>
      <c r="C12" s="40">
        <v>349065.2</v>
      </c>
      <c r="D12" s="40">
        <v>111934.5</v>
      </c>
      <c r="E12" s="32">
        <v>134867.20000000001</v>
      </c>
      <c r="F12" s="32">
        <v>98341.3</v>
      </c>
      <c r="G12" s="31">
        <v>96211.4</v>
      </c>
      <c r="H12">
        <v>244706.6</v>
      </c>
      <c r="I12" s="31">
        <v>72.634</v>
      </c>
      <c r="J12" s="40">
        <v>71.980999999999995</v>
      </c>
      <c r="K12" s="111">
        <v>79.486999999999995</v>
      </c>
      <c r="L12" s="111">
        <v>92.619</v>
      </c>
      <c r="M12" s="35">
        <v>37784</v>
      </c>
      <c r="N12" s="35">
        <v>14514.7371</v>
      </c>
      <c r="O12">
        <v>7.9</v>
      </c>
      <c r="P12">
        <f t="shared" si="0"/>
        <v>41024.972855591746</v>
      </c>
      <c r="R12" s="110">
        <v>17.6360685</v>
      </c>
      <c r="S12" s="108">
        <v>13.743</v>
      </c>
      <c r="V12">
        <v>73982420424.357407</v>
      </c>
    </row>
    <row r="13" spans="1:22">
      <c r="A13" s="30" t="s">
        <v>216</v>
      </c>
      <c r="B13" s="33">
        <v>615371.30000000005</v>
      </c>
      <c r="C13" s="39">
        <v>351907.1</v>
      </c>
      <c r="D13" s="39">
        <v>111761.5</v>
      </c>
      <c r="E13" s="33">
        <v>133099.6</v>
      </c>
      <c r="F13" s="33">
        <v>100163.7</v>
      </c>
      <c r="G13" s="33">
        <v>96386.5</v>
      </c>
      <c r="H13">
        <v>247375.9</v>
      </c>
      <c r="I13" s="33">
        <v>73.486000000000004</v>
      </c>
      <c r="J13" s="39">
        <v>72.856999999999999</v>
      </c>
      <c r="K13" s="109">
        <v>80.072000000000003</v>
      </c>
      <c r="L13" s="109">
        <v>92.733999999999995</v>
      </c>
      <c r="M13" s="35">
        <v>37732</v>
      </c>
      <c r="N13" s="35">
        <v>14410.618</v>
      </c>
      <c r="O13">
        <v>8.1999999999999904</v>
      </c>
      <c r="P13">
        <f t="shared" si="0"/>
        <v>41102.396514161213</v>
      </c>
      <c r="R13" s="110">
        <v>17.6152005</v>
      </c>
      <c r="S13" s="108">
        <v>13.737000000000002</v>
      </c>
      <c r="V13">
        <v>74985023849.705399</v>
      </c>
    </row>
    <row r="14" spans="1:22">
      <c r="A14" s="30" t="s">
        <v>217</v>
      </c>
      <c r="B14" s="31">
        <v>624062.80000000005</v>
      </c>
      <c r="C14" s="40">
        <v>352191.2</v>
      </c>
      <c r="D14" s="40">
        <v>115130.8</v>
      </c>
      <c r="E14" s="31">
        <v>137136.4</v>
      </c>
      <c r="F14" s="31">
        <v>103487.3</v>
      </c>
      <c r="G14" s="31">
        <v>98340.5</v>
      </c>
      <c r="H14">
        <v>247468.9</v>
      </c>
      <c r="I14" s="31">
        <v>73.203999999999994</v>
      </c>
      <c r="J14" s="40">
        <v>72.861999999999995</v>
      </c>
      <c r="K14" s="111">
        <v>79.465000000000003</v>
      </c>
      <c r="L14" s="111">
        <v>91.869</v>
      </c>
      <c r="M14" s="35">
        <v>37838</v>
      </c>
      <c r="N14" s="35">
        <v>14506.8092</v>
      </c>
      <c r="O14">
        <v>8.4666666666666597</v>
      </c>
      <c r="P14">
        <f t="shared" si="0"/>
        <v>41337.946103423157</v>
      </c>
      <c r="R14" s="110">
        <v>18.045603000000003</v>
      </c>
      <c r="S14" s="108">
        <v>14.071</v>
      </c>
      <c r="V14">
        <v>75812417069.574707</v>
      </c>
    </row>
    <row r="15" spans="1:22">
      <c r="A15" s="30" t="s">
        <v>218</v>
      </c>
      <c r="B15" s="33">
        <v>627513.5</v>
      </c>
      <c r="C15" s="39">
        <v>353590.2</v>
      </c>
      <c r="D15" s="39">
        <v>115957.6</v>
      </c>
      <c r="E15" s="33">
        <v>138719.79999999999</v>
      </c>
      <c r="F15" s="33">
        <v>108314</v>
      </c>
      <c r="G15" s="33">
        <v>102570.5</v>
      </c>
      <c r="H15">
        <v>247755.5</v>
      </c>
      <c r="I15" s="33">
        <v>73.661000000000001</v>
      </c>
      <c r="J15" s="39">
        <v>73.042000000000002</v>
      </c>
      <c r="K15" s="109">
        <v>79.998999999999995</v>
      </c>
      <c r="L15" s="109">
        <v>92.117999999999995</v>
      </c>
      <c r="M15" s="35">
        <v>37820</v>
      </c>
      <c r="N15" s="35">
        <v>14472.681</v>
      </c>
      <c r="O15">
        <v>8.5333333333333297</v>
      </c>
      <c r="P15">
        <f t="shared" si="0"/>
        <v>41348.396501457726</v>
      </c>
      <c r="R15" s="110">
        <v>17.330874000000001</v>
      </c>
      <c r="S15" s="108">
        <v>13.558</v>
      </c>
      <c r="V15">
        <v>79452798512.246002</v>
      </c>
    </row>
    <row r="16" spans="1:22">
      <c r="A16" s="30" t="s">
        <v>219</v>
      </c>
      <c r="B16" s="31">
        <v>631223</v>
      </c>
      <c r="C16" s="40">
        <v>354901.7</v>
      </c>
      <c r="D16" s="40">
        <v>116015.2</v>
      </c>
      <c r="E16" s="31">
        <v>139198.6</v>
      </c>
      <c r="F16" s="31">
        <v>107774</v>
      </c>
      <c r="G16" s="31">
        <v>104670.9</v>
      </c>
      <c r="H16">
        <v>251826.5</v>
      </c>
      <c r="I16" s="31">
        <v>74.451999999999998</v>
      </c>
      <c r="J16" s="40">
        <v>74.037999999999997</v>
      </c>
      <c r="K16" s="111">
        <v>80.878</v>
      </c>
      <c r="L16" s="111">
        <v>93.105000000000004</v>
      </c>
      <c r="M16" s="35">
        <v>37885</v>
      </c>
      <c r="N16" s="35">
        <v>14524.002</v>
      </c>
      <c r="O16">
        <v>8.43333333333333</v>
      </c>
      <c r="P16">
        <f t="shared" si="0"/>
        <v>41374.226428831447</v>
      </c>
      <c r="R16" s="110">
        <v>16.770046500000003</v>
      </c>
      <c r="S16" s="108">
        <v>13.186</v>
      </c>
      <c r="V16">
        <v>81358532274.478806</v>
      </c>
    </row>
    <row r="17" spans="1:22">
      <c r="A17" s="30" t="s">
        <v>220</v>
      </c>
      <c r="B17" s="33">
        <v>638210.69999999995</v>
      </c>
      <c r="C17" s="39">
        <v>356344.4</v>
      </c>
      <c r="D17" s="39">
        <v>117476.5</v>
      </c>
      <c r="E17" s="33">
        <v>142420.79999999999</v>
      </c>
      <c r="F17" s="33">
        <v>108482.8</v>
      </c>
      <c r="G17" s="33">
        <v>106596.3</v>
      </c>
      <c r="H17">
        <v>255539.7</v>
      </c>
      <c r="I17" s="33">
        <v>74.929000000000002</v>
      </c>
      <c r="J17" s="43">
        <v>74.37</v>
      </c>
      <c r="K17" s="109">
        <v>81.165000000000006</v>
      </c>
      <c r="L17" s="109">
        <v>93.614000000000004</v>
      </c>
      <c r="M17" s="35">
        <v>37970</v>
      </c>
      <c r="N17" s="35">
        <v>14592.0335</v>
      </c>
      <c r="O17">
        <v>8.2666666666666604</v>
      </c>
      <c r="P17">
        <f t="shared" si="0"/>
        <v>41391.715116279069</v>
      </c>
      <c r="R17" s="110">
        <v>17.727366</v>
      </c>
      <c r="S17" s="108">
        <v>13.973999999999998</v>
      </c>
      <c r="V17">
        <v>83947195000.522705</v>
      </c>
    </row>
    <row r="18" spans="1:22">
      <c r="A18" s="30" t="s">
        <v>221</v>
      </c>
      <c r="B18" s="31">
        <v>635687.4</v>
      </c>
      <c r="C18" s="40">
        <v>355874.5</v>
      </c>
      <c r="D18" s="42">
        <v>116092</v>
      </c>
      <c r="E18" s="31">
        <v>138701.4</v>
      </c>
      <c r="F18" s="31">
        <v>112717.9</v>
      </c>
      <c r="G18" s="32">
        <v>107041.3</v>
      </c>
      <c r="H18">
        <v>262472.5</v>
      </c>
      <c r="I18" s="32">
        <v>76.599999999999994</v>
      </c>
      <c r="J18" s="40">
        <v>75.838999999999999</v>
      </c>
      <c r="K18" s="111">
        <v>82.891999999999996</v>
      </c>
      <c r="L18" s="111">
        <v>95.950999999999993</v>
      </c>
      <c r="M18" s="35">
        <v>38004</v>
      </c>
      <c r="N18" s="35">
        <v>14557.7904</v>
      </c>
      <c r="O18">
        <v>8.1333333333333293</v>
      </c>
      <c r="P18">
        <f t="shared" si="0"/>
        <v>41368.650217706818</v>
      </c>
      <c r="R18" s="110">
        <v>16.436158500000001</v>
      </c>
      <c r="S18" s="108">
        <v>12.995999999999999</v>
      </c>
      <c r="V18">
        <v>88095777768.756302</v>
      </c>
    </row>
    <row r="19" spans="1:22">
      <c r="A19" s="30" t="s">
        <v>222</v>
      </c>
      <c r="B19" s="33">
        <v>640777.1</v>
      </c>
      <c r="C19" s="39">
        <v>358847.4</v>
      </c>
      <c r="D19" s="39">
        <v>118149.3</v>
      </c>
      <c r="E19" s="33">
        <v>140303.29999999999</v>
      </c>
      <c r="F19" s="34">
        <v>113730.3</v>
      </c>
      <c r="G19" s="33">
        <v>109987.1</v>
      </c>
      <c r="H19">
        <v>268684.5</v>
      </c>
      <c r="I19" s="33">
        <v>77.974999999999994</v>
      </c>
      <c r="J19" s="39">
        <v>77.144999999999996</v>
      </c>
      <c r="K19" s="109">
        <v>84.245000000000005</v>
      </c>
      <c r="L19" s="109">
        <v>95.891000000000005</v>
      </c>
      <c r="M19" s="35">
        <v>38031</v>
      </c>
      <c r="N19" s="35">
        <v>14536.021500000001</v>
      </c>
      <c r="O19">
        <v>8.1</v>
      </c>
      <c r="P19">
        <f t="shared" si="0"/>
        <v>41383.025027203483</v>
      </c>
      <c r="R19" s="110">
        <v>16.2796485</v>
      </c>
      <c r="S19" s="108">
        <v>12.918000000000001</v>
      </c>
      <c r="V19">
        <v>89178845604.830704</v>
      </c>
    </row>
    <row r="20" spans="1:22">
      <c r="A20" s="30" t="s">
        <v>223</v>
      </c>
      <c r="B20" s="31">
        <v>642071.1</v>
      </c>
      <c r="C20" s="42">
        <v>360159</v>
      </c>
      <c r="D20" s="40">
        <v>119956.6</v>
      </c>
      <c r="E20" s="31">
        <v>139787.79999999999</v>
      </c>
      <c r="F20" s="31">
        <v>114439.1</v>
      </c>
      <c r="G20" s="31">
        <v>110803.7</v>
      </c>
      <c r="H20">
        <v>267929.8</v>
      </c>
      <c r="I20" s="31">
        <v>77.528000000000006</v>
      </c>
      <c r="J20" s="40">
        <v>76.728999999999999</v>
      </c>
      <c r="K20" s="111">
        <v>83.507999999999996</v>
      </c>
      <c r="L20" s="111">
        <v>94.786000000000001</v>
      </c>
      <c r="M20" s="35">
        <v>38036</v>
      </c>
      <c r="N20" s="35">
        <v>14602.8457</v>
      </c>
      <c r="O20">
        <v>8.2666666666666604</v>
      </c>
      <c r="P20">
        <f t="shared" si="0"/>
        <v>41463.662790697672</v>
      </c>
      <c r="R20" s="110">
        <v>16.274431500000002</v>
      </c>
      <c r="S20" s="108">
        <v>12.896999999999998</v>
      </c>
      <c r="V20">
        <v>88037133675.270996</v>
      </c>
    </row>
    <row r="21" spans="1:22">
      <c r="A21" s="30" t="s">
        <v>224</v>
      </c>
      <c r="B21" s="33">
        <v>642329.9</v>
      </c>
      <c r="C21" s="39">
        <v>361426.8</v>
      </c>
      <c r="D21" s="39">
        <v>121725.5</v>
      </c>
      <c r="E21" s="33">
        <v>138738.29999999999</v>
      </c>
      <c r="F21" s="33">
        <v>116295.2</v>
      </c>
      <c r="G21" s="33">
        <v>112057.9</v>
      </c>
      <c r="H21">
        <v>270452.59999999998</v>
      </c>
      <c r="I21" s="33">
        <v>77.799000000000007</v>
      </c>
      <c r="J21" s="39">
        <v>77.123999999999995</v>
      </c>
      <c r="K21" s="109">
        <v>83.512</v>
      </c>
      <c r="L21" s="109">
        <v>94.593999999999994</v>
      </c>
      <c r="M21" s="35">
        <v>38099</v>
      </c>
      <c r="N21" s="35">
        <v>14536.4432</v>
      </c>
      <c r="O21">
        <v>8.43333333333333</v>
      </c>
      <c r="P21">
        <f t="shared" si="0"/>
        <v>41607.935930105567</v>
      </c>
      <c r="R21" s="110">
        <v>15.627523499999999</v>
      </c>
      <c r="S21" s="108">
        <v>12.372</v>
      </c>
      <c r="V21">
        <v>89252577510.239502</v>
      </c>
    </row>
    <row r="22" spans="1:22">
      <c r="A22" s="30" t="s">
        <v>225</v>
      </c>
      <c r="B22" s="31">
        <v>637758.1</v>
      </c>
      <c r="C22" s="40">
        <v>363011.6</v>
      </c>
      <c r="D22" s="40">
        <v>120432.5</v>
      </c>
      <c r="E22" s="31">
        <v>131424.1</v>
      </c>
      <c r="F22" s="31">
        <v>117940.6</v>
      </c>
      <c r="G22" s="32">
        <v>112444.8</v>
      </c>
      <c r="H22">
        <v>266797.59999999998</v>
      </c>
      <c r="I22" s="31">
        <v>77.168000000000006</v>
      </c>
      <c r="J22" s="40">
        <v>76.272999999999996</v>
      </c>
      <c r="K22" s="111">
        <v>82.751000000000005</v>
      </c>
      <c r="L22" s="111">
        <v>94.046999999999997</v>
      </c>
      <c r="M22" s="35">
        <v>38049</v>
      </c>
      <c r="N22" s="35">
        <v>14378.4522</v>
      </c>
      <c r="O22">
        <v>8.5666666666666593</v>
      </c>
      <c r="P22">
        <f t="shared" si="0"/>
        <v>41613.92635800218</v>
      </c>
      <c r="R22" s="110">
        <v>14.8867095</v>
      </c>
      <c r="S22" s="108">
        <v>11.780000000000001</v>
      </c>
      <c r="V22">
        <v>90828485709.5802</v>
      </c>
    </row>
    <row r="23" spans="1:22">
      <c r="A23" s="30" t="s">
        <v>226</v>
      </c>
      <c r="B23" s="33">
        <v>646470.9</v>
      </c>
      <c r="C23" s="39">
        <v>364716.7</v>
      </c>
      <c r="D23" s="39">
        <v>121739.8</v>
      </c>
      <c r="E23" s="33">
        <v>141698</v>
      </c>
      <c r="F23" s="33">
        <v>118379.3</v>
      </c>
      <c r="G23" s="33">
        <v>113203.2</v>
      </c>
      <c r="H23">
        <v>263562.90000000002</v>
      </c>
      <c r="I23" s="33">
        <v>76.256</v>
      </c>
      <c r="J23" s="43">
        <v>75.62</v>
      </c>
      <c r="K23" s="109">
        <v>81.698999999999998</v>
      </c>
      <c r="L23" s="109">
        <v>93.591999999999999</v>
      </c>
      <c r="M23" s="35">
        <v>38115</v>
      </c>
      <c r="N23" s="35">
        <v>14479.981400000001</v>
      </c>
      <c r="O23">
        <v>8.7666666666666604</v>
      </c>
      <c r="P23">
        <f t="shared" si="0"/>
        <v>41777.493606138101</v>
      </c>
      <c r="R23" s="110">
        <v>15.932718000000001</v>
      </c>
      <c r="S23" s="108">
        <v>12.533999999999999</v>
      </c>
      <c r="V23">
        <v>88759871105.786697</v>
      </c>
    </row>
    <row r="24" spans="1:22">
      <c r="A24" s="30" t="s">
        <v>227</v>
      </c>
      <c r="B24" s="31">
        <v>648972.5</v>
      </c>
      <c r="C24" s="40">
        <v>365241.3</v>
      </c>
      <c r="D24" s="40">
        <v>123566.3</v>
      </c>
      <c r="E24" s="31">
        <v>141348.20000000001</v>
      </c>
      <c r="F24" s="31">
        <v>121247.7</v>
      </c>
      <c r="G24" s="31">
        <v>113961.60000000001</v>
      </c>
      <c r="H24">
        <v>265656.2</v>
      </c>
      <c r="I24" s="31">
        <v>76.412000000000006</v>
      </c>
      <c r="J24" s="40">
        <v>75.951999999999998</v>
      </c>
      <c r="K24" s="111">
        <v>81.623999999999995</v>
      </c>
      <c r="L24" s="111">
        <v>93.137</v>
      </c>
      <c r="M24" s="35">
        <v>38060</v>
      </c>
      <c r="N24" s="35">
        <v>14473.0213</v>
      </c>
      <c r="O24">
        <v>9</v>
      </c>
      <c r="P24">
        <f t="shared" si="0"/>
        <v>41824.175824175822</v>
      </c>
      <c r="R24" s="110">
        <v>16.749178499999999</v>
      </c>
      <c r="S24" s="108">
        <v>13.164999999999999</v>
      </c>
      <c r="V24">
        <v>89956039814.872894</v>
      </c>
    </row>
    <row r="25" spans="1:22">
      <c r="A25" s="30" t="s">
        <v>228</v>
      </c>
      <c r="B25" s="34">
        <v>654924.80000000005</v>
      </c>
      <c r="C25" s="39">
        <v>366378.1</v>
      </c>
      <c r="D25" s="39">
        <v>123470.2</v>
      </c>
      <c r="E25" s="33">
        <v>141624.29999999999</v>
      </c>
      <c r="F25" s="33">
        <v>126781.9</v>
      </c>
      <c r="G25" s="33">
        <v>118366</v>
      </c>
      <c r="H25">
        <v>263072.90000000002</v>
      </c>
      <c r="I25" s="33">
        <v>75.653999999999996</v>
      </c>
      <c r="J25" s="39">
        <v>75.278000000000006</v>
      </c>
      <c r="K25" s="112">
        <v>80.63</v>
      </c>
      <c r="L25" s="112">
        <v>92.966999999999999</v>
      </c>
      <c r="M25" s="35">
        <v>38013</v>
      </c>
      <c r="N25" s="35">
        <v>14402.047399999999</v>
      </c>
      <c r="O25">
        <v>9.3000000000000007</v>
      </c>
      <c r="P25">
        <f t="shared" si="0"/>
        <v>41910.694597574417</v>
      </c>
      <c r="R25" s="110">
        <v>16.235304000000003</v>
      </c>
      <c r="S25" s="108">
        <v>12.753</v>
      </c>
      <c r="V25">
        <v>91947431897.5793</v>
      </c>
    </row>
    <row r="26" spans="1:22">
      <c r="A26" s="30" t="s">
        <v>229</v>
      </c>
      <c r="B26" s="31">
        <v>651582.19999999995</v>
      </c>
      <c r="C26" s="40">
        <v>367766.1</v>
      </c>
      <c r="D26" s="40">
        <v>123777.8</v>
      </c>
      <c r="E26" s="31">
        <v>137035.29999999999</v>
      </c>
      <c r="F26" s="32">
        <v>129119.4</v>
      </c>
      <c r="G26" s="31">
        <v>121859.8</v>
      </c>
      <c r="H26">
        <v>259916.3</v>
      </c>
      <c r="I26" s="31">
        <v>74.718999999999994</v>
      </c>
      <c r="J26" s="40">
        <v>74.710999999999999</v>
      </c>
      <c r="K26" s="111">
        <v>80.108999999999995</v>
      </c>
      <c r="L26" s="111">
        <v>93.12</v>
      </c>
      <c r="M26" s="35">
        <v>37952</v>
      </c>
      <c r="N26" s="35">
        <v>14280.473900000001</v>
      </c>
      <c r="O26">
        <v>9.5333333333333297</v>
      </c>
      <c r="P26">
        <f t="shared" si="0"/>
        <v>41951.363301400146</v>
      </c>
      <c r="R26" s="110">
        <v>15.507532500000002</v>
      </c>
      <c r="S26" s="108">
        <v>12.181000000000001</v>
      </c>
      <c r="V26">
        <v>93624246852.428802</v>
      </c>
    </row>
    <row r="27" spans="1:22">
      <c r="A27" s="30" t="s">
        <v>230</v>
      </c>
      <c r="B27" s="33">
        <v>658828.69999999995</v>
      </c>
      <c r="C27" s="39">
        <v>368596.8</v>
      </c>
      <c r="D27" s="39">
        <v>124566.1</v>
      </c>
      <c r="E27" s="33">
        <v>139999.5</v>
      </c>
      <c r="F27" s="33">
        <v>132865.4</v>
      </c>
      <c r="G27" s="33">
        <v>122997.4</v>
      </c>
      <c r="H27">
        <v>258463.1</v>
      </c>
      <c r="I27" s="33">
        <v>74.283000000000001</v>
      </c>
      <c r="J27" s="39">
        <v>74.275999999999996</v>
      </c>
      <c r="K27" s="109">
        <v>79.468999999999994</v>
      </c>
      <c r="L27" s="109">
        <v>92.802000000000007</v>
      </c>
      <c r="M27" s="35">
        <v>38023</v>
      </c>
      <c r="N27" s="35">
        <v>14385.2655</v>
      </c>
      <c r="O27">
        <v>9.6999999999999904</v>
      </c>
      <c r="P27">
        <f t="shared" si="0"/>
        <v>42107.41971207087</v>
      </c>
      <c r="R27" s="110">
        <v>15.677085</v>
      </c>
      <c r="S27" s="108">
        <v>12.237</v>
      </c>
      <c r="V27">
        <v>97284565420.019897</v>
      </c>
    </row>
    <row r="28" spans="1:22">
      <c r="A28" s="30" t="s">
        <v>231</v>
      </c>
      <c r="B28" s="31">
        <v>661416.69999999995</v>
      </c>
      <c r="C28" s="40">
        <v>367722.4</v>
      </c>
      <c r="D28" s="42">
        <v>124643</v>
      </c>
      <c r="E28" s="32">
        <v>140238.79999999999</v>
      </c>
      <c r="F28" s="31">
        <v>139918.70000000001</v>
      </c>
      <c r="G28" s="31">
        <v>127080.7</v>
      </c>
      <c r="H28">
        <v>256893.8</v>
      </c>
      <c r="I28" s="31">
        <v>74.111000000000004</v>
      </c>
      <c r="J28" s="40">
        <v>74.471999999999994</v>
      </c>
      <c r="K28" s="111">
        <v>78.804000000000002</v>
      </c>
      <c r="L28" s="111">
        <v>92.816999999999993</v>
      </c>
      <c r="M28" s="35">
        <v>38093</v>
      </c>
      <c r="N28" s="35">
        <v>14402.0941</v>
      </c>
      <c r="O28">
        <v>9.6999999999999904</v>
      </c>
      <c r="P28">
        <f t="shared" si="0"/>
        <v>42184.939091915832</v>
      </c>
      <c r="R28" s="110">
        <v>15.267550500000002</v>
      </c>
      <c r="S28" s="108">
        <v>11.928000000000001</v>
      </c>
      <c r="V28">
        <v>100355353711.298</v>
      </c>
    </row>
    <row r="29" spans="1:22">
      <c r="A29" s="30" t="s">
        <v>232</v>
      </c>
      <c r="B29" s="33">
        <v>666334</v>
      </c>
      <c r="C29" s="39">
        <v>370389.3</v>
      </c>
      <c r="D29" s="41">
        <v>122432</v>
      </c>
      <c r="E29" s="33">
        <v>141840.6</v>
      </c>
      <c r="F29" s="33">
        <v>141909.79999999999</v>
      </c>
      <c r="G29" s="33">
        <v>128743.3</v>
      </c>
      <c r="H29">
        <v>258934.8</v>
      </c>
      <c r="I29" s="33">
        <v>74.293999999999997</v>
      </c>
      <c r="J29" s="39">
        <v>74.569000000000003</v>
      </c>
      <c r="K29" s="109">
        <v>78.869</v>
      </c>
      <c r="L29" s="109">
        <v>92.843999999999994</v>
      </c>
      <c r="M29" s="35">
        <v>38103</v>
      </c>
      <c r="N29" s="35">
        <v>14358.829900000001</v>
      </c>
      <c r="O29">
        <v>9.6999999999999904</v>
      </c>
      <c r="P29">
        <f t="shared" si="0"/>
        <v>42196.013289036542</v>
      </c>
      <c r="R29" s="110">
        <v>14.132852999999999</v>
      </c>
      <c r="S29" s="108">
        <v>11.052</v>
      </c>
      <c r="V29">
        <v>101563195708.98199</v>
      </c>
    </row>
    <row r="30" spans="1:22">
      <c r="A30" s="30" t="s">
        <v>233</v>
      </c>
      <c r="B30" s="31">
        <v>672696.2</v>
      </c>
      <c r="C30" s="40">
        <v>372312.9</v>
      </c>
      <c r="D30" s="40">
        <v>126988.6</v>
      </c>
      <c r="E30" s="31">
        <v>145486.20000000001</v>
      </c>
      <c r="F30" s="31">
        <v>144972.5</v>
      </c>
      <c r="G30" s="31">
        <v>133629.70000000001</v>
      </c>
      <c r="H30">
        <v>258946</v>
      </c>
      <c r="I30" s="31">
        <v>73.986999999999995</v>
      </c>
      <c r="J30" s="40">
        <v>73.991</v>
      </c>
      <c r="K30" s="111">
        <v>78.504999999999995</v>
      </c>
      <c r="L30" s="111">
        <v>91.811999999999998</v>
      </c>
      <c r="M30" s="35">
        <v>38174</v>
      </c>
      <c r="N30" s="35">
        <v>14359.168900000001</v>
      </c>
      <c r="O30">
        <v>9.6666666666666607</v>
      </c>
      <c r="P30">
        <f t="shared" si="0"/>
        <v>42259.040590405901</v>
      </c>
      <c r="R30" s="110">
        <v>15.679693499999999</v>
      </c>
      <c r="S30" s="108">
        <v>12.243</v>
      </c>
      <c r="V30">
        <v>105169584609.466</v>
      </c>
    </row>
    <row r="31" spans="1:22">
      <c r="A31" s="30" t="s">
        <v>234</v>
      </c>
      <c r="B31" s="33">
        <v>669590.69999999995</v>
      </c>
      <c r="C31" s="39">
        <v>371088.8</v>
      </c>
      <c r="D31" s="39">
        <v>127603.8</v>
      </c>
      <c r="E31" s="33">
        <v>143829.20000000001</v>
      </c>
      <c r="F31" s="33">
        <v>147368.4</v>
      </c>
      <c r="G31" s="33">
        <v>136780.1</v>
      </c>
      <c r="H31">
        <v>261912.7</v>
      </c>
      <c r="I31" s="33">
        <v>74.491</v>
      </c>
      <c r="J31" s="39">
        <v>74.328999999999994</v>
      </c>
      <c r="K31" s="109">
        <v>78.644999999999996</v>
      </c>
      <c r="L31" s="109">
        <v>90.909000000000006</v>
      </c>
      <c r="M31" s="35">
        <v>38392</v>
      </c>
      <c r="N31" s="35">
        <v>14417.091399999999</v>
      </c>
      <c r="O31">
        <v>9.5</v>
      </c>
      <c r="P31">
        <f t="shared" si="0"/>
        <v>42422.099447513814</v>
      </c>
      <c r="R31" s="110">
        <v>15.28581</v>
      </c>
      <c r="S31" s="108">
        <v>11.925000000000001</v>
      </c>
      <c r="V31">
        <v>105507396797.026</v>
      </c>
    </row>
    <row r="32" spans="1:22">
      <c r="A32" s="30" t="s">
        <v>235</v>
      </c>
      <c r="B32" s="31">
        <v>672868.7</v>
      </c>
      <c r="C32" s="40">
        <v>373930.5</v>
      </c>
      <c r="D32" s="40">
        <v>127642.2</v>
      </c>
      <c r="E32" s="32">
        <v>145302.1</v>
      </c>
      <c r="F32" s="31">
        <v>145647.4</v>
      </c>
      <c r="G32" s="31">
        <v>137567.70000000001</v>
      </c>
      <c r="H32">
        <v>264466.7</v>
      </c>
      <c r="I32" s="31">
        <v>74.738</v>
      </c>
      <c r="J32" s="40">
        <v>74.728999999999999</v>
      </c>
      <c r="K32" s="111">
        <v>78.475999999999999</v>
      </c>
      <c r="L32" s="111">
        <v>89.497</v>
      </c>
      <c r="M32" s="35">
        <v>38632</v>
      </c>
      <c r="N32" s="35">
        <v>14501.288699999999</v>
      </c>
      <c r="O32">
        <v>9.3000000000000007</v>
      </c>
      <c r="P32">
        <f t="shared" si="0"/>
        <v>42593.164277839031</v>
      </c>
      <c r="R32" s="110">
        <v>15.557094000000001</v>
      </c>
      <c r="S32" s="108">
        <v>12.103</v>
      </c>
      <c r="V32">
        <v>104853097806.231</v>
      </c>
    </row>
    <row r="33" spans="1:22">
      <c r="A33" s="30" t="s">
        <v>236</v>
      </c>
      <c r="B33" s="33">
        <v>672696.3</v>
      </c>
      <c r="C33" s="39">
        <v>377428.1</v>
      </c>
      <c r="D33" s="39">
        <v>127219.3</v>
      </c>
      <c r="E33" s="33">
        <v>144068.5</v>
      </c>
      <c r="F33" s="33">
        <v>143285.20000000001</v>
      </c>
      <c r="G33" s="33">
        <v>136984.29999999999</v>
      </c>
      <c r="H33">
        <v>268347.3</v>
      </c>
      <c r="I33" s="33">
        <v>75.450999999999993</v>
      </c>
      <c r="J33" s="43">
        <v>75.3</v>
      </c>
      <c r="K33" s="109">
        <v>78.861000000000004</v>
      </c>
      <c r="L33" s="109">
        <v>88.335999999999999</v>
      </c>
      <c r="M33" s="35">
        <v>38794</v>
      </c>
      <c r="N33" s="35">
        <v>14496.1847</v>
      </c>
      <c r="O33">
        <v>9.0666666666666593</v>
      </c>
      <c r="P33">
        <f t="shared" si="0"/>
        <v>42662.02346041055</v>
      </c>
      <c r="R33" s="110">
        <v>14.910186000000001</v>
      </c>
      <c r="S33" s="108">
        <v>11.564</v>
      </c>
      <c r="V33">
        <v>104761825164.036</v>
      </c>
    </row>
    <row r="34" spans="1:22">
      <c r="A34" s="30" t="s">
        <v>237</v>
      </c>
      <c r="B34" s="31">
        <v>680503.4</v>
      </c>
      <c r="C34" s="40">
        <v>382882.1</v>
      </c>
      <c r="D34" s="42">
        <v>131300</v>
      </c>
      <c r="E34" s="31">
        <v>148671.29999999999</v>
      </c>
      <c r="F34" s="31">
        <v>144095.4</v>
      </c>
      <c r="G34" s="32">
        <v>142643.4</v>
      </c>
      <c r="H34">
        <v>268466</v>
      </c>
      <c r="I34" s="31">
        <v>75.578999999999994</v>
      </c>
      <c r="J34" s="44">
        <v>75.31</v>
      </c>
      <c r="K34" s="111">
        <v>78.552000000000007</v>
      </c>
      <c r="L34" s="111">
        <v>87.686999999999998</v>
      </c>
      <c r="M34" s="35">
        <v>38881</v>
      </c>
      <c r="N34" s="35">
        <v>14497.5268</v>
      </c>
      <c r="O34">
        <v>8.8333333333333304</v>
      </c>
      <c r="P34">
        <f t="shared" si="0"/>
        <v>42648.263254113343</v>
      </c>
      <c r="R34" s="110">
        <v>18.222981000000001</v>
      </c>
      <c r="S34" s="108">
        <v>14.082000000000001</v>
      </c>
      <c r="V34">
        <v>104829156513.339</v>
      </c>
    </row>
    <row r="35" spans="1:22">
      <c r="A35" s="30" t="s">
        <v>238</v>
      </c>
      <c r="B35" s="34">
        <v>679640.7</v>
      </c>
      <c r="C35" s="39">
        <v>384499.7</v>
      </c>
      <c r="D35" s="39">
        <v>130473.3</v>
      </c>
      <c r="E35" s="34">
        <v>149702.5</v>
      </c>
      <c r="F35" s="33">
        <v>151688.29999999999</v>
      </c>
      <c r="G35" s="33">
        <v>147077.29999999999</v>
      </c>
      <c r="H35">
        <v>272309</v>
      </c>
      <c r="I35" s="33">
        <v>75.822000000000003</v>
      </c>
      <c r="J35" s="39">
        <v>75.600999999999999</v>
      </c>
      <c r="K35" s="109">
        <v>78.382999999999996</v>
      </c>
      <c r="L35" s="109">
        <v>88.409000000000006</v>
      </c>
      <c r="M35" s="35">
        <v>38901</v>
      </c>
      <c r="N35" s="35">
        <v>14500.3</v>
      </c>
      <c r="O35">
        <v>8.6333333333333293</v>
      </c>
      <c r="P35">
        <f t="shared" si="0"/>
        <v>42576.796789492881</v>
      </c>
      <c r="R35" s="110">
        <v>18.288193499999998</v>
      </c>
      <c r="S35" s="108">
        <v>14.143999999999998</v>
      </c>
      <c r="V35">
        <v>109806079691.94501</v>
      </c>
    </row>
    <row r="36" spans="1:22">
      <c r="A36" s="30" t="s">
        <v>239</v>
      </c>
      <c r="B36" s="31">
        <v>688957.9</v>
      </c>
      <c r="C36" s="40">
        <v>384368.5</v>
      </c>
      <c r="D36" s="40">
        <v>131338.5</v>
      </c>
      <c r="E36" s="31">
        <v>152169.9</v>
      </c>
      <c r="F36" s="31">
        <v>154826.70000000001</v>
      </c>
      <c r="G36" s="31">
        <v>150723.6</v>
      </c>
      <c r="H36">
        <v>273949</v>
      </c>
      <c r="I36" s="31">
        <v>75.561999999999998</v>
      </c>
      <c r="J36" s="40">
        <v>75.617999999999995</v>
      </c>
      <c r="K36" s="111">
        <v>78.233999999999995</v>
      </c>
      <c r="L36" s="111">
        <v>89.421000000000006</v>
      </c>
      <c r="M36" s="35">
        <v>39245</v>
      </c>
      <c r="N36" s="35">
        <v>14533.2767</v>
      </c>
      <c r="O36">
        <v>8.4666666666666597</v>
      </c>
      <c r="P36">
        <f t="shared" si="0"/>
        <v>42875.091041514926</v>
      </c>
      <c r="R36" s="110">
        <v>18.003867</v>
      </c>
      <c r="S36" s="108">
        <v>13.904</v>
      </c>
      <c r="V36">
        <v>113506002787.34599</v>
      </c>
    </row>
    <row r="37" spans="1:22">
      <c r="A37" s="30" t="s">
        <v>240</v>
      </c>
      <c r="B37" s="33">
        <v>692236.2</v>
      </c>
      <c r="C37" s="39">
        <v>389002.6</v>
      </c>
      <c r="D37" s="39">
        <v>130415.6</v>
      </c>
      <c r="E37" s="33">
        <v>151138.79999999999</v>
      </c>
      <c r="F37" s="33">
        <v>158100</v>
      </c>
      <c r="G37" s="33">
        <v>150811.1</v>
      </c>
      <c r="H37">
        <v>276111</v>
      </c>
      <c r="I37" s="33">
        <v>75.495999999999995</v>
      </c>
      <c r="J37" s="39">
        <v>75.566999999999993</v>
      </c>
      <c r="K37" s="112">
        <v>78.48</v>
      </c>
      <c r="L37" s="112">
        <v>91.054000000000002</v>
      </c>
      <c r="M37" s="35">
        <v>39470</v>
      </c>
      <c r="N37" s="35">
        <v>14563.323899999999</v>
      </c>
      <c r="O37">
        <v>8.3000000000000007</v>
      </c>
      <c r="P37">
        <f t="shared" si="0"/>
        <v>43042.529989094874</v>
      </c>
      <c r="R37" s="110">
        <v>18.019518000000001</v>
      </c>
      <c r="S37" s="108">
        <v>13.905999999999999</v>
      </c>
      <c r="V37">
        <v>116209689971.44099</v>
      </c>
    </row>
    <row r="38" spans="1:22">
      <c r="A38" s="30" t="s">
        <v>241</v>
      </c>
      <c r="B38" s="31">
        <v>702911.7</v>
      </c>
      <c r="C38" s="40">
        <v>391636.8</v>
      </c>
      <c r="D38" s="40">
        <v>134044.5</v>
      </c>
      <c r="E38" s="31">
        <v>154162.79999999999</v>
      </c>
      <c r="F38" s="31">
        <v>165533.29999999999</v>
      </c>
      <c r="G38" s="32">
        <v>155981.20000000001</v>
      </c>
      <c r="H38">
        <v>280462</v>
      </c>
      <c r="I38" s="31">
        <v>75.311999999999998</v>
      </c>
      <c r="J38" s="40">
        <v>75.864000000000004</v>
      </c>
      <c r="K38" s="111">
        <v>78.566000000000003</v>
      </c>
      <c r="L38" s="111">
        <v>93.155000000000001</v>
      </c>
      <c r="M38" s="35">
        <v>39852</v>
      </c>
      <c r="N38" s="35">
        <v>14647.359899999999</v>
      </c>
      <c r="O38">
        <v>8.1333333333333293</v>
      </c>
      <c r="P38">
        <f t="shared" si="0"/>
        <v>43380.261248185772</v>
      </c>
      <c r="R38" s="110">
        <v>17.925612000000001</v>
      </c>
      <c r="S38" s="108">
        <v>13.865</v>
      </c>
      <c r="V38">
        <v>126242413368.71001</v>
      </c>
    </row>
    <row r="39" spans="1:22">
      <c r="A39" s="30" t="s">
        <v>242</v>
      </c>
      <c r="B39" s="33">
        <v>708519.1</v>
      </c>
      <c r="C39" s="39">
        <v>395090.6</v>
      </c>
      <c r="D39" s="39">
        <v>133371.6</v>
      </c>
      <c r="E39" s="33">
        <v>154162.79999999999</v>
      </c>
      <c r="F39" s="33">
        <v>171709.2</v>
      </c>
      <c r="G39" s="33">
        <v>160561.20000000001</v>
      </c>
      <c r="H39">
        <v>282604</v>
      </c>
      <c r="I39" s="33">
        <v>75.251000000000005</v>
      </c>
      <c r="J39" s="39">
        <v>75.891999999999996</v>
      </c>
      <c r="K39" s="109">
        <v>79.009</v>
      </c>
      <c r="L39" s="109">
        <v>94.650999999999996</v>
      </c>
      <c r="M39" s="35">
        <v>39985</v>
      </c>
      <c r="N39" s="35">
        <v>14660.515100000001</v>
      </c>
      <c r="O39">
        <v>8</v>
      </c>
      <c r="P39">
        <f t="shared" si="0"/>
        <v>43461.956521739128</v>
      </c>
      <c r="R39" s="110">
        <v>17.599549499999998</v>
      </c>
      <c r="S39" s="108">
        <v>13.667</v>
      </c>
      <c r="V39">
        <v>129411150392.517</v>
      </c>
    </row>
    <row r="40" spans="1:22">
      <c r="A40" s="30" t="s">
        <v>243</v>
      </c>
      <c r="B40" s="31">
        <v>709036.7</v>
      </c>
      <c r="C40" s="40">
        <v>395046.9</v>
      </c>
      <c r="D40" s="40">
        <v>132910.20000000001</v>
      </c>
      <c r="E40" s="31">
        <v>155654.20000000001</v>
      </c>
      <c r="F40" s="32">
        <v>174510.3</v>
      </c>
      <c r="G40" s="31">
        <v>165841.20000000001</v>
      </c>
      <c r="H40">
        <v>285053</v>
      </c>
      <c r="I40" s="31">
        <v>75.325999999999993</v>
      </c>
      <c r="J40" s="40">
        <v>76.319000000000003</v>
      </c>
      <c r="K40" s="111">
        <v>78.893000000000001</v>
      </c>
      <c r="L40" s="111">
        <v>96.483999999999995</v>
      </c>
      <c r="M40" s="35">
        <v>40035</v>
      </c>
      <c r="N40" s="35">
        <v>14655.403899999999</v>
      </c>
      <c r="O40">
        <v>7.9</v>
      </c>
      <c r="P40">
        <f t="shared" si="0"/>
        <v>43469.055374592834</v>
      </c>
      <c r="R40" s="110">
        <v>17.709106500000001</v>
      </c>
      <c r="S40" s="108">
        <v>13.787000000000003</v>
      </c>
      <c r="V40">
        <v>136504229697.5</v>
      </c>
    </row>
    <row r="41" spans="1:22">
      <c r="A41" s="30" t="s">
        <v>244</v>
      </c>
      <c r="B41" s="33">
        <v>706017.3</v>
      </c>
      <c r="C41" s="39">
        <v>394697.2</v>
      </c>
      <c r="D41" s="39">
        <v>133929.20000000001</v>
      </c>
      <c r="E41" s="33">
        <v>153831.4</v>
      </c>
      <c r="F41" s="33">
        <v>183757.2</v>
      </c>
      <c r="G41" s="33">
        <v>174301</v>
      </c>
      <c r="H41">
        <v>286511</v>
      </c>
      <c r="I41" s="33">
        <v>75.528999999999996</v>
      </c>
      <c r="J41" s="39">
        <v>76.846000000000004</v>
      </c>
      <c r="K41" s="109">
        <v>79.224999999999994</v>
      </c>
      <c r="L41" s="109">
        <v>98.376000000000005</v>
      </c>
      <c r="M41" s="35">
        <v>40031</v>
      </c>
      <c r="N41" s="35">
        <v>14642.0339</v>
      </c>
      <c r="O41">
        <v>7.7666666666666604</v>
      </c>
      <c r="P41">
        <f t="shared" si="0"/>
        <v>43401.879291651603</v>
      </c>
      <c r="R41" s="110">
        <v>18.131683500000001</v>
      </c>
      <c r="S41" s="108">
        <v>14.135</v>
      </c>
      <c r="V41">
        <v>145546064623.659</v>
      </c>
    </row>
    <row r="42" spans="1:22">
      <c r="A42" s="30" t="s">
        <v>245</v>
      </c>
      <c r="B42" s="31">
        <v>721006.3</v>
      </c>
      <c r="C42" s="40">
        <v>399342.4</v>
      </c>
      <c r="D42" s="40">
        <v>134159.9</v>
      </c>
      <c r="E42" s="31">
        <v>154885.6</v>
      </c>
      <c r="F42" s="31">
        <v>183183.5</v>
      </c>
      <c r="G42" s="31">
        <v>167737.29999999999</v>
      </c>
      <c r="H42">
        <v>287026</v>
      </c>
      <c r="I42" s="31">
        <v>75.933999999999997</v>
      </c>
      <c r="J42" s="40">
        <v>77.221999999999994</v>
      </c>
      <c r="K42" s="111">
        <v>78.712000000000003</v>
      </c>
      <c r="L42" s="111">
        <v>96.701999999999998</v>
      </c>
      <c r="M42" s="35">
        <v>39929</v>
      </c>
      <c r="N42" s="35">
        <v>14606.151900000001</v>
      </c>
      <c r="O42">
        <v>7.6666666666666599</v>
      </c>
      <c r="P42">
        <f t="shared" si="0"/>
        <v>43244.404332129961</v>
      </c>
      <c r="R42" s="110">
        <v>18.016909500000001</v>
      </c>
      <c r="S42" s="108">
        <v>14.03</v>
      </c>
      <c r="V42">
        <v>139910483558.28299</v>
      </c>
    </row>
    <row r="43" spans="1:22">
      <c r="A43" s="30" t="s">
        <v>246</v>
      </c>
      <c r="B43" s="33">
        <v>719194.8</v>
      </c>
      <c r="C43" s="39">
        <v>396369.4</v>
      </c>
      <c r="D43" s="39">
        <v>133679.20000000001</v>
      </c>
      <c r="E43" s="33">
        <v>151755.5</v>
      </c>
      <c r="F43" s="33">
        <v>183959.7</v>
      </c>
      <c r="G43" s="33">
        <v>168204.1</v>
      </c>
      <c r="H43">
        <v>287487</v>
      </c>
      <c r="I43" s="33">
        <v>76.141000000000005</v>
      </c>
      <c r="J43" s="43">
        <v>77.7</v>
      </c>
      <c r="K43" s="109">
        <v>78.731999999999999</v>
      </c>
      <c r="L43" s="109">
        <v>96.786000000000001</v>
      </c>
      <c r="M43" s="35">
        <v>39904</v>
      </c>
      <c r="N43" s="35">
        <v>14579.6095</v>
      </c>
      <c r="O43">
        <v>7.6666666666666599</v>
      </c>
      <c r="P43">
        <f t="shared" si="0"/>
        <v>43217.328519855597</v>
      </c>
      <c r="R43" s="110">
        <v>17.667370500000001</v>
      </c>
      <c r="S43" s="108">
        <v>13.739000000000001</v>
      </c>
      <c r="V43">
        <v>137956144334.99701</v>
      </c>
    </row>
    <row r="44" spans="1:22">
      <c r="A44" s="30" t="s">
        <v>247</v>
      </c>
      <c r="B44" s="31">
        <v>719194.8</v>
      </c>
      <c r="C44" s="40">
        <v>398118.2</v>
      </c>
      <c r="D44" s="40">
        <v>133160.1</v>
      </c>
      <c r="E44" s="31">
        <v>149380.29999999999</v>
      </c>
      <c r="F44" s="31">
        <v>183487.2</v>
      </c>
      <c r="G44" s="31">
        <v>164936.79999999999</v>
      </c>
      <c r="H44">
        <v>287585</v>
      </c>
      <c r="I44" s="31">
        <v>76.456000000000003</v>
      </c>
      <c r="J44" s="40">
        <v>77.906999999999996</v>
      </c>
      <c r="K44" s="111">
        <v>78.674999999999997</v>
      </c>
      <c r="L44" s="111">
        <v>96.337000000000003</v>
      </c>
      <c r="M44" s="35">
        <v>39809</v>
      </c>
      <c r="N44" s="35">
        <v>14540.5219</v>
      </c>
      <c r="O44">
        <v>7.8333333333333304</v>
      </c>
      <c r="P44">
        <f t="shared" si="0"/>
        <v>43192.405063291139</v>
      </c>
      <c r="R44" s="110">
        <v>17.547379499999998</v>
      </c>
      <c r="S44" s="108">
        <v>13.673999999999999</v>
      </c>
      <c r="V44">
        <v>134688226440.657</v>
      </c>
    </row>
    <row r="45" spans="1:22">
      <c r="A45" s="30" t="s">
        <v>248</v>
      </c>
      <c r="B45" s="33">
        <v>716951.9</v>
      </c>
      <c r="C45" s="39">
        <v>399473.5</v>
      </c>
      <c r="D45" s="39">
        <v>135159.70000000001</v>
      </c>
      <c r="E45" s="34">
        <v>147520.70000000001</v>
      </c>
      <c r="F45" s="33">
        <v>185849.5</v>
      </c>
      <c r="G45" s="33">
        <v>162690.6</v>
      </c>
      <c r="H45">
        <v>290207</v>
      </c>
      <c r="I45" s="33">
        <v>77.200999999999993</v>
      </c>
      <c r="J45" s="39">
        <v>78.393000000000001</v>
      </c>
      <c r="K45" s="109">
        <v>78.484999999999999</v>
      </c>
      <c r="L45" s="109">
        <v>95.203999999999994</v>
      </c>
      <c r="M45" s="35">
        <v>39818</v>
      </c>
      <c r="N45" s="35">
        <v>14507.0278</v>
      </c>
      <c r="O45">
        <v>8.0333333333333297</v>
      </c>
      <c r="P45">
        <f t="shared" si="0"/>
        <v>43296.121783254799</v>
      </c>
      <c r="R45" s="110">
        <v>18.413401500000003</v>
      </c>
      <c r="S45" s="108">
        <v>14.323</v>
      </c>
      <c r="V45">
        <v>130253455186.228</v>
      </c>
    </row>
    <row r="46" spans="1:22">
      <c r="A46" s="30" t="s">
        <v>249</v>
      </c>
      <c r="B46" s="31">
        <v>713608.9</v>
      </c>
      <c r="C46" s="40">
        <v>396533.4</v>
      </c>
      <c r="D46" s="40">
        <v>134832.79999999999</v>
      </c>
      <c r="E46" s="31">
        <v>144059.4</v>
      </c>
      <c r="F46" s="31">
        <v>184904.6</v>
      </c>
      <c r="G46" s="31">
        <v>157163.1</v>
      </c>
      <c r="H46">
        <v>289044</v>
      </c>
      <c r="I46" s="31">
        <v>77.307000000000002</v>
      </c>
      <c r="J46" s="40">
        <v>78.703999999999994</v>
      </c>
      <c r="K46" s="111">
        <v>78.492000000000004</v>
      </c>
      <c r="L46" s="111">
        <v>94.49</v>
      </c>
      <c r="M46" s="35">
        <v>39839</v>
      </c>
      <c r="N46" s="35">
        <v>14473.1744</v>
      </c>
      <c r="O46">
        <v>8.1666666666666607</v>
      </c>
      <c r="P46">
        <f t="shared" si="0"/>
        <v>43381.851179673315</v>
      </c>
      <c r="R46" s="110">
        <v>19.605485999999999</v>
      </c>
      <c r="S46" s="108">
        <v>15.225999999999999</v>
      </c>
      <c r="V46">
        <v>125552594305.717</v>
      </c>
    </row>
    <row r="47" spans="1:22">
      <c r="A47" s="30" t="s">
        <v>250</v>
      </c>
      <c r="B47" s="33">
        <v>716369.5</v>
      </c>
      <c r="C47" s="39">
        <v>393604.2</v>
      </c>
      <c r="D47" s="39">
        <v>135313.5</v>
      </c>
      <c r="E47" s="33">
        <v>141905.1</v>
      </c>
      <c r="F47" s="33">
        <v>190540.5</v>
      </c>
      <c r="G47" s="34">
        <v>160488.4</v>
      </c>
      <c r="H47">
        <v>289065</v>
      </c>
      <c r="I47" s="33">
        <v>77.277000000000001</v>
      </c>
      <c r="J47" s="39">
        <v>78.873999999999995</v>
      </c>
      <c r="K47" s="112">
        <v>78.44</v>
      </c>
      <c r="L47" s="112">
        <v>94.745000000000005</v>
      </c>
      <c r="M47" s="35">
        <v>39763</v>
      </c>
      <c r="N47" s="35">
        <v>14445.1587</v>
      </c>
      <c r="O47">
        <v>8.4</v>
      </c>
      <c r="P47">
        <f t="shared" si="0"/>
        <v>43409.388646288207</v>
      </c>
      <c r="R47" s="110">
        <v>18.676860000000001</v>
      </c>
      <c r="S47" s="108">
        <v>14.486000000000001</v>
      </c>
      <c r="V47">
        <v>130636269441.082</v>
      </c>
    </row>
    <row r="48" spans="1:22">
      <c r="A48" s="30" t="s">
        <v>251</v>
      </c>
      <c r="B48" s="31">
        <v>721286.8</v>
      </c>
      <c r="C48" s="40">
        <v>396533.4</v>
      </c>
      <c r="D48" s="40">
        <v>135755.70000000001</v>
      </c>
      <c r="E48" s="31">
        <v>140984.5</v>
      </c>
      <c r="F48" s="31">
        <v>193544.1</v>
      </c>
      <c r="G48" s="31">
        <v>160838.39999999999</v>
      </c>
      <c r="H48">
        <v>290846</v>
      </c>
      <c r="I48" s="31">
        <v>77.704999999999998</v>
      </c>
      <c r="J48" s="44">
        <v>79.16</v>
      </c>
      <c r="K48" s="111">
        <v>78.087000000000003</v>
      </c>
      <c r="L48" s="111">
        <v>93.61</v>
      </c>
      <c r="M48" s="35">
        <v>39618</v>
      </c>
      <c r="N48" s="35">
        <v>14382.598400000001</v>
      </c>
      <c r="O48">
        <v>8.7333333333333307</v>
      </c>
      <c r="P48">
        <f t="shared" si="0"/>
        <v>43409.057706355001</v>
      </c>
      <c r="R48" s="110">
        <v>18.781199999999998</v>
      </c>
      <c r="S48" s="108">
        <v>14.540000000000001</v>
      </c>
      <c r="V48">
        <v>130681423715.37801</v>
      </c>
    </row>
    <row r="49" spans="1:22">
      <c r="A49" s="30" t="s">
        <v>252</v>
      </c>
      <c r="B49" s="33">
        <v>719302.6</v>
      </c>
      <c r="C49" s="39">
        <v>398238.4</v>
      </c>
      <c r="D49" s="39">
        <v>137639.79999999999</v>
      </c>
      <c r="E49" s="33">
        <v>140063.9</v>
      </c>
      <c r="F49" s="34">
        <v>197087.6</v>
      </c>
      <c r="G49" s="33">
        <v>164572.1</v>
      </c>
      <c r="H49">
        <v>291327</v>
      </c>
      <c r="I49" s="33">
        <v>78.036000000000001</v>
      </c>
      <c r="J49" s="39">
        <v>79.311000000000007</v>
      </c>
      <c r="K49" s="109">
        <v>78.119</v>
      </c>
      <c r="L49" s="109">
        <v>93.882999999999996</v>
      </c>
      <c r="M49" s="35">
        <v>39476</v>
      </c>
      <c r="N49" s="35">
        <v>14300.289199999999</v>
      </c>
      <c r="O49">
        <v>9.1</v>
      </c>
      <c r="P49">
        <f t="shared" si="0"/>
        <v>43427.942794279428</v>
      </c>
      <c r="R49" s="110">
        <v>18.2725425</v>
      </c>
      <c r="S49" s="108">
        <v>14.141</v>
      </c>
      <c r="V49">
        <v>131426391471.733</v>
      </c>
    </row>
    <row r="50" spans="1:22">
      <c r="A50" s="30" t="s">
        <v>253</v>
      </c>
      <c r="B50" s="31">
        <v>709532.9</v>
      </c>
      <c r="C50" s="40">
        <v>397746.6</v>
      </c>
      <c r="D50" s="40">
        <v>135736.4</v>
      </c>
      <c r="E50" s="31">
        <v>139787.79999999999</v>
      </c>
      <c r="F50" s="31">
        <v>190995.8</v>
      </c>
      <c r="G50" s="31">
        <v>168145.6</v>
      </c>
      <c r="H50">
        <v>290632</v>
      </c>
      <c r="I50" s="31">
        <v>78.379000000000005</v>
      </c>
      <c r="J50" s="40">
        <v>80.290999999999997</v>
      </c>
      <c r="K50" s="111">
        <v>77.686000000000007</v>
      </c>
      <c r="L50" s="111">
        <v>93.67</v>
      </c>
      <c r="M50" s="35">
        <v>39361</v>
      </c>
      <c r="N50" s="35">
        <v>14236.448399999999</v>
      </c>
      <c r="O50">
        <v>9.5</v>
      </c>
      <c r="P50">
        <f t="shared" si="0"/>
        <v>43492.817679558008</v>
      </c>
      <c r="R50" s="110">
        <v>17.813446500000001</v>
      </c>
      <c r="S50" s="108">
        <v>13.771000000000001</v>
      </c>
      <c r="V50">
        <v>135905170218.819</v>
      </c>
    </row>
    <row r="51" spans="1:22">
      <c r="A51" s="30" t="s">
        <v>254</v>
      </c>
      <c r="B51" s="33">
        <v>710568.1</v>
      </c>
      <c r="C51" s="39">
        <v>397877.8</v>
      </c>
      <c r="D51" s="39">
        <v>135928.70000000001</v>
      </c>
      <c r="E51" s="33">
        <v>139143.29999999999</v>
      </c>
      <c r="F51" s="33">
        <v>190320.8</v>
      </c>
      <c r="G51" s="33">
        <v>166249.4</v>
      </c>
      <c r="H51">
        <v>290317</v>
      </c>
      <c r="I51" s="33">
        <v>78.430999999999997</v>
      </c>
      <c r="J51" s="39">
        <v>80.236999999999995</v>
      </c>
      <c r="K51" s="109">
        <v>77.644000000000005</v>
      </c>
      <c r="L51" s="109">
        <v>92.305999999999997</v>
      </c>
      <c r="M51" s="35">
        <v>39192</v>
      </c>
      <c r="N51" s="35">
        <v>14182.0442</v>
      </c>
      <c r="O51">
        <v>9.7333333333333307</v>
      </c>
      <c r="P51">
        <f t="shared" si="0"/>
        <v>43418.020679468238</v>
      </c>
      <c r="R51" s="110">
        <v>18.757723500000001</v>
      </c>
      <c r="S51" s="108">
        <v>14.466000000000001</v>
      </c>
      <c r="V51">
        <v>132341293570.778</v>
      </c>
    </row>
    <row r="52" spans="1:22">
      <c r="A52" s="30" t="s">
        <v>255</v>
      </c>
      <c r="B52" s="31">
        <v>717038</v>
      </c>
      <c r="C52" s="40">
        <v>400588.3</v>
      </c>
      <c r="D52" s="40">
        <v>137255.29999999999</v>
      </c>
      <c r="E52" s="31">
        <v>139345.9</v>
      </c>
      <c r="F52" s="31">
        <v>195990.9</v>
      </c>
      <c r="G52" s="31">
        <v>167591.4</v>
      </c>
      <c r="H52">
        <v>292722</v>
      </c>
      <c r="I52" s="31">
        <v>78.772000000000006</v>
      </c>
      <c r="J52" s="40">
        <v>80.433999999999997</v>
      </c>
      <c r="K52" s="111">
        <v>77.653999999999996</v>
      </c>
      <c r="L52" s="111">
        <v>91.408000000000001</v>
      </c>
      <c r="M52" s="35">
        <v>39214</v>
      </c>
      <c r="N52" s="35">
        <v>14194.703</v>
      </c>
      <c r="O52">
        <v>9.8000000000000007</v>
      </c>
      <c r="P52">
        <f t="shared" si="0"/>
        <v>43474.501108647448</v>
      </c>
      <c r="R52" s="110">
        <v>18.541218000000001</v>
      </c>
      <c r="S52" s="108">
        <v>14.300999999999998</v>
      </c>
      <c r="V52">
        <v>131192544570.797</v>
      </c>
    </row>
    <row r="53" spans="1:22">
      <c r="A53" s="30" t="s">
        <v>256</v>
      </c>
      <c r="B53" s="33">
        <v>717900.6</v>
      </c>
      <c r="C53" s="39">
        <v>400588.3</v>
      </c>
      <c r="D53" s="39">
        <v>138139.70000000001</v>
      </c>
      <c r="E53" s="33">
        <v>139382.70000000001</v>
      </c>
      <c r="F53" s="33">
        <v>200682.3</v>
      </c>
      <c r="G53" s="33">
        <v>172579.7</v>
      </c>
      <c r="H53">
        <v>292326</v>
      </c>
      <c r="I53" s="34">
        <v>78.84</v>
      </c>
      <c r="J53" s="39">
        <v>80.644000000000005</v>
      </c>
      <c r="K53" s="109">
        <v>77.756</v>
      </c>
      <c r="L53" s="109">
        <v>91.194000000000003</v>
      </c>
      <c r="M53" s="35">
        <v>39214</v>
      </c>
      <c r="N53" s="35">
        <v>14127.3408</v>
      </c>
      <c r="O53">
        <v>9.8000000000000007</v>
      </c>
      <c r="P53">
        <f t="shared" si="0"/>
        <v>43474.501108647448</v>
      </c>
      <c r="R53" s="110">
        <v>18.032560499999999</v>
      </c>
      <c r="S53" s="108">
        <v>13.944000000000001</v>
      </c>
      <c r="V53">
        <v>135012492930.707</v>
      </c>
    </row>
    <row r="54" spans="1:22">
      <c r="A54" s="30" t="s">
        <v>257</v>
      </c>
      <c r="B54" s="31">
        <v>716800.8</v>
      </c>
      <c r="C54" s="40">
        <v>400850.6</v>
      </c>
      <c r="D54" s="42">
        <v>136121</v>
      </c>
      <c r="E54" s="31">
        <v>136837.20000000001</v>
      </c>
      <c r="F54" s="31">
        <v>208595.6</v>
      </c>
      <c r="G54" s="32">
        <v>174176.6</v>
      </c>
      <c r="H54">
        <v>293094</v>
      </c>
      <c r="I54" s="31">
        <v>79.131</v>
      </c>
      <c r="J54" s="40">
        <v>80.826999999999998</v>
      </c>
      <c r="K54" s="111">
        <v>77.644999999999996</v>
      </c>
      <c r="L54" s="111">
        <v>91.3</v>
      </c>
      <c r="M54" s="35">
        <v>39328</v>
      </c>
      <c r="N54" s="35">
        <v>14186.317800000001</v>
      </c>
      <c r="O54">
        <v>10.066666666666601</v>
      </c>
      <c r="P54">
        <f t="shared" si="0"/>
        <v>43730.170496664163</v>
      </c>
      <c r="R54" s="110">
        <v>17.349133500000001</v>
      </c>
      <c r="S54" s="108">
        <v>13.358000000000001</v>
      </c>
      <c r="V54">
        <v>137411769904.89799</v>
      </c>
    </row>
    <row r="55" spans="1:22">
      <c r="A55" s="30" t="s">
        <v>258</v>
      </c>
      <c r="B55" s="33">
        <v>721028</v>
      </c>
      <c r="C55" s="41">
        <v>400326</v>
      </c>
      <c r="D55" s="41">
        <v>135871</v>
      </c>
      <c r="E55" s="33">
        <v>138089.29999999999</v>
      </c>
      <c r="F55" s="33">
        <v>217876.3</v>
      </c>
      <c r="G55" s="33">
        <v>177735.4</v>
      </c>
      <c r="H55">
        <v>292786</v>
      </c>
      <c r="I55" s="33">
        <v>79.554000000000002</v>
      </c>
      <c r="J55" s="39">
        <v>81.292000000000002</v>
      </c>
      <c r="K55" s="109">
        <v>78.045000000000002</v>
      </c>
      <c r="L55" s="109">
        <v>92.174000000000007</v>
      </c>
      <c r="M55" s="35">
        <v>39416</v>
      </c>
      <c r="N55" s="35">
        <v>14123.4827</v>
      </c>
      <c r="O55">
        <v>10.3</v>
      </c>
      <c r="P55">
        <f t="shared" si="0"/>
        <v>43942.028985507248</v>
      </c>
      <c r="R55" s="110">
        <v>16.5665835</v>
      </c>
      <c r="S55" s="108">
        <v>12.826000000000001</v>
      </c>
      <c r="V55">
        <v>141466445426.875</v>
      </c>
    </row>
    <row r="56" spans="1:22">
      <c r="A56" s="30" t="s">
        <v>259</v>
      </c>
      <c r="B56" s="31">
        <v>718698.7</v>
      </c>
      <c r="C56" s="40">
        <v>399145.6</v>
      </c>
      <c r="D56" s="40">
        <v>136851.6</v>
      </c>
      <c r="E56" s="31">
        <v>137592.1</v>
      </c>
      <c r="F56" s="31">
        <v>214029</v>
      </c>
      <c r="G56" s="31">
        <v>181119.2</v>
      </c>
      <c r="H56">
        <v>292669</v>
      </c>
      <c r="I56" s="31">
        <v>79.653000000000006</v>
      </c>
      <c r="J56" s="40">
        <v>81.566999999999993</v>
      </c>
      <c r="K56" s="111">
        <v>78.186999999999998</v>
      </c>
      <c r="L56" s="111">
        <v>92.935000000000002</v>
      </c>
      <c r="M56" s="35">
        <v>39381</v>
      </c>
      <c r="N56" s="35">
        <v>14125.7428</v>
      </c>
      <c r="O56">
        <v>10.3666666666666</v>
      </c>
      <c r="P56">
        <f t="shared" si="0"/>
        <v>43935.66381554478</v>
      </c>
      <c r="R56" s="110">
        <v>16.407465000000002</v>
      </c>
      <c r="S56" s="108">
        <v>12.74</v>
      </c>
      <c r="V56">
        <v>146651437035.117</v>
      </c>
    </row>
    <row r="57" spans="1:22">
      <c r="A57" s="30" t="s">
        <v>260</v>
      </c>
      <c r="B57" s="33">
        <v>718439.9</v>
      </c>
      <c r="C57" s="39">
        <v>401287.8</v>
      </c>
      <c r="D57" s="39">
        <v>135159.70000000001</v>
      </c>
      <c r="E57" s="33">
        <v>136874.1</v>
      </c>
      <c r="F57" s="33">
        <v>214974</v>
      </c>
      <c r="G57" s="34">
        <v>181556.7</v>
      </c>
      <c r="H57">
        <v>292415</v>
      </c>
      <c r="I57" s="33">
        <v>79.710999999999999</v>
      </c>
      <c r="J57" s="39">
        <v>81.813000000000002</v>
      </c>
      <c r="K57" s="109">
        <v>78.353999999999999</v>
      </c>
      <c r="L57" s="109">
        <v>93.322999999999993</v>
      </c>
      <c r="M57" s="35">
        <v>39352</v>
      </c>
      <c r="N57" s="35">
        <v>14083.9262</v>
      </c>
      <c r="O57">
        <v>10.6</v>
      </c>
      <c r="P57">
        <f t="shared" si="0"/>
        <v>44017.897091722596</v>
      </c>
      <c r="R57" s="110">
        <v>15.721429500000001</v>
      </c>
      <c r="S57" s="108">
        <v>12.23</v>
      </c>
      <c r="V57">
        <v>149728602492.48499</v>
      </c>
    </row>
    <row r="58" spans="1:22">
      <c r="A58" s="30" t="s">
        <v>261</v>
      </c>
      <c r="B58" s="32">
        <v>719582.8</v>
      </c>
      <c r="C58" s="40">
        <v>403626.8</v>
      </c>
      <c r="D58" s="42">
        <v>135501</v>
      </c>
      <c r="E58" s="31">
        <v>134940.79999999999</v>
      </c>
      <c r="F58" s="31">
        <v>220365.5</v>
      </c>
      <c r="G58" s="31">
        <v>178902.2</v>
      </c>
      <c r="H58">
        <v>292226</v>
      </c>
      <c r="I58" s="31">
        <v>79.811999999999998</v>
      </c>
      <c r="J58" s="40">
        <v>82.097999999999999</v>
      </c>
      <c r="K58" s="113">
        <v>78.25</v>
      </c>
      <c r="L58" s="113">
        <v>93.863</v>
      </c>
      <c r="M58" s="35">
        <v>39262</v>
      </c>
      <c r="N58" s="35">
        <v>13942.138000000001</v>
      </c>
      <c r="O58">
        <v>10.8333333333333</v>
      </c>
      <c r="P58">
        <f t="shared" si="0"/>
        <v>44032.14953271026</v>
      </c>
      <c r="R58" s="110">
        <v>16.076185500000001</v>
      </c>
      <c r="S58" s="108">
        <v>12.472999999999999</v>
      </c>
      <c r="V58">
        <v>143113158696.082</v>
      </c>
    </row>
    <row r="59" spans="1:22">
      <c r="A59" s="30" t="s">
        <v>262</v>
      </c>
      <c r="B59" s="33">
        <v>723896.3</v>
      </c>
      <c r="C59" s="39">
        <v>404938.4</v>
      </c>
      <c r="D59" s="39">
        <v>137423.5</v>
      </c>
      <c r="E59" s="33">
        <v>137536.9</v>
      </c>
      <c r="F59" s="33">
        <v>224111.4</v>
      </c>
      <c r="G59" s="33">
        <v>187828.4</v>
      </c>
      <c r="H59">
        <v>291669</v>
      </c>
      <c r="I59" s="33">
        <v>79.846000000000004</v>
      </c>
      <c r="J59" s="43">
        <v>82.12</v>
      </c>
      <c r="K59" s="109">
        <v>78.128</v>
      </c>
      <c r="L59" s="109">
        <v>93.846999999999994</v>
      </c>
      <c r="M59" s="35">
        <v>39244</v>
      </c>
      <c r="N59" s="35">
        <v>14017.6458</v>
      </c>
      <c r="O59">
        <v>11.2</v>
      </c>
      <c r="P59">
        <f t="shared" si="0"/>
        <v>44193.693693693691</v>
      </c>
      <c r="R59" s="110">
        <v>16.498762499999998</v>
      </c>
      <c r="S59" s="108">
        <v>12.77</v>
      </c>
      <c r="V59">
        <v>155989212805.05801</v>
      </c>
    </row>
    <row r="60" spans="1:22">
      <c r="A60" s="30" t="s">
        <v>263</v>
      </c>
      <c r="B60" s="31">
        <v>729590.1</v>
      </c>
      <c r="C60" s="40">
        <v>404938.4</v>
      </c>
      <c r="D60" s="40">
        <v>137077.5</v>
      </c>
      <c r="E60" s="31">
        <v>139617.4</v>
      </c>
      <c r="F60" s="31">
        <v>233256.7</v>
      </c>
      <c r="G60" s="31">
        <v>192787.3</v>
      </c>
      <c r="H60">
        <v>291740</v>
      </c>
      <c r="I60" s="31">
        <v>79.918000000000006</v>
      </c>
      <c r="J60" s="40">
        <v>82.509</v>
      </c>
      <c r="K60" s="111">
        <v>78.146000000000001</v>
      </c>
      <c r="L60" s="111">
        <v>95.025999999999996</v>
      </c>
      <c r="M60" s="35">
        <v>39336</v>
      </c>
      <c r="N60" s="35">
        <v>14088.1036</v>
      </c>
      <c r="O60">
        <v>11.1666666666666</v>
      </c>
      <c r="P60">
        <f t="shared" si="0"/>
        <v>44280.675422138804</v>
      </c>
      <c r="R60" s="110">
        <v>17.255227500000004</v>
      </c>
      <c r="S60" s="108">
        <v>13.406000000000001</v>
      </c>
      <c r="V60">
        <v>158570535068.52802</v>
      </c>
    </row>
    <row r="61" spans="1:22">
      <c r="A61" s="30" t="s">
        <v>264</v>
      </c>
      <c r="B61" s="33">
        <v>732350.8</v>
      </c>
      <c r="C61" s="39">
        <v>404719.8</v>
      </c>
      <c r="D61" s="39">
        <v>137096.70000000001</v>
      </c>
      <c r="E61" s="33">
        <v>143686.5</v>
      </c>
      <c r="F61" s="33">
        <v>236631.4</v>
      </c>
      <c r="G61" s="33">
        <v>199846.6</v>
      </c>
      <c r="H61">
        <v>292800</v>
      </c>
      <c r="I61" s="33">
        <v>80.165999999999997</v>
      </c>
      <c r="J61" s="39">
        <v>82.834999999999994</v>
      </c>
      <c r="K61" s="109">
        <v>78.238</v>
      </c>
      <c r="L61" s="109">
        <v>95.783000000000001</v>
      </c>
      <c r="M61" s="35">
        <v>39444</v>
      </c>
      <c r="N61" s="35">
        <v>14175.1666</v>
      </c>
      <c r="O61">
        <v>10.8666666666666</v>
      </c>
      <c r="P61">
        <f t="shared" si="0"/>
        <v>44252.804786836168</v>
      </c>
      <c r="R61" s="110">
        <v>16.078794000000002</v>
      </c>
      <c r="S61" s="108">
        <v>12.522</v>
      </c>
      <c r="V61">
        <v>166468563319.17899</v>
      </c>
    </row>
    <row r="62" spans="1:22">
      <c r="A62" s="30" t="s">
        <v>265</v>
      </c>
      <c r="B62" s="31">
        <v>740524.5</v>
      </c>
      <c r="C62" s="40">
        <v>408326.7</v>
      </c>
      <c r="D62" s="40">
        <v>137928.20000000001</v>
      </c>
      <c r="E62" s="31">
        <v>141698</v>
      </c>
      <c r="F62" s="31">
        <v>244207.6</v>
      </c>
      <c r="G62" s="31">
        <v>204849.7</v>
      </c>
      <c r="H62">
        <v>294193</v>
      </c>
      <c r="I62" s="31">
        <v>79.956999999999994</v>
      </c>
      <c r="J62" s="40">
        <v>83.073999999999998</v>
      </c>
      <c r="K62" s="111">
        <v>78.233000000000004</v>
      </c>
      <c r="L62" s="111">
        <v>96.834999999999994</v>
      </c>
      <c r="M62" s="35">
        <v>39298</v>
      </c>
      <c r="N62" s="35">
        <v>14230.212100000001</v>
      </c>
      <c r="O62">
        <v>10.533333333333299</v>
      </c>
      <c r="P62">
        <f t="shared" si="0"/>
        <v>43924.739195230984</v>
      </c>
      <c r="R62" s="110">
        <v>16.963075499999999</v>
      </c>
      <c r="S62" s="108">
        <v>13.161</v>
      </c>
      <c r="V62">
        <v>174655335166.522</v>
      </c>
    </row>
    <row r="63" spans="1:22">
      <c r="A63" s="30" t="s">
        <v>266</v>
      </c>
      <c r="B63" s="33">
        <v>753205.9</v>
      </c>
      <c r="C63" s="41">
        <v>410294</v>
      </c>
      <c r="D63" s="39">
        <v>137832.1</v>
      </c>
      <c r="E63" s="33">
        <v>151585.20000000001</v>
      </c>
      <c r="F63" s="33">
        <v>251868.7</v>
      </c>
      <c r="G63" s="33">
        <v>207970.7</v>
      </c>
      <c r="H63">
        <v>296255</v>
      </c>
      <c r="I63" s="33">
        <v>80.173000000000002</v>
      </c>
      <c r="J63" s="39">
        <v>83.311000000000007</v>
      </c>
      <c r="K63" s="112">
        <v>78.41</v>
      </c>
      <c r="L63" s="112">
        <v>97.260999999999996</v>
      </c>
      <c r="M63" s="35">
        <v>39530</v>
      </c>
      <c r="N63" s="35">
        <v>14365.1155</v>
      </c>
      <c r="O63">
        <v>10.199999999999999</v>
      </c>
      <c r="P63">
        <f t="shared" si="0"/>
        <v>44020.044543429845</v>
      </c>
      <c r="R63" s="110">
        <v>18.410793000000002</v>
      </c>
      <c r="S63" s="108">
        <v>14.4</v>
      </c>
      <c r="V63">
        <v>178594538238.65799</v>
      </c>
    </row>
    <row r="64" spans="1:22">
      <c r="A64" s="30" t="s">
        <v>267</v>
      </c>
      <c r="B64" s="31">
        <v>758899.6</v>
      </c>
      <c r="C64" s="40">
        <v>410250.3</v>
      </c>
      <c r="D64" s="40">
        <v>138851.1</v>
      </c>
      <c r="E64" s="31">
        <v>151787.70000000001</v>
      </c>
      <c r="F64" s="31">
        <v>258854.7</v>
      </c>
      <c r="G64" s="31">
        <v>211821</v>
      </c>
      <c r="H64">
        <v>299605</v>
      </c>
      <c r="I64" s="31">
        <v>80.335999999999999</v>
      </c>
      <c r="J64" s="40">
        <v>83.474999999999994</v>
      </c>
      <c r="K64" s="111">
        <v>78.885000000000005</v>
      </c>
      <c r="L64" s="111">
        <v>97.744</v>
      </c>
      <c r="M64" s="35">
        <v>39733</v>
      </c>
      <c r="N64" s="35">
        <v>14435.3321</v>
      </c>
      <c r="O64">
        <v>9.9</v>
      </c>
      <c r="P64">
        <f t="shared" si="0"/>
        <v>44098.779134295226</v>
      </c>
      <c r="R64" s="110">
        <v>18.016909500000001</v>
      </c>
      <c r="S64" s="108">
        <v>14.223000000000001</v>
      </c>
      <c r="V64">
        <v>181594519918.84</v>
      </c>
    </row>
    <row r="65" spans="1:22">
      <c r="A65" s="30" t="s">
        <v>268</v>
      </c>
      <c r="B65" s="33">
        <v>770028.2</v>
      </c>
      <c r="C65" s="41">
        <v>414491</v>
      </c>
      <c r="D65" s="39">
        <v>139254.79999999999</v>
      </c>
      <c r="E65" s="33">
        <v>155967.20000000001</v>
      </c>
      <c r="F65" s="33">
        <v>273636.7</v>
      </c>
      <c r="G65" s="33">
        <v>218383.9</v>
      </c>
      <c r="H65">
        <v>300295</v>
      </c>
      <c r="I65" s="33">
        <v>80.688999999999993</v>
      </c>
      <c r="J65" s="39">
        <v>83.713999999999999</v>
      </c>
      <c r="K65" s="109">
        <v>79.126000000000005</v>
      </c>
      <c r="L65" s="109">
        <v>97.338999999999999</v>
      </c>
      <c r="M65" s="35">
        <v>39868</v>
      </c>
      <c r="N65" s="35">
        <v>14565.653</v>
      </c>
      <c r="O65">
        <v>9.5666666666666593</v>
      </c>
      <c r="P65">
        <f t="shared" si="0"/>
        <v>44085.514190932539</v>
      </c>
      <c r="R65" s="110">
        <v>18.220372499999996</v>
      </c>
      <c r="S65" s="108">
        <v>14.364000000000001</v>
      </c>
      <c r="V65">
        <v>187042712238.72101</v>
      </c>
    </row>
    <row r="66" spans="1:22">
      <c r="A66" s="30" t="s">
        <v>269</v>
      </c>
      <c r="B66" s="31">
        <v>771042</v>
      </c>
      <c r="C66" s="40">
        <v>408545.3</v>
      </c>
      <c r="D66" s="40">
        <v>140403.6</v>
      </c>
      <c r="E66" s="31">
        <v>156109.9</v>
      </c>
      <c r="F66" s="31">
        <v>271569.2</v>
      </c>
      <c r="G66" s="31">
        <v>220637.9</v>
      </c>
      <c r="H66">
        <v>302648</v>
      </c>
      <c r="I66" s="31">
        <v>81.474000000000004</v>
      </c>
      <c r="J66" s="40">
        <v>84.335999999999999</v>
      </c>
      <c r="K66" s="111">
        <v>80.355999999999995</v>
      </c>
      <c r="L66" s="111">
        <v>97.272000000000006</v>
      </c>
      <c r="M66" s="35">
        <v>40075</v>
      </c>
      <c r="N66" s="35">
        <v>14597.3316</v>
      </c>
      <c r="O66">
        <v>9.0666666666666593</v>
      </c>
      <c r="P66">
        <f t="shared" si="0"/>
        <v>44070.747800586505</v>
      </c>
      <c r="R66" s="110">
        <v>18.262108500000004</v>
      </c>
      <c r="S66" s="108">
        <v>14.702</v>
      </c>
      <c r="V66">
        <v>191765130792.10599</v>
      </c>
    </row>
    <row r="67" spans="1:22">
      <c r="A67" s="30" t="s">
        <v>270</v>
      </c>
      <c r="B67" s="33">
        <v>776131.7</v>
      </c>
      <c r="C67" s="41">
        <v>411387</v>
      </c>
      <c r="D67" s="39">
        <v>140903.5</v>
      </c>
      <c r="E67" s="33">
        <v>154692.20000000001</v>
      </c>
      <c r="F67" s="33">
        <v>278420</v>
      </c>
      <c r="G67" s="33">
        <v>221863</v>
      </c>
      <c r="H67">
        <v>304810</v>
      </c>
      <c r="I67" s="33">
        <v>81.602999999999994</v>
      </c>
      <c r="J67" s="43">
        <v>84.76</v>
      </c>
      <c r="K67" s="109">
        <v>80.515000000000001</v>
      </c>
      <c r="L67" s="109">
        <v>97.552999999999997</v>
      </c>
      <c r="M67" s="35">
        <v>40220</v>
      </c>
      <c r="N67" s="35">
        <v>14669.589</v>
      </c>
      <c r="O67">
        <v>8.6</v>
      </c>
      <c r="P67">
        <f t="shared" ref="P67:P130" si="1">M67/(1-O67/100)</f>
        <v>44004.376367614881</v>
      </c>
      <c r="R67" s="110">
        <v>17.325657</v>
      </c>
      <c r="S67" s="108">
        <v>13.921999999999999</v>
      </c>
      <c r="V67">
        <v>192175753478.80301</v>
      </c>
    </row>
    <row r="68" spans="1:22">
      <c r="A68" s="30" t="s">
        <v>271</v>
      </c>
      <c r="B68" s="31">
        <v>780099.9</v>
      </c>
      <c r="C68" s="40">
        <v>411037.2</v>
      </c>
      <c r="D68" s="40">
        <v>140884.20000000001</v>
      </c>
      <c r="E68" s="31">
        <v>155207.70000000001</v>
      </c>
      <c r="F68" s="31">
        <v>283853.40000000002</v>
      </c>
      <c r="G68" s="31">
        <v>226676</v>
      </c>
      <c r="H68">
        <v>306927</v>
      </c>
      <c r="I68" s="32">
        <v>81.900000000000006</v>
      </c>
      <c r="J68" s="40">
        <v>85.113</v>
      </c>
      <c r="K68" s="111">
        <v>80.644999999999996</v>
      </c>
      <c r="L68" s="111">
        <v>97.3</v>
      </c>
      <c r="M68" s="35">
        <v>40344</v>
      </c>
      <c r="N68" s="35">
        <v>14672.3601</v>
      </c>
      <c r="O68">
        <v>8.43333333333333</v>
      </c>
      <c r="P68">
        <f t="shared" si="1"/>
        <v>44059.701492537308</v>
      </c>
      <c r="R68" s="110">
        <v>17.495209499999998</v>
      </c>
      <c r="S68" s="108">
        <v>14.106999999999999</v>
      </c>
      <c r="V68">
        <v>191199711589.784</v>
      </c>
    </row>
    <row r="69" spans="1:22">
      <c r="A69" s="30" t="s">
        <v>272</v>
      </c>
      <c r="B69" s="34">
        <v>785879.7</v>
      </c>
      <c r="C69" s="39">
        <v>410512.6</v>
      </c>
      <c r="D69" s="39">
        <v>142018.5</v>
      </c>
      <c r="E69" s="33">
        <v>158208.79999999999</v>
      </c>
      <c r="F69" s="33">
        <v>286418.2</v>
      </c>
      <c r="G69" s="33">
        <v>226617.60000000001</v>
      </c>
      <c r="H69">
        <v>309621</v>
      </c>
      <c r="I69" s="33">
        <v>82.085999999999999</v>
      </c>
      <c r="J69" s="39">
        <v>85.816999999999993</v>
      </c>
      <c r="K69" s="109">
        <v>80.878</v>
      </c>
      <c r="L69" s="109">
        <v>97.924000000000007</v>
      </c>
      <c r="M69" s="35">
        <v>40489</v>
      </c>
      <c r="N69" s="35">
        <v>14761.763300000001</v>
      </c>
      <c r="O69">
        <v>8.1999999999999904</v>
      </c>
      <c r="P69">
        <f t="shared" si="1"/>
        <v>44105.664488017421</v>
      </c>
      <c r="R69" s="110">
        <v>17.570855999999999</v>
      </c>
      <c r="S69" s="108">
        <v>14.23</v>
      </c>
      <c r="V69">
        <v>194837071790.16599</v>
      </c>
    </row>
    <row r="70" spans="1:22">
      <c r="A70" s="30" t="s">
        <v>273</v>
      </c>
      <c r="B70" s="31">
        <v>790495.4</v>
      </c>
      <c r="C70" s="40">
        <v>411605.5</v>
      </c>
      <c r="D70" s="40">
        <v>144465.1</v>
      </c>
      <c r="E70" s="31">
        <v>160330.79999999999</v>
      </c>
      <c r="F70" s="31">
        <v>288729.59999999998</v>
      </c>
      <c r="G70" s="31">
        <v>228309.6</v>
      </c>
      <c r="H70">
        <v>313981</v>
      </c>
      <c r="I70" s="31">
        <v>82.289000000000001</v>
      </c>
      <c r="J70" s="40">
        <v>86.218000000000004</v>
      </c>
      <c r="K70" s="111">
        <v>81.287000000000006</v>
      </c>
      <c r="L70" s="111">
        <v>99.477000000000004</v>
      </c>
      <c r="M70" s="35">
        <v>40753</v>
      </c>
      <c r="N70" s="35">
        <v>14832.858899999999</v>
      </c>
      <c r="O70">
        <v>7.9</v>
      </c>
      <c r="P70">
        <f t="shared" si="1"/>
        <v>44248.642779587404</v>
      </c>
      <c r="R70" s="110">
        <v>18.945535499999998</v>
      </c>
      <c r="S70" s="108">
        <v>15.491</v>
      </c>
      <c r="V70">
        <v>200723689936.41</v>
      </c>
    </row>
    <row r="71" spans="1:22">
      <c r="A71" s="30" t="s">
        <v>274</v>
      </c>
      <c r="B71" s="33">
        <v>787648.5</v>
      </c>
      <c r="C71" s="41">
        <v>409988</v>
      </c>
      <c r="D71" s="39">
        <v>147195.20000000001</v>
      </c>
      <c r="E71" s="33">
        <v>157384.9</v>
      </c>
      <c r="F71" s="33">
        <v>287346</v>
      </c>
      <c r="G71" s="33">
        <v>225830.2</v>
      </c>
      <c r="H71">
        <v>316870</v>
      </c>
      <c r="I71" s="33">
        <v>82.375</v>
      </c>
      <c r="J71" s="43">
        <v>86.67</v>
      </c>
      <c r="K71" s="109">
        <v>81.682000000000002</v>
      </c>
      <c r="L71" s="109">
        <v>100.499</v>
      </c>
      <c r="M71" s="35">
        <v>40799</v>
      </c>
      <c r="N71" s="35">
        <v>14785.607599999999</v>
      </c>
      <c r="O71">
        <v>7.5333333333333297</v>
      </c>
      <c r="P71">
        <f t="shared" si="1"/>
        <v>44122.927180966108</v>
      </c>
      <c r="R71" s="110">
        <v>18.4968735</v>
      </c>
      <c r="S71" s="108">
        <v>15.177</v>
      </c>
      <c r="V71">
        <v>204624728767.60501</v>
      </c>
    </row>
    <row r="72" spans="1:22">
      <c r="A72" s="30" t="s">
        <v>275</v>
      </c>
      <c r="B72" s="31">
        <v>783335</v>
      </c>
      <c r="C72" s="40">
        <v>410250.3</v>
      </c>
      <c r="D72" s="40">
        <v>146368.5</v>
      </c>
      <c r="E72" s="31">
        <v>157403.29999999999</v>
      </c>
      <c r="F72" s="32">
        <v>284916.3</v>
      </c>
      <c r="G72" s="31">
        <v>230059.7</v>
      </c>
      <c r="H72">
        <v>318966</v>
      </c>
      <c r="I72" s="31">
        <v>82.613</v>
      </c>
      <c r="J72" s="40">
        <v>87.206999999999994</v>
      </c>
      <c r="K72" s="111">
        <v>82.082999999999998</v>
      </c>
      <c r="L72" s="111">
        <v>102.01900000000001</v>
      </c>
      <c r="M72" s="35">
        <v>40889</v>
      </c>
      <c r="N72" s="35">
        <v>14753.7317</v>
      </c>
      <c r="O72">
        <v>7.1333333333333302</v>
      </c>
      <c r="P72">
        <f t="shared" si="1"/>
        <v>44029.791816223973</v>
      </c>
      <c r="R72" s="110">
        <v>18.243849000000001</v>
      </c>
      <c r="S72" s="108">
        <v>15.102</v>
      </c>
      <c r="V72">
        <v>207756236179.03799</v>
      </c>
    </row>
    <row r="73" spans="1:22">
      <c r="A73" s="30" t="s">
        <v>276</v>
      </c>
      <c r="B73" s="33">
        <v>771170.9</v>
      </c>
      <c r="C73" s="39">
        <v>407933.2</v>
      </c>
      <c r="D73" s="41">
        <v>147599</v>
      </c>
      <c r="E73" s="33">
        <v>155101.9</v>
      </c>
      <c r="F73" s="33">
        <v>268988.2</v>
      </c>
      <c r="G73" s="33">
        <v>222271.5</v>
      </c>
      <c r="H73">
        <v>321898</v>
      </c>
      <c r="I73" s="33">
        <v>82.929000000000002</v>
      </c>
      <c r="J73" s="39">
        <v>86.808000000000007</v>
      </c>
      <c r="K73" s="109">
        <v>82.254000000000005</v>
      </c>
      <c r="L73" s="109">
        <v>99.162999999999997</v>
      </c>
      <c r="M73" s="35">
        <v>40971</v>
      </c>
      <c r="N73" s="35">
        <v>14672.0542</v>
      </c>
      <c r="O73">
        <v>7.0333333333333297</v>
      </c>
      <c r="P73">
        <f t="shared" si="1"/>
        <v>44070.634636070274</v>
      </c>
      <c r="R73" s="110">
        <v>18.684685500000001</v>
      </c>
      <c r="S73" s="108">
        <v>15.478999999999999</v>
      </c>
      <c r="V73">
        <v>193386835215.336</v>
      </c>
    </row>
    <row r="74" spans="1:22">
      <c r="A74" s="30" t="s">
        <v>277</v>
      </c>
      <c r="B74" s="31">
        <v>735024.8</v>
      </c>
      <c r="C74" s="40">
        <v>411212.1</v>
      </c>
      <c r="D74" s="40">
        <v>149540.79999999999</v>
      </c>
      <c r="E74" s="31">
        <v>142508.1</v>
      </c>
      <c r="F74" s="31">
        <v>237500.4</v>
      </c>
      <c r="G74" s="31">
        <v>208714.4</v>
      </c>
      <c r="H74">
        <v>319081</v>
      </c>
      <c r="I74" s="31">
        <v>83.748000000000005</v>
      </c>
      <c r="J74" s="40">
        <v>86.248999999999995</v>
      </c>
      <c r="K74" s="111">
        <v>82.183000000000007</v>
      </c>
      <c r="L74" s="111">
        <v>94.498999999999995</v>
      </c>
      <c r="M74" s="35">
        <v>41012</v>
      </c>
      <c r="N74" s="35">
        <v>14518.6906</v>
      </c>
      <c r="O74">
        <v>7.2</v>
      </c>
      <c r="P74">
        <f t="shared" si="1"/>
        <v>44193.965517241384</v>
      </c>
      <c r="R74" s="110">
        <v>18.8985825</v>
      </c>
      <c r="S74" s="108">
        <v>15.718</v>
      </c>
      <c r="V74">
        <v>171233723487.60501</v>
      </c>
    </row>
    <row r="75" spans="1:22">
      <c r="A75" s="30" t="s">
        <v>278</v>
      </c>
      <c r="B75" s="33">
        <v>736836.5</v>
      </c>
      <c r="C75" s="41">
        <v>412786</v>
      </c>
      <c r="D75" s="39">
        <v>150540.6</v>
      </c>
      <c r="E75" s="33">
        <v>142857.9</v>
      </c>
      <c r="F75" s="33">
        <v>235576.6</v>
      </c>
      <c r="G75" s="33">
        <v>198125.5</v>
      </c>
      <c r="H75">
        <v>318092</v>
      </c>
      <c r="I75" s="33">
        <v>83.950999999999993</v>
      </c>
      <c r="J75" s="39">
        <v>86.521000000000001</v>
      </c>
      <c r="K75" s="109">
        <v>82.144999999999996</v>
      </c>
      <c r="L75" s="109">
        <v>93.46</v>
      </c>
      <c r="M75" s="35">
        <v>40899</v>
      </c>
      <c r="N75" s="35">
        <v>14339.2212</v>
      </c>
      <c r="O75">
        <v>7.4666666666666597</v>
      </c>
      <c r="P75">
        <f t="shared" si="1"/>
        <v>44199.207492795387</v>
      </c>
      <c r="R75" s="110">
        <v>19.613311500000002</v>
      </c>
      <c r="S75" s="108">
        <v>16.344999999999999</v>
      </c>
      <c r="V75">
        <v>159003619199.20401</v>
      </c>
    </row>
    <row r="76" spans="1:22">
      <c r="A76" s="30" t="s">
        <v>279</v>
      </c>
      <c r="B76" s="31">
        <v>741408.8</v>
      </c>
      <c r="C76" s="40">
        <v>411474.4</v>
      </c>
      <c r="D76" s="40">
        <v>151655.70000000001</v>
      </c>
      <c r="E76" s="31">
        <v>142784.29999999999</v>
      </c>
      <c r="F76" s="31">
        <v>243069.2</v>
      </c>
      <c r="G76" s="31">
        <v>204951.4</v>
      </c>
      <c r="H76">
        <v>320108</v>
      </c>
      <c r="I76" s="31">
        <v>84.293000000000006</v>
      </c>
      <c r="J76" s="40">
        <v>86.716999999999999</v>
      </c>
      <c r="K76" s="111">
        <v>82.254000000000005</v>
      </c>
      <c r="L76" s="111">
        <v>93.122</v>
      </c>
      <c r="M76" s="35">
        <v>40845</v>
      </c>
      <c r="N76" s="35">
        <v>14320.458000000001</v>
      </c>
      <c r="O76">
        <v>7.5333333333333297</v>
      </c>
      <c r="P76">
        <f t="shared" si="1"/>
        <v>44172.674837779377</v>
      </c>
      <c r="R76" s="110">
        <v>20.114143500000001</v>
      </c>
      <c r="S76" s="108">
        <v>16.722000000000001</v>
      </c>
      <c r="V76">
        <v>165701996311.38901</v>
      </c>
    </row>
    <row r="77" spans="1:22">
      <c r="A77" s="30" t="s">
        <v>280</v>
      </c>
      <c r="B77" s="33">
        <v>747102.7</v>
      </c>
      <c r="C77" s="39">
        <v>411867.9</v>
      </c>
      <c r="D77" s="39">
        <v>151482.70000000001</v>
      </c>
      <c r="E77" s="33">
        <v>141329.70000000001</v>
      </c>
      <c r="F77" s="33">
        <v>250089.2</v>
      </c>
      <c r="G77" s="33">
        <v>203113.7</v>
      </c>
      <c r="H77">
        <v>321499</v>
      </c>
      <c r="I77" s="33">
        <v>84.715999999999994</v>
      </c>
      <c r="J77" s="39">
        <v>87.054000000000002</v>
      </c>
      <c r="K77" s="109">
        <v>82.757999999999996</v>
      </c>
      <c r="L77" s="109">
        <v>93.863</v>
      </c>
      <c r="M77" s="35">
        <v>40867</v>
      </c>
      <c r="N77" s="35">
        <v>14283.0141</v>
      </c>
      <c r="O77">
        <v>7.2666666666666604</v>
      </c>
      <c r="P77">
        <f t="shared" si="1"/>
        <v>44069.374550682958</v>
      </c>
      <c r="R77" s="110">
        <v>20.150662499999999</v>
      </c>
      <c r="S77" s="108">
        <v>16.817999999999998</v>
      </c>
      <c r="V77">
        <v>168645399394.89801</v>
      </c>
    </row>
    <row r="78" spans="1:22">
      <c r="A78" s="30" t="s">
        <v>281</v>
      </c>
      <c r="B78" s="31">
        <v>752536.9</v>
      </c>
      <c r="C78" s="40">
        <v>409288.6</v>
      </c>
      <c r="D78" s="40">
        <v>153232.20000000001</v>
      </c>
      <c r="E78" s="31">
        <v>142729.1</v>
      </c>
      <c r="F78" s="31">
        <v>257530</v>
      </c>
      <c r="G78" s="31">
        <v>216547.4</v>
      </c>
      <c r="H78">
        <v>324787</v>
      </c>
      <c r="I78" s="31">
        <v>84.611000000000004</v>
      </c>
      <c r="J78" s="40">
        <v>87.418000000000006</v>
      </c>
      <c r="K78" s="111">
        <v>82.828000000000003</v>
      </c>
      <c r="L78" s="111">
        <v>95.144000000000005</v>
      </c>
      <c r="M78" s="35">
        <v>40906</v>
      </c>
      <c r="N78" s="35">
        <v>14437.682000000001</v>
      </c>
      <c r="O78">
        <v>7</v>
      </c>
      <c r="P78">
        <f t="shared" si="1"/>
        <v>43984.946236559146</v>
      </c>
      <c r="R78" s="110">
        <v>19.621137000000001</v>
      </c>
      <c r="S78" s="108">
        <v>16.474</v>
      </c>
      <c r="V78">
        <v>181982029252.41501</v>
      </c>
    </row>
    <row r="79" spans="1:22">
      <c r="A79" s="30" t="s">
        <v>282</v>
      </c>
      <c r="B79" s="33">
        <v>768842</v>
      </c>
      <c r="C79" s="39">
        <v>413223.2</v>
      </c>
      <c r="D79" s="39">
        <v>151924.79999999999</v>
      </c>
      <c r="E79" s="33">
        <v>152100.70000000001</v>
      </c>
      <c r="F79" s="33">
        <v>275686.40000000002</v>
      </c>
      <c r="G79" s="33">
        <v>232123.4</v>
      </c>
      <c r="H79">
        <v>327447</v>
      </c>
      <c r="I79" s="33">
        <v>84.281999999999996</v>
      </c>
      <c r="J79" s="39">
        <v>87.960999999999999</v>
      </c>
      <c r="K79" s="109">
        <v>83.244</v>
      </c>
      <c r="L79" s="109">
        <v>97.686000000000007</v>
      </c>
      <c r="M79" s="35">
        <v>41059</v>
      </c>
      <c r="N79" s="35">
        <v>14560.2454</v>
      </c>
      <c r="O79">
        <v>6.7</v>
      </c>
      <c r="P79">
        <f t="shared" si="1"/>
        <v>44007.502679528399</v>
      </c>
      <c r="R79" s="110">
        <v>20.721924000000001</v>
      </c>
      <c r="S79" s="108">
        <v>17.437999999999999</v>
      </c>
      <c r="V79">
        <v>200184514378.418</v>
      </c>
    </row>
    <row r="80" spans="1:22">
      <c r="A80" s="30" t="s">
        <v>283</v>
      </c>
      <c r="B80" s="31">
        <v>776261.2</v>
      </c>
      <c r="C80" s="40">
        <v>415234.2</v>
      </c>
      <c r="D80" s="40">
        <v>153712.9</v>
      </c>
      <c r="E80" s="32">
        <v>153408</v>
      </c>
      <c r="F80" s="31">
        <v>280141.09999999998</v>
      </c>
      <c r="G80" s="31">
        <v>231540.1</v>
      </c>
      <c r="H80">
        <v>330830</v>
      </c>
      <c r="I80" s="31">
        <v>84.899000000000001</v>
      </c>
      <c r="J80" s="40">
        <v>88.222999999999999</v>
      </c>
      <c r="K80" s="111">
        <v>83.331000000000003</v>
      </c>
      <c r="L80" s="111">
        <v>99.022999999999996</v>
      </c>
      <c r="M80" s="35">
        <v>41169</v>
      </c>
      <c r="N80" s="35">
        <v>14637.534100000001</v>
      </c>
      <c r="O80">
        <v>6.43333333333333</v>
      </c>
      <c r="P80">
        <f t="shared" si="1"/>
        <v>43999.643747773422</v>
      </c>
      <c r="R80" s="110">
        <v>20.969731500000002</v>
      </c>
      <c r="S80" s="108">
        <v>17.660999999999998</v>
      </c>
      <c r="V80">
        <v>202802367062.45901</v>
      </c>
    </row>
    <row r="81" spans="1:22">
      <c r="A81" s="30" t="s">
        <v>284</v>
      </c>
      <c r="B81" s="33">
        <v>781351.2</v>
      </c>
      <c r="C81" s="39">
        <v>417245.3</v>
      </c>
      <c r="D81" s="39">
        <v>154097.4</v>
      </c>
      <c r="E81" s="33">
        <v>151658.79999999999</v>
      </c>
      <c r="F81" s="33">
        <v>285608.3</v>
      </c>
      <c r="G81" s="33">
        <v>234369.4</v>
      </c>
      <c r="H81">
        <v>334038</v>
      </c>
      <c r="I81" s="33">
        <v>85.244</v>
      </c>
      <c r="J81" s="39">
        <v>88.652000000000001</v>
      </c>
      <c r="K81" s="109">
        <v>83.337999999999994</v>
      </c>
      <c r="L81" s="109">
        <v>99.713999999999999</v>
      </c>
      <c r="M81" s="35">
        <v>41269</v>
      </c>
      <c r="N81" s="35">
        <v>14745.076499999999</v>
      </c>
      <c r="O81">
        <v>6.2</v>
      </c>
      <c r="P81">
        <f t="shared" si="1"/>
        <v>43996.80170575693</v>
      </c>
      <c r="R81" s="110">
        <v>19.77243</v>
      </c>
      <c r="S81" s="108">
        <v>16.698</v>
      </c>
      <c r="V81">
        <v>211254756504.853</v>
      </c>
    </row>
    <row r="82" spans="1:22">
      <c r="A82" s="30" t="s">
        <v>285</v>
      </c>
      <c r="B82" s="31">
        <v>795477.3</v>
      </c>
      <c r="C82" s="40">
        <v>416163.3</v>
      </c>
      <c r="D82" s="40">
        <v>153938.79999999999</v>
      </c>
      <c r="E82" s="31">
        <v>159525.20000000001</v>
      </c>
      <c r="F82" s="31">
        <v>292669.90000000002</v>
      </c>
      <c r="G82" s="31">
        <v>240393.5</v>
      </c>
      <c r="H82">
        <v>338709</v>
      </c>
      <c r="I82" s="31">
        <v>85.322000000000003</v>
      </c>
      <c r="J82" s="40">
        <v>89.293999999999997</v>
      </c>
      <c r="K82" s="113">
        <v>84.2</v>
      </c>
      <c r="L82" s="113">
        <v>102.749</v>
      </c>
      <c r="M82" s="35">
        <v>41378</v>
      </c>
      <c r="N82" s="35">
        <v>14798.144700000001</v>
      </c>
      <c r="O82">
        <v>5.86666666666666</v>
      </c>
      <c r="P82">
        <f t="shared" si="1"/>
        <v>43956.798866855526</v>
      </c>
      <c r="R82" s="110">
        <v>20.766268500000002</v>
      </c>
      <c r="S82" s="108">
        <v>17.690999999999999</v>
      </c>
      <c r="V82">
        <v>221817435681.302</v>
      </c>
    </row>
    <row r="83" spans="1:22">
      <c r="A83" s="30" t="s">
        <v>286</v>
      </c>
      <c r="B83" s="33">
        <v>797634</v>
      </c>
      <c r="C83" s="39">
        <v>417999.5</v>
      </c>
      <c r="D83" s="39">
        <v>154573.20000000001</v>
      </c>
      <c r="E83" s="33">
        <v>160998.20000000001</v>
      </c>
      <c r="F83" s="33">
        <v>296686</v>
      </c>
      <c r="G83" s="33">
        <v>246256.7</v>
      </c>
      <c r="H83">
        <v>342632</v>
      </c>
      <c r="I83" s="33">
        <v>85.561999999999998</v>
      </c>
      <c r="J83" s="39">
        <v>89.781000000000006</v>
      </c>
      <c r="K83" s="109">
        <v>84.685000000000002</v>
      </c>
      <c r="L83" s="109">
        <v>103.256</v>
      </c>
      <c r="M83" s="35">
        <v>41515</v>
      </c>
      <c r="N83" s="35">
        <v>14791.828799999999</v>
      </c>
      <c r="O83">
        <v>5.5666666666666602</v>
      </c>
      <c r="P83">
        <f t="shared" si="1"/>
        <v>43962.230850688313</v>
      </c>
      <c r="R83" s="110">
        <v>20.515852500000005</v>
      </c>
      <c r="S83" s="108">
        <v>17.625</v>
      </c>
      <c r="V83">
        <v>226806811064.185</v>
      </c>
    </row>
    <row r="84" spans="1:22">
      <c r="A84" s="30" t="s">
        <v>287</v>
      </c>
      <c r="B84" s="31">
        <v>801947.4</v>
      </c>
      <c r="C84" s="40">
        <v>419660.79999999999</v>
      </c>
      <c r="D84" s="40">
        <v>154803.9</v>
      </c>
      <c r="E84" s="31">
        <v>163023.6</v>
      </c>
      <c r="F84" s="31">
        <v>299925.90000000002</v>
      </c>
      <c r="G84" s="31">
        <v>246373.4</v>
      </c>
      <c r="H84">
        <v>344694</v>
      </c>
      <c r="I84" s="31">
        <v>85.978999999999999</v>
      </c>
      <c r="J84" s="40">
        <v>89.929000000000002</v>
      </c>
      <c r="K84" s="111">
        <v>84.991</v>
      </c>
      <c r="L84" s="111">
        <v>103.072</v>
      </c>
      <c r="M84" s="35">
        <v>41634</v>
      </c>
      <c r="N84" s="35">
        <v>14819.390600000001</v>
      </c>
      <c r="O84">
        <v>5.43333333333333</v>
      </c>
      <c r="P84">
        <f t="shared" si="1"/>
        <v>44026.083891434617</v>
      </c>
      <c r="R84" s="110">
        <v>20.669754000000001</v>
      </c>
      <c r="S84" s="108">
        <v>17.795999999999999</v>
      </c>
      <c r="V84">
        <v>226759895008.00299</v>
      </c>
    </row>
    <row r="85" spans="1:22">
      <c r="A85" s="30" t="s">
        <v>288</v>
      </c>
      <c r="B85" s="33">
        <v>801861.1</v>
      </c>
      <c r="C85" s="39">
        <v>420797.5</v>
      </c>
      <c r="D85" s="39">
        <v>155707.6</v>
      </c>
      <c r="E85" s="33">
        <v>162250.29999999999</v>
      </c>
      <c r="F85" s="33">
        <v>298407.2</v>
      </c>
      <c r="G85" s="33">
        <v>243923.1</v>
      </c>
      <c r="H85">
        <v>347428</v>
      </c>
      <c r="I85" s="33">
        <v>86.355999999999995</v>
      </c>
      <c r="J85" s="39">
        <v>90.375</v>
      </c>
      <c r="K85" s="109">
        <v>85.298000000000002</v>
      </c>
      <c r="L85" s="109">
        <v>103.57899999999999</v>
      </c>
      <c r="M85" s="35">
        <v>41761</v>
      </c>
      <c r="N85" s="35">
        <v>14823.6711</v>
      </c>
      <c r="O85">
        <v>5.2333333333333298</v>
      </c>
      <c r="P85">
        <f t="shared" si="1"/>
        <v>44067.182553640523</v>
      </c>
      <c r="R85" s="110">
        <v>19.9785015</v>
      </c>
      <c r="S85" s="108">
        <v>17.265999999999998</v>
      </c>
      <c r="V85">
        <v>226887466115.18399</v>
      </c>
    </row>
    <row r="86" spans="1:22">
      <c r="A86" s="30" t="s">
        <v>289</v>
      </c>
      <c r="B86" s="31">
        <v>803564.9</v>
      </c>
      <c r="C86" s="40">
        <v>422688.4</v>
      </c>
      <c r="D86" s="40">
        <v>155827.79999999999</v>
      </c>
      <c r="E86" s="31">
        <v>162379.20000000001</v>
      </c>
      <c r="F86" s="31">
        <v>304220.09999999998</v>
      </c>
      <c r="G86" s="31">
        <v>243879.3</v>
      </c>
      <c r="H86">
        <v>351956</v>
      </c>
      <c r="I86" s="31">
        <v>86.465999999999994</v>
      </c>
      <c r="J86" s="40">
        <v>90.840999999999994</v>
      </c>
      <c r="K86" s="111">
        <v>85.915999999999997</v>
      </c>
      <c r="L86" s="111">
        <v>105.248</v>
      </c>
      <c r="M86" s="35">
        <v>41911</v>
      </c>
      <c r="N86" s="35">
        <v>14816.350700000001</v>
      </c>
      <c r="O86">
        <v>5.0999999999999996</v>
      </c>
      <c r="P86">
        <f t="shared" si="1"/>
        <v>44163.32982086407</v>
      </c>
      <c r="R86" s="110">
        <v>20.314997999999999</v>
      </c>
      <c r="S86" s="108">
        <v>17.704999999999998</v>
      </c>
      <c r="V86">
        <v>227688693168.41199</v>
      </c>
    </row>
    <row r="87" spans="1:22">
      <c r="A87" s="30" t="s">
        <v>290</v>
      </c>
      <c r="B87" s="33">
        <v>804427.6</v>
      </c>
      <c r="C87" s="39">
        <v>423650.2</v>
      </c>
      <c r="D87" s="39">
        <v>156404.5</v>
      </c>
      <c r="E87" s="33">
        <v>162710.6</v>
      </c>
      <c r="F87" s="33">
        <v>306717.59999999998</v>
      </c>
      <c r="G87" s="33">
        <v>244579.5</v>
      </c>
      <c r="H87">
        <v>356653</v>
      </c>
      <c r="I87" s="33">
        <v>86.728999999999999</v>
      </c>
      <c r="J87" s="39">
        <v>90.914000000000001</v>
      </c>
      <c r="K87" s="109">
        <v>86.290999999999997</v>
      </c>
      <c r="L87" s="109">
        <v>105.21899999999999</v>
      </c>
      <c r="M87" s="35">
        <v>42016</v>
      </c>
      <c r="N87" s="35">
        <v>14791.162</v>
      </c>
      <c r="O87">
        <v>5.0999999999999996</v>
      </c>
      <c r="P87">
        <f t="shared" si="1"/>
        <v>44273.972602739726</v>
      </c>
      <c r="R87" s="110">
        <v>19.292465999999997</v>
      </c>
      <c r="S87" s="108">
        <v>16.86</v>
      </c>
      <c r="V87">
        <v>224713665674.23901</v>
      </c>
    </row>
    <row r="88" spans="1:22">
      <c r="A88" s="30" t="s">
        <v>291</v>
      </c>
      <c r="B88" s="31">
        <v>806066.6</v>
      </c>
      <c r="C88" s="40">
        <v>425005.6</v>
      </c>
      <c r="D88" s="40">
        <v>157192.79999999999</v>
      </c>
      <c r="E88" s="31">
        <v>162176.6</v>
      </c>
      <c r="F88" s="31">
        <v>310328.8</v>
      </c>
      <c r="G88" s="31">
        <v>245425.4</v>
      </c>
      <c r="H88">
        <v>358739</v>
      </c>
      <c r="I88" s="31">
        <v>87.296999999999997</v>
      </c>
      <c r="J88" s="44">
        <v>91.27</v>
      </c>
      <c r="K88" s="111">
        <v>86.656999999999996</v>
      </c>
      <c r="L88" s="111">
        <v>104.997</v>
      </c>
      <c r="M88" s="35">
        <v>42116</v>
      </c>
      <c r="N88" s="35">
        <v>14794.308999999999</v>
      </c>
      <c r="O88">
        <v>5.0333333333333297</v>
      </c>
      <c r="P88">
        <f t="shared" si="1"/>
        <v>44348.192348192351</v>
      </c>
      <c r="R88" s="110">
        <v>19.579401000000001</v>
      </c>
      <c r="S88" s="108">
        <v>17.186</v>
      </c>
      <c r="V88">
        <v>223722154716.121</v>
      </c>
    </row>
    <row r="89" spans="1:22">
      <c r="A89" s="30" t="s">
        <v>292</v>
      </c>
      <c r="B89" s="33">
        <v>803651.2</v>
      </c>
      <c r="C89" s="39">
        <v>422994.4</v>
      </c>
      <c r="D89" s="39">
        <v>157519.6</v>
      </c>
      <c r="E89" s="33">
        <v>160943</v>
      </c>
      <c r="F89" s="33">
        <v>305165.09999999998</v>
      </c>
      <c r="G89" s="33">
        <v>243500.1</v>
      </c>
      <c r="H89">
        <v>361460</v>
      </c>
      <c r="I89" s="33">
        <v>87.656000000000006</v>
      </c>
      <c r="J89" s="39">
        <v>91.869</v>
      </c>
      <c r="K89" s="109">
        <v>86.858000000000004</v>
      </c>
      <c r="L89" s="109">
        <v>105.15300000000001</v>
      </c>
      <c r="M89" s="35">
        <v>42225</v>
      </c>
      <c r="N89" s="35">
        <v>14812.3107</v>
      </c>
      <c r="O89">
        <v>5</v>
      </c>
      <c r="P89">
        <f t="shared" si="1"/>
        <v>44447.368421052633</v>
      </c>
      <c r="R89" s="110">
        <v>19.790689500000003</v>
      </c>
      <c r="S89" s="108">
        <v>17.428999999999998</v>
      </c>
      <c r="V89">
        <v>223307977350.478</v>
      </c>
    </row>
    <row r="90" spans="1:22">
      <c r="A90" s="30" t="s">
        <v>293</v>
      </c>
      <c r="B90" s="31">
        <v>799208.1</v>
      </c>
      <c r="C90" s="40">
        <v>421540.8</v>
      </c>
      <c r="D90" s="40">
        <v>158846.29999999999</v>
      </c>
      <c r="E90" s="31">
        <v>155115.79999999999</v>
      </c>
      <c r="F90" s="31">
        <v>303958.8</v>
      </c>
      <c r="G90" s="31">
        <v>244010.6</v>
      </c>
      <c r="H90">
        <v>362818</v>
      </c>
      <c r="I90" s="31">
        <v>88.372</v>
      </c>
      <c r="J90" s="40">
        <v>92.387</v>
      </c>
      <c r="K90" s="111">
        <v>87.066000000000003</v>
      </c>
      <c r="L90" s="111">
        <v>104.878</v>
      </c>
      <c r="M90" s="35">
        <v>42279</v>
      </c>
      <c r="N90" s="35">
        <v>14694.4571</v>
      </c>
      <c r="O90">
        <v>5.0666666666666602</v>
      </c>
      <c r="P90">
        <f t="shared" si="1"/>
        <v>44535.463483146064</v>
      </c>
      <c r="R90" s="110">
        <v>18.207329999999999</v>
      </c>
      <c r="S90" s="108">
        <v>16.065999999999999</v>
      </c>
      <c r="V90">
        <v>219633695536.689</v>
      </c>
    </row>
    <row r="91" spans="1:22">
      <c r="A91" s="30" t="s">
        <v>294</v>
      </c>
      <c r="B91" s="34">
        <v>808525.3</v>
      </c>
      <c r="C91" s="39">
        <v>425431.8</v>
      </c>
      <c r="D91" s="39">
        <v>158500.20000000001</v>
      </c>
      <c r="E91" s="33">
        <v>161081.1</v>
      </c>
      <c r="F91" s="33">
        <v>304870</v>
      </c>
      <c r="G91" s="33">
        <v>248036.1</v>
      </c>
      <c r="H91">
        <v>366244</v>
      </c>
      <c r="I91" s="33">
        <v>88.503</v>
      </c>
      <c r="J91" s="39">
        <v>92.352000000000004</v>
      </c>
      <c r="K91" s="109">
        <v>87.352999999999994</v>
      </c>
      <c r="L91" s="109">
        <v>103.55</v>
      </c>
      <c r="M91" s="35">
        <v>42314</v>
      </c>
      <c r="N91" s="35">
        <v>14795.179599999999</v>
      </c>
      <c r="O91">
        <v>4.9666666666666597</v>
      </c>
      <c r="P91">
        <f t="shared" si="1"/>
        <v>44525.429673798666</v>
      </c>
      <c r="R91" s="110">
        <v>19.9576335</v>
      </c>
      <c r="S91" s="108">
        <v>17.678000000000001</v>
      </c>
      <c r="V91">
        <v>223979096612.884</v>
      </c>
    </row>
    <row r="92" spans="1:22">
      <c r="A92" s="30" t="s">
        <v>295</v>
      </c>
      <c r="B92" s="31">
        <v>812666.3</v>
      </c>
      <c r="C92" s="40">
        <v>427049.4</v>
      </c>
      <c r="D92" s="40">
        <v>159826.79999999999</v>
      </c>
      <c r="E92" s="31">
        <v>161228.4</v>
      </c>
      <c r="F92" s="31">
        <v>310100.8</v>
      </c>
      <c r="G92" s="31">
        <v>251915.8</v>
      </c>
      <c r="H92">
        <v>369747</v>
      </c>
      <c r="I92" s="31">
        <v>88.930999999999997</v>
      </c>
      <c r="J92" s="40">
        <v>92.715000000000003</v>
      </c>
      <c r="K92" s="111">
        <v>88.141000000000005</v>
      </c>
      <c r="L92" s="111">
        <v>103.10899999999999</v>
      </c>
      <c r="M92" s="35">
        <v>42415</v>
      </c>
      <c r="N92" s="35">
        <v>14893.9319</v>
      </c>
      <c r="O92">
        <v>4.9000000000000004</v>
      </c>
      <c r="P92">
        <f t="shared" si="1"/>
        <v>44600.420609884335</v>
      </c>
      <c r="R92" s="110">
        <v>20.046322499999999</v>
      </c>
      <c r="S92" s="108">
        <v>17.882999999999999</v>
      </c>
      <c r="V92">
        <v>222528528339.20901</v>
      </c>
    </row>
    <row r="93" spans="1:22">
      <c r="A93" s="30" t="s">
        <v>296</v>
      </c>
      <c r="B93" s="33">
        <v>813874</v>
      </c>
      <c r="C93" s="39">
        <v>424076.5</v>
      </c>
      <c r="D93" s="39">
        <v>159884.5</v>
      </c>
      <c r="E93" s="33">
        <v>164266.29999999999</v>
      </c>
      <c r="F93" s="33">
        <v>315500.3</v>
      </c>
      <c r="G93" s="33">
        <v>252032.5</v>
      </c>
      <c r="H93">
        <v>372632</v>
      </c>
      <c r="I93" s="33">
        <v>89.286000000000001</v>
      </c>
      <c r="J93" s="39">
        <v>93.153000000000006</v>
      </c>
      <c r="K93" s="109">
        <v>88.540999999999997</v>
      </c>
      <c r="L93" s="109">
        <v>103.14100000000001</v>
      </c>
      <c r="M93" s="35">
        <v>42511</v>
      </c>
      <c r="N93" s="35">
        <v>14907.944299999999</v>
      </c>
      <c r="O93">
        <v>4.8</v>
      </c>
      <c r="P93">
        <f t="shared" si="1"/>
        <v>44654.411764705881</v>
      </c>
      <c r="R93" s="110">
        <v>20.390644500000001</v>
      </c>
      <c r="S93" s="108">
        <v>18.318999999999999</v>
      </c>
      <c r="V93">
        <v>223575398036.491</v>
      </c>
    </row>
    <row r="94" spans="1:22">
      <c r="A94" s="30" t="s">
        <v>297</v>
      </c>
      <c r="B94" s="31">
        <v>822371.4</v>
      </c>
      <c r="C94" s="40">
        <v>425311.4</v>
      </c>
      <c r="D94" s="40">
        <v>160576.6</v>
      </c>
      <c r="E94" s="31">
        <v>167332</v>
      </c>
      <c r="F94" s="31">
        <v>315070.2</v>
      </c>
      <c r="G94" s="31">
        <v>252411.7</v>
      </c>
      <c r="H94">
        <v>378247</v>
      </c>
      <c r="I94" s="31">
        <v>89.915000000000006</v>
      </c>
      <c r="J94" s="40">
        <v>93.573999999999998</v>
      </c>
      <c r="K94" s="111">
        <v>88.704999999999998</v>
      </c>
      <c r="L94" s="111">
        <v>103.07899999999999</v>
      </c>
      <c r="M94" s="35">
        <v>42647</v>
      </c>
      <c r="N94" s="35">
        <v>15001.603800000001</v>
      </c>
      <c r="O94">
        <v>4.8</v>
      </c>
      <c r="P94">
        <f t="shared" si="1"/>
        <v>44797.268907563026</v>
      </c>
      <c r="R94" s="110">
        <v>19.871553000000002</v>
      </c>
      <c r="S94" s="108">
        <v>17.808</v>
      </c>
      <c r="V94">
        <v>226528579987.05399</v>
      </c>
    </row>
    <row r="95" spans="1:22">
      <c r="A95" s="30" t="s">
        <v>298</v>
      </c>
      <c r="B95" s="33">
        <v>822198.8</v>
      </c>
      <c r="C95" s="41">
        <v>427104</v>
      </c>
      <c r="D95" s="39">
        <v>161384.1</v>
      </c>
      <c r="E95" s="33">
        <v>165490.79999999999</v>
      </c>
      <c r="F95" s="33">
        <v>317972.5</v>
      </c>
      <c r="G95" s="33">
        <v>256495.6</v>
      </c>
      <c r="H95">
        <v>381228</v>
      </c>
      <c r="I95" s="33">
        <v>90.397999999999996</v>
      </c>
      <c r="J95" s="39">
        <v>93.451999999999998</v>
      </c>
      <c r="K95" s="112">
        <v>88.96</v>
      </c>
      <c r="L95" s="112">
        <v>101.94199999999999</v>
      </c>
      <c r="M95" s="35">
        <v>42741</v>
      </c>
      <c r="N95" s="35">
        <v>14982.5836</v>
      </c>
      <c r="O95">
        <v>4.7333333333333298</v>
      </c>
      <c r="P95">
        <f t="shared" si="1"/>
        <v>44864.590622813157</v>
      </c>
      <c r="R95" s="110">
        <v>19.417673999999998</v>
      </c>
      <c r="S95" s="108">
        <v>17.442999999999998</v>
      </c>
      <c r="V95">
        <v>225315041726.147</v>
      </c>
    </row>
    <row r="96" spans="1:22">
      <c r="A96" s="30" t="s">
        <v>299</v>
      </c>
      <c r="B96" s="32">
        <v>826770.9</v>
      </c>
      <c r="C96" s="40">
        <v>430426.7</v>
      </c>
      <c r="D96" s="40">
        <v>162672.20000000001</v>
      </c>
      <c r="E96" s="31">
        <v>165214.6</v>
      </c>
      <c r="F96" s="31">
        <v>323608.40000000002</v>
      </c>
      <c r="G96" s="31">
        <v>258187.4</v>
      </c>
      <c r="H96">
        <v>384587</v>
      </c>
      <c r="I96" s="31">
        <v>90.575000000000003</v>
      </c>
      <c r="J96" s="40">
        <v>93.683000000000007</v>
      </c>
      <c r="K96" s="111">
        <v>89.319000000000003</v>
      </c>
      <c r="L96" s="111">
        <v>102.014</v>
      </c>
      <c r="M96" s="35">
        <v>42801</v>
      </c>
      <c r="N96" s="35">
        <v>14974.9627</v>
      </c>
      <c r="O96">
        <v>4.7</v>
      </c>
      <c r="P96">
        <f t="shared" si="1"/>
        <v>44911.857292759705</v>
      </c>
      <c r="R96" s="110">
        <v>19.232470500000002</v>
      </c>
      <c r="S96" s="108">
        <v>17.350000000000001</v>
      </c>
      <c r="V96">
        <v>228065055442.67599</v>
      </c>
    </row>
    <row r="97" spans="1:22">
      <c r="A97" s="30" t="s">
        <v>300</v>
      </c>
      <c r="B97" s="33">
        <v>833068.3</v>
      </c>
      <c r="C97" s="39">
        <v>432525.3</v>
      </c>
      <c r="D97" s="39">
        <v>163806.6</v>
      </c>
      <c r="E97" s="33">
        <v>166558.70000000001</v>
      </c>
      <c r="F97" s="33">
        <v>329986.7</v>
      </c>
      <c r="G97" s="33">
        <v>262825.5</v>
      </c>
      <c r="H97">
        <v>387808</v>
      </c>
      <c r="I97" s="33">
        <v>90.941999999999993</v>
      </c>
      <c r="J97" s="39">
        <v>93.927000000000007</v>
      </c>
      <c r="K97" s="109">
        <v>89.634</v>
      </c>
      <c r="L97" s="109">
        <v>101.52200000000001</v>
      </c>
      <c r="M97" s="35">
        <v>42843</v>
      </c>
      <c r="N97" s="35">
        <v>15014.249100000001</v>
      </c>
      <c r="O97">
        <v>4.6333333333333302</v>
      </c>
      <c r="P97">
        <f t="shared" si="1"/>
        <v>44924.501922404757</v>
      </c>
      <c r="R97" s="110">
        <v>19.542881999999999</v>
      </c>
      <c r="S97" s="108">
        <v>17.675000000000001</v>
      </c>
      <c r="V97">
        <v>228769059725.11401</v>
      </c>
    </row>
    <row r="98" spans="1:22">
      <c r="A98" s="30" t="s">
        <v>301</v>
      </c>
      <c r="B98" s="31">
        <v>831257.1</v>
      </c>
      <c r="C98" s="40">
        <v>434350.5</v>
      </c>
      <c r="D98" s="40">
        <v>164522.70000000001</v>
      </c>
      <c r="E98" s="31">
        <v>166254.9</v>
      </c>
      <c r="F98" s="31">
        <v>331640.40000000002</v>
      </c>
      <c r="G98" s="31">
        <v>267522</v>
      </c>
      <c r="H98">
        <v>391300</v>
      </c>
      <c r="I98" s="31">
        <v>91.433999999999997</v>
      </c>
      <c r="J98" s="40">
        <v>93.418999999999997</v>
      </c>
      <c r="K98" s="111">
        <v>90.054000000000002</v>
      </c>
      <c r="L98" s="111">
        <v>100.249</v>
      </c>
      <c r="M98" s="35">
        <v>42920</v>
      </c>
      <c r="N98" s="35">
        <v>15055.1625</v>
      </c>
      <c r="O98">
        <v>4.5</v>
      </c>
      <c r="P98">
        <f t="shared" si="1"/>
        <v>44942.408376963351</v>
      </c>
      <c r="R98" s="110">
        <v>19.738519500000002</v>
      </c>
      <c r="S98" s="108">
        <v>17.916</v>
      </c>
      <c r="V98">
        <v>232626925776.89899</v>
      </c>
    </row>
    <row r="99" spans="1:22">
      <c r="A99" s="30" t="s">
        <v>302</v>
      </c>
      <c r="B99" s="33">
        <v>835570.3</v>
      </c>
      <c r="C99" s="39">
        <v>436492.7</v>
      </c>
      <c r="D99" s="41">
        <v>165484</v>
      </c>
      <c r="E99" s="33">
        <v>166807.29999999999</v>
      </c>
      <c r="F99" s="33">
        <v>337478.8</v>
      </c>
      <c r="G99" s="33">
        <v>267930.3</v>
      </c>
      <c r="H99">
        <v>397238</v>
      </c>
      <c r="I99" s="33">
        <v>91.991</v>
      </c>
      <c r="J99" s="39">
        <v>94.418999999999997</v>
      </c>
      <c r="K99" s="109">
        <v>90.296000000000006</v>
      </c>
      <c r="L99" s="109">
        <v>101.37</v>
      </c>
      <c r="M99" s="35">
        <v>43075</v>
      </c>
      <c r="N99" s="35">
        <v>15123.6131</v>
      </c>
      <c r="O99">
        <v>4.4000000000000004</v>
      </c>
      <c r="P99">
        <f t="shared" si="1"/>
        <v>45057.531380753142</v>
      </c>
      <c r="R99" s="110">
        <v>19.610703000000001</v>
      </c>
      <c r="S99" s="108">
        <v>17.861000000000001</v>
      </c>
      <c r="V99">
        <v>236366443869.92599</v>
      </c>
    </row>
    <row r="100" spans="1:22">
      <c r="A100" s="30" t="s">
        <v>303</v>
      </c>
      <c r="B100" s="31">
        <v>840056.2</v>
      </c>
      <c r="C100" s="40">
        <v>439159.6</v>
      </c>
      <c r="D100" s="40">
        <v>167079.79999999999</v>
      </c>
      <c r="E100" s="31">
        <v>167709.4</v>
      </c>
      <c r="F100" s="31">
        <v>337377.5</v>
      </c>
      <c r="G100" s="31">
        <v>270759.90000000002</v>
      </c>
      <c r="H100">
        <v>400655</v>
      </c>
      <c r="I100" s="31">
        <v>92.256</v>
      </c>
      <c r="J100" s="44">
        <v>94.46</v>
      </c>
      <c r="K100" s="111">
        <v>90.606999999999999</v>
      </c>
      <c r="L100" s="111">
        <v>100.58499999999999</v>
      </c>
      <c r="M100" s="35">
        <v>43212</v>
      </c>
      <c r="N100" s="35">
        <v>15087.7317</v>
      </c>
      <c r="O100">
        <v>4.3</v>
      </c>
      <c r="P100">
        <f t="shared" si="1"/>
        <v>45153.60501567398</v>
      </c>
      <c r="R100" s="110">
        <v>19.850684999999999</v>
      </c>
      <c r="S100" s="108">
        <v>18.128</v>
      </c>
      <c r="V100">
        <v>240210646031.20599</v>
      </c>
    </row>
    <row r="101" spans="1:22">
      <c r="A101" s="30" t="s">
        <v>304</v>
      </c>
      <c r="B101" s="33">
        <v>844369.4</v>
      </c>
      <c r="C101" s="39">
        <v>442744.6</v>
      </c>
      <c r="D101" s="39">
        <v>169963.8</v>
      </c>
      <c r="E101" s="33">
        <v>171483.8</v>
      </c>
      <c r="F101" s="33">
        <v>335555.1</v>
      </c>
      <c r="G101" s="33">
        <v>273764.40000000002</v>
      </c>
      <c r="H101">
        <v>404811</v>
      </c>
      <c r="I101" s="33">
        <v>92.453999999999994</v>
      </c>
      <c r="J101" s="39">
        <v>94.289000000000001</v>
      </c>
      <c r="K101" s="109">
        <v>90.887</v>
      </c>
      <c r="L101" s="109">
        <v>99.206000000000003</v>
      </c>
      <c r="M101" s="35">
        <v>43347</v>
      </c>
      <c r="N101" s="35">
        <v>15107.721799999999</v>
      </c>
      <c r="O101">
        <v>4.2</v>
      </c>
      <c r="P101">
        <f t="shared" si="1"/>
        <v>45247.390396659706</v>
      </c>
      <c r="R101" s="110">
        <v>21.415785</v>
      </c>
      <c r="S101" s="108">
        <v>19.627000000000002</v>
      </c>
      <c r="V101">
        <v>238547279168.73499</v>
      </c>
    </row>
    <row r="102" spans="1:22">
      <c r="A102" s="30" t="s">
        <v>305</v>
      </c>
      <c r="B102" s="31">
        <v>851788.80000000005</v>
      </c>
      <c r="C102" s="40">
        <v>445619.20000000001</v>
      </c>
      <c r="D102" s="40">
        <v>171684.5</v>
      </c>
      <c r="E102" s="31">
        <v>174402.1</v>
      </c>
      <c r="F102" s="31">
        <v>338904.5</v>
      </c>
      <c r="G102" s="31">
        <v>278752.59999999998</v>
      </c>
      <c r="H102">
        <v>408342</v>
      </c>
      <c r="I102" s="31">
        <v>92.777000000000001</v>
      </c>
      <c r="J102" s="40">
        <v>94.049000000000007</v>
      </c>
      <c r="K102" s="111">
        <v>91.043999999999997</v>
      </c>
      <c r="L102" s="111">
        <v>97.114000000000004</v>
      </c>
      <c r="M102" s="35">
        <v>43457</v>
      </c>
      <c r="N102" s="35">
        <v>15170.798000000001</v>
      </c>
      <c r="O102">
        <v>4.0666666666666602</v>
      </c>
      <c r="P102">
        <f t="shared" si="1"/>
        <v>45299.166087560807</v>
      </c>
      <c r="R102" s="110">
        <v>21.799234499999997</v>
      </c>
      <c r="S102" s="108">
        <v>19.952999999999999</v>
      </c>
      <c r="V102">
        <v>233365618536.75699</v>
      </c>
    </row>
    <row r="103" spans="1:22">
      <c r="A103" s="30" t="s">
        <v>306</v>
      </c>
      <c r="B103" s="33">
        <v>853686.6</v>
      </c>
      <c r="C103" s="39">
        <v>444919.7</v>
      </c>
      <c r="D103" s="39">
        <v>173184.1</v>
      </c>
      <c r="E103" s="33">
        <v>172579.3</v>
      </c>
      <c r="F103" s="33">
        <v>342515.6</v>
      </c>
      <c r="G103" s="34">
        <v>276914.90000000002</v>
      </c>
      <c r="H103">
        <v>411665</v>
      </c>
      <c r="I103" s="33">
        <v>93.102999999999994</v>
      </c>
      <c r="J103" s="39">
        <v>94.703000000000003</v>
      </c>
      <c r="K103" s="109">
        <v>91.406000000000006</v>
      </c>
      <c r="L103" s="109">
        <v>97.355999999999995</v>
      </c>
      <c r="M103" s="35">
        <v>43615</v>
      </c>
      <c r="N103" s="35">
        <v>15204.36</v>
      </c>
      <c r="O103">
        <v>4</v>
      </c>
      <c r="P103">
        <f t="shared" si="1"/>
        <v>45432.291666666672</v>
      </c>
      <c r="R103" s="110">
        <v>20.682796500000002</v>
      </c>
      <c r="S103" s="108">
        <v>19.012999999999998</v>
      </c>
      <c r="V103">
        <v>236951591916.76501</v>
      </c>
    </row>
    <row r="104" spans="1:22">
      <c r="A104" s="30" t="s">
        <v>307</v>
      </c>
      <c r="B104" s="31">
        <v>856705.9</v>
      </c>
      <c r="C104" s="40">
        <v>447018.2</v>
      </c>
      <c r="D104" s="40">
        <v>173722.5</v>
      </c>
      <c r="E104" s="31">
        <v>174439</v>
      </c>
      <c r="F104" s="31">
        <v>341840.7</v>
      </c>
      <c r="G104" s="31">
        <v>278781.8</v>
      </c>
      <c r="H104">
        <v>416108</v>
      </c>
      <c r="I104" s="31">
        <v>93.281000000000006</v>
      </c>
      <c r="J104" s="40">
        <v>95.106999999999999</v>
      </c>
      <c r="K104" s="111">
        <v>91.751999999999995</v>
      </c>
      <c r="L104" s="111">
        <v>97.962000000000003</v>
      </c>
      <c r="M104" s="35">
        <v>43756</v>
      </c>
      <c r="N104" s="35">
        <v>15261.6754</v>
      </c>
      <c r="O104">
        <v>3.86666666666666</v>
      </c>
      <c r="P104">
        <f t="shared" si="1"/>
        <v>45515.950069348124</v>
      </c>
      <c r="R104" s="110">
        <v>20.831481</v>
      </c>
      <c r="S104" s="108">
        <v>19.257000000000001</v>
      </c>
      <c r="V104">
        <v>238030355729.10501</v>
      </c>
    </row>
    <row r="105" spans="1:22">
      <c r="A105" s="30" t="s">
        <v>308</v>
      </c>
      <c r="B105" s="33">
        <v>860674.2</v>
      </c>
      <c r="C105" s="39">
        <v>450471.9</v>
      </c>
      <c r="D105" s="39">
        <v>175202.8</v>
      </c>
      <c r="E105" s="34">
        <v>175193.9</v>
      </c>
      <c r="F105" s="33">
        <v>343055.6</v>
      </c>
      <c r="G105" s="34">
        <v>284849.2</v>
      </c>
      <c r="H105">
        <v>421290</v>
      </c>
      <c r="I105" s="33">
        <v>93.620999999999995</v>
      </c>
      <c r="J105" s="39">
        <v>95.444999999999993</v>
      </c>
      <c r="K105" s="109">
        <v>92.054000000000002</v>
      </c>
      <c r="L105" s="109">
        <v>98.861999999999995</v>
      </c>
      <c r="M105" s="35">
        <v>43924</v>
      </c>
      <c r="N105" s="35">
        <v>15259.5671</v>
      </c>
      <c r="O105">
        <v>3.7</v>
      </c>
      <c r="P105">
        <f t="shared" si="1"/>
        <v>45611.630321910699</v>
      </c>
      <c r="R105" s="110">
        <v>21.123633000000002</v>
      </c>
      <c r="S105" s="108">
        <v>19.628</v>
      </c>
      <c r="V105">
        <v>245204964670.77802</v>
      </c>
    </row>
    <row r="106" spans="1:22">
      <c r="A106" s="30" t="s">
        <v>309</v>
      </c>
      <c r="B106" s="31">
        <v>871845.7</v>
      </c>
      <c r="C106" s="40">
        <v>451663.3</v>
      </c>
      <c r="D106" s="40">
        <v>174707.8</v>
      </c>
      <c r="E106" s="31">
        <v>176017.8</v>
      </c>
      <c r="F106" s="31">
        <v>349619.7</v>
      </c>
      <c r="G106" s="31">
        <v>285994</v>
      </c>
      <c r="H106">
        <v>425915</v>
      </c>
      <c r="I106" s="31">
        <v>93.903000000000006</v>
      </c>
      <c r="J106" s="40">
        <v>95.718000000000004</v>
      </c>
      <c r="K106" s="111">
        <v>92.668999999999997</v>
      </c>
      <c r="L106" s="111">
        <v>101.124</v>
      </c>
      <c r="M106" s="35">
        <v>44054</v>
      </c>
      <c r="N106" s="35">
        <v>15296.800300000001</v>
      </c>
      <c r="O106">
        <v>3.6333333333333302</v>
      </c>
      <c r="P106">
        <f t="shared" si="1"/>
        <v>45714.977516430299</v>
      </c>
      <c r="R106" s="110">
        <v>21.350572499999998</v>
      </c>
      <c r="S106" s="108">
        <v>19.954000000000001</v>
      </c>
      <c r="V106">
        <v>255975557347.93201</v>
      </c>
    </row>
    <row r="107" spans="1:22">
      <c r="A107" s="30" t="s">
        <v>310</v>
      </c>
      <c r="B107" s="33">
        <v>878057.2</v>
      </c>
      <c r="C107" s="39">
        <v>455379.5</v>
      </c>
      <c r="D107" s="39">
        <v>175649.9</v>
      </c>
      <c r="E107" s="33">
        <v>180142</v>
      </c>
      <c r="F107" s="33">
        <v>356234.2</v>
      </c>
      <c r="G107" s="33">
        <v>293199.2</v>
      </c>
      <c r="H107">
        <v>430971</v>
      </c>
      <c r="I107" s="33">
        <v>94.337000000000003</v>
      </c>
      <c r="J107" s="39">
        <v>96.277000000000001</v>
      </c>
      <c r="K107" s="109">
        <v>93.191999999999993</v>
      </c>
      <c r="L107" s="109">
        <v>100.593</v>
      </c>
      <c r="M107" s="35">
        <v>44219</v>
      </c>
      <c r="N107" s="35">
        <v>15385.5749</v>
      </c>
      <c r="O107">
        <v>3.5666666666666602</v>
      </c>
      <c r="P107">
        <f t="shared" si="1"/>
        <v>45854.47632215693</v>
      </c>
      <c r="R107" s="110">
        <v>22.443534000000003</v>
      </c>
      <c r="S107" s="108">
        <v>21.099999999999998</v>
      </c>
      <c r="V107">
        <v>256294112106.591</v>
      </c>
    </row>
    <row r="108" spans="1:22">
      <c r="A108" s="30" t="s">
        <v>311</v>
      </c>
      <c r="B108" s="31">
        <v>885045</v>
      </c>
      <c r="C108" s="40">
        <v>454942.2</v>
      </c>
      <c r="D108" s="40">
        <v>176188.2</v>
      </c>
      <c r="E108" s="31">
        <v>181486.1</v>
      </c>
      <c r="F108" s="31">
        <v>359575.1</v>
      </c>
      <c r="G108" s="31">
        <v>293724.40000000002</v>
      </c>
      <c r="H108">
        <v>434876</v>
      </c>
      <c r="I108" s="31">
        <v>94.849000000000004</v>
      </c>
      <c r="J108" s="40">
        <v>96.837000000000003</v>
      </c>
      <c r="K108" s="111">
        <v>93.644999999999996</v>
      </c>
      <c r="L108" s="111">
        <v>99.802000000000007</v>
      </c>
      <c r="M108" s="35">
        <v>44379</v>
      </c>
      <c r="N108" s="35">
        <v>15448.892400000001</v>
      </c>
      <c r="O108">
        <v>3.4666666666666601</v>
      </c>
      <c r="P108">
        <f t="shared" si="1"/>
        <v>45972.720994475138</v>
      </c>
      <c r="R108" s="110">
        <v>22.3522365</v>
      </c>
      <c r="S108" s="108">
        <v>21.149000000000001</v>
      </c>
      <c r="V108">
        <v>255930774913.87701</v>
      </c>
    </row>
    <row r="109" spans="1:22">
      <c r="A109" s="30" t="s">
        <v>312</v>
      </c>
      <c r="B109" s="34">
        <v>894017.1</v>
      </c>
      <c r="C109" s="39">
        <v>458833.3</v>
      </c>
      <c r="D109" s="39">
        <v>178264.6</v>
      </c>
      <c r="E109" s="33">
        <v>182222.6</v>
      </c>
      <c r="F109" s="33">
        <v>362646.1</v>
      </c>
      <c r="G109" s="34">
        <v>298216.7</v>
      </c>
      <c r="H109">
        <v>440625</v>
      </c>
      <c r="I109" s="33">
        <v>95.165000000000006</v>
      </c>
      <c r="J109" s="39">
        <v>96.837000000000003</v>
      </c>
      <c r="K109" s="109">
        <v>94.370999999999995</v>
      </c>
      <c r="L109" s="109">
        <v>100.569</v>
      </c>
      <c r="M109" s="35">
        <v>44513</v>
      </c>
      <c r="N109" s="35">
        <v>15497.936100000001</v>
      </c>
      <c r="O109">
        <v>3.4</v>
      </c>
      <c r="P109">
        <f t="shared" si="1"/>
        <v>46079.710144927536</v>
      </c>
      <c r="R109" s="110">
        <v>21.867055499999999</v>
      </c>
      <c r="S109" s="108">
        <v>20.838000000000001</v>
      </c>
      <c r="V109">
        <v>261023026940.21899</v>
      </c>
    </row>
    <row r="110" spans="1:22">
      <c r="A110" s="30" t="s">
        <v>313</v>
      </c>
      <c r="B110" s="31">
        <v>889078</v>
      </c>
      <c r="C110" s="40">
        <v>459718.5</v>
      </c>
      <c r="D110" s="40">
        <v>176933.3</v>
      </c>
      <c r="E110" s="32">
        <v>183281.1</v>
      </c>
      <c r="F110" s="31">
        <v>367522.8</v>
      </c>
      <c r="G110" s="31">
        <v>302789</v>
      </c>
      <c r="H110">
        <v>446031</v>
      </c>
      <c r="I110" s="31">
        <v>95.533000000000001</v>
      </c>
      <c r="J110" s="40">
        <v>97.152000000000001</v>
      </c>
      <c r="K110" s="111">
        <v>94.959000000000003</v>
      </c>
      <c r="L110" s="111">
        <v>101.553</v>
      </c>
      <c r="M110" s="35">
        <v>44692</v>
      </c>
      <c r="N110" s="35">
        <v>15383.818600000001</v>
      </c>
      <c r="O110">
        <v>3.3</v>
      </c>
      <c r="P110">
        <f t="shared" si="1"/>
        <v>46217.166494312311</v>
      </c>
      <c r="R110" s="110">
        <v>23.223475499999999</v>
      </c>
      <c r="S110" s="108">
        <v>22.27</v>
      </c>
      <c r="V110">
        <v>264228209261.18399</v>
      </c>
    </row>
    <row r="111" spans="1:22">
      <c r="A111" s="30" t="s">
        <v>314</v>
      </c>
      <c r="B111" s="33">
        <v>896065.7</v>
      </c>
      <c r="C111" s="41">
        <v>461205</v>
      </c>
      <c r="D111" s="41">
        <v>178106</v>
      </c>
      <c r="E111" s="33">
        <v>185858.9</v>
      </c>
      <c r="F111" s="33">
        <v>369142.8</v>
      </c>
      <c r="G111" s="33">
        <v>304189.2</v>
      </c>
      <c r="H111">
        <v>451794</v>
      </c>
      <c r="I111" s="33">
        <v>95.894999999999996</v>
      </c>
      <c r="J111" s="39">
        <v>97.841999999999999</v>
      </c>
      <c r="K111" s="109">
        <v>95.644000000000005</v>
      </c>
      <c r="L111" s="109">
        <v>101.827</v>
      </c>
      <c r="M111" s="35">
        <v>44834</v>
      </c>
      <c r="N111" s="35">
        <v>15566.0049</v>
      </c>
      <c r="O111">
        <v>3.2</v>
      </c>
      <c r="P111">
        <f t="shared" si="1"/>
        <v>46316.115702479343</v>
      </c>
      <c r="R111" s="110">
        <v>23.0513145</v>
      </c>
      <c r="S111" s="108">
        <v>22.324000000000002</v>
      </c>
      <c r="V111">
        <v>272716043472.521</v>
      </c>
    </row>
    <row r="112" spans="1:22">
      <c r="A112" s="30" t="s">
        <v>315</v>
      </c>
      <c r="B112" s="31">
        <v>890199.4</v>
      </c>
      <c r="C112" s="40">
        <v>460724.1</v>
      </c>
      <c r="D112" s="40">
        <v>177836.9</v>
      </c>
      <c r="E112" s="32">
        <v>187976.4</v>
      </c>
      <c r="F112" s="31">
        <v>364822.9</v>
      </c>
      <c r="G112" s="31">
        <v>311365.09999999998</v>
      </c>
      <c r="H112">
        <v>457287</v>
      </c>
      <c r="I112" s="31">
        <v>96.536000000000001</v>
      </c>
      <c r="J112" s="40">
        <v>98.539000000000001</v>
      </c>
      <c r="K112" s="111">
        <v>96.488</v>
      </c>
      <c r="L112" s="111">
        <v>103.15600000000001</v>
      </c>
      <c r="M112" s="35">
        <v>44946</v>
      </c>
      <c r="N112" s="35">
        <v>15541.0393</v>
      </c>
      <c r="O112">
        <v>3.1666666666666599</v>
      </c>
      <c r="P112">
        <f t="shared" si="1"/>
        <v>46415.834767641994</v>
      </c>
      <c r="R112" s="110">
        <v>23.6147505</v>
      </c>
      <c r="S112" s="108">
        <v>23.14</v>
      </c>
      <c r="V112">
        <v>277279872246.66699</v>
      </c>
    </row>
    <row r="113" spans="1:22">
      <c r="A113" s="30" t="s">
        <v>316</v>
      </c>
      <c r="B113" s="33">
        <v>894167.8</v>
      </c>
      <c r="C113" s="41">
        <v>464965</v>
      </c>
      <c r="D113" s="39">
        <v>179221.1</v>
      </c>
      <c r="E113" s="33">
        <v>189338.9</v>
      </c>
      <c r="F113" s="33">
        <v>365565.4</v>
      </c>
      <c r="G113" s="33">
        <v>313290.40000000002</v>
      </c>
      <c r="H113">
        <v>460986</v>
      </c>
      <c r="I113" s="33">
        <v>97.385999999999996</v>
      </c>
      <c r="J113" s="39">
        <v>98.637</v>
      </c>
      <c r="K113" s="109">
        <v>97.283000000000001</v>
      </c>
      <c r="L113" s="109">
        <v>103.276</v>
      </c>
      <c r="M113" s="35">
        <v>45048</v>
      </c>
      <c r="N113" s="35">
        <v>15633.639800000001</v>
      </c>
      <c r="O113">
        <v>3.1</v>
      </c>
      <c r="P113">
        <f t="shared" si="1"/>
        <v>46489.164086687306</v>
      </c>
      <c r="R113" s="110">
        <v>23.640835500000001</v>
      </c>
      <c r="S113" s="108">
        <v>23.353999999999999</v>
      </c>
      <c r="V113">
        <v>272773228505.302</v>
      </c>
    </row>
    <row r="114" spans="1:22">
      <c r="A114" s="30" t="s">
        <v>317</v>
      </c>
      <c r="B114" s="31">
        <v>900034</v>
      </c>
      <c r="C114" s="40">
        <v>467271.1</v>
      </c>
      <c r="D114" s="40">
        <v>181379.3</v>
      </c>
      <c r="E114" s="31">
        <v>190365.2</v>
      </c>
      <c r="F114" s="31">
        <v>376769.8</v>
      </c>
      <c r="G114" s="32">
        <v>318271.2</v>
      </c>
      <c r="H114">
        <v>467112</v>
      </c>
      <c r="I114" s="31">
        <v>97.483000000000004</v>
      </c>
      <c r="J114" s="40">
        <v>98.418999999999997</v>
      </c>
      <c r="K114" s="111">
        <v>97.602999999999994</v>
      </c>
      <c r="L114" s="111">
        <v>102.619</v>
      </c>
      <c r="M114" s="35">
        <v>45171</v>
      </c>
      <c r="N114" s="35">
        <v>15598.0232</v>
      </c>
      <c r="O114">
        <v>3</v>
      </c>
      <c r="P114">
        <f t="shared" si="1"/>
        <v>46568.041237113401</v>
      </c>
      <c r="R114" s="110">
        <v>22.915672499999999</v>
      </c>
      <c r="S114" s="108">
        <v>22.811</v>
      </c>
      <c r="V114">
        <v>278998294591.50299</v>
      </c>
    </row>
    <row r="115" spans="1:22">
      <c r="A115" s="30" t="s">
        <v>318</v>
      </c>
      <c r="B115" s="33">
        <v>900551.6</v>
      </c>
      <c r="C115" s="39">
        <v>468713.8</v>
      </c>
      <c r="D115" s="39">
        <v>181917.6</v>
      </c>
      <c r="E115" s="33">
        <v>190972.79999999999</v>
      </c>
      <c r="F115" s="33">
        <v>372045</v>
      </c>
      <c r="G115" s="33">
        <v>314887.5</v>
      </c>
      <c r="H115">
        <v>473984</v>
      </c>
      <c r="I115" s="33">
        <v>97.893000000000001</v>
      </c>
      <c r="J115" s="39">
        <v>99.506</v>
      </c>
      <c r="K115" s="109">
        <v>98.257000000000005</v>
      </c>
      <c r="L115" s="109">
        <v>102.428</v>
      </c>
      <c r="M115" s="35">
        <v>45281</v>
      </c>
      <c r="N115" s="35">
        <v>15516.0499</v>
      </c>
      <c r="O115">
        <v>2.9</v>
      </c>
      <c r="P115">
        <f t="shared" si="1"/>
        <v>46633.367662203913</v>
      </c>
      <c r="R115" s="110">
        <v>24.527725500000003</v>
      </c>
      <c r="S115" s="108">
        <v>24.556000000000001</v>
      </c>
      <c r="V115">
        <v>275451756074.52002</v>
      </c>
    </row>
    <row r="116" spans="1:22">
      <c r="A116" s="30" t="s">
        <v>319</v>
      </c>
      <c r="B116" s="32">
        <v>904002.4</v>
      </c>
      <c r="C116" s="40">
        <v>471118.4</v>
      </c>
      <c r="D116" s="40">
        <v>184763.1</v>
      </c>
      <c r="E116" s="31">
        <v>190880.8</v>
      </c>
      <c r="F116" s="31">
        <v>375554.8</v>
      </c>
      <c r="G116" s="31">
        <v>319613</v>
      </c>
      <c r="H116">
        <v>479176</v>
      </c>
      <c r="I116" s="31">
        <v>98.519000000000005</v>
      </c>
      <c r="J116" s="40">
        <v>99.929000000000002</v>
      </c>
      <c r="K116" s="111">
        <v>98.924999999999997</v>
      </c>
      <c r="L116" s="111">
        <v>101.94799999999999</v>
      </c>
      <c r="M116" s="35">
        <v>45322</v>
      </c>
      <c r="N116" s="35">
        <v>15639.8433</v>
      </c>
      <c r="O116">
        <v>2.9</v>
      </c>
      <c r="P116">
        <f t="shared" si="1"/>
        <v>46675.592173017511</v>
      </c>
      <c r="R116" s="110">
        <v>24.311220000000002</v>
      </c>
      <c r="S116" s="108">
        <v>24.529</v>
      </c>
      <c r="V116">
        <v>275451207226.36401</v>
      </c>
    </row>
    <row r="117" spans="1:22">
      <c r="A117" s="30" t="s">
        <v>320</v>
      </c>
      <c r="B117" s="33">
        <v>900983</v>
      </c>
      <c r="C117" s="39">
        <v>470987.2</v>
      </c>
      <c r="D117" s="39">
        <v>184859.2</v>
      </c>
      <c r="E117" s="33">
        <v>189978.6</v>
      </c>
      <c r="F117" s="33">
        <v>373428.6</v>
      </c>
      <c r="G117" s="33">
        <v>321800.8</v>
      </c>
      <c r="H117">
        <v>478791</v>
      </c>
      <c r="I117" s="33">
        <v>99.215000000000003</v>
      </c>
      <c r="J117" s="39">
        <v>99.936000000000007</v>
      </c>
      <c r="K117" s="109">
        <v>99.572000000000003</v>
      </c>
      <c r="L117" s="109">
        <v>102.172</v>
      </c>
      <c r="M117" s="35">
        <v>45396</v>
      </c>
      <c r="N117" s="35">
        <v>15541.013199999999</v>
      </c>
      <c r="O117">
        <v>3</v>
      </c>
      <c r="P117">
        <f t="shared" si="1"/>
        <v>46800</v>
      </c>
      <c r="R117" s="110">
        <v>23.640835500000001</v>
      </c>
      <c r="S117" s="108">
        <v>23.989000000000001</v>
      </c>
      <c r="V117">
        <v>271981915270.46201</v>
      </c>
    </row>
    <row r="118" spans="1:22">
      <c r="A118" s="30" t="s">
        <v>321</v>
      </c>
      <c r="B118" s="31">
        <v>882694.2</v>
      </c>
      <c r="C118" s="42">
        <v>451456</v>
      </c>
      <c r="D118" s="40">
        <v>188353.6</v>
      </c>
      <c r="E118" s="31">
        <v>186052.3</v>
      </c>
      <c r="F118" s="31">
        <v>363498.4</v>
      </c>
      <c r="G118" s="31">
        <v>315616.09999999998</v>
      </c>
      <c r="H118">
        <v>480192</v>
      </c>
      <c r="I118" s="31">
        <v>99.870999999999995</v>
      </c>
      <c r="J118" s="40">
        <v>100.337</v>
      </c>
      <c r="K118" s="111">
        <v>99.957999999999998</v>
      </c>
      <c r="L118" s="111">
        <v>101.877</v>
      </c>
      <c r="M118" s="35">
        <v>45422</v>
      </c>
      <c r="N118" s="35">
        <v>15250.999400000001</v>
      </c>
      <c r="O118">
        <v>3.3</v>
      </c>
      <c r="P118">
        <f t="shared" si="1"/>
        <v>46972.07859358842</v>
      </c>
      <c r="R118" s="110">
        <v>24.978996000000002</v>
      </c>
      <c r="S118" s="108">
        <v>25.055</v>
      </c>
      <c r="V118">
        <v>272608961472.79599</v>
      </c>
    </row>
    <row r="119" spans="1:22">
      <c r="A119" s="30" t="s">
        <v>322</v>
      </c>
      <c r="B119" s="33">
        <v>804362.8</v>
      </c>
      <c r="C119" s="39">
        <v>403538.6</v>
      </c>
      <c r="D119" s="39">
        <v>188238.3</v>
      </c>
      <c r="E119" s="33">
        <v>176165.1</v>
      </c>
      <c r="F119" s="34">
        <v>288274.40000000002</v>
      </c>
      <c r="G119" s="33">
        <v>260018.7</v>
      </c>
      <c r="H119">
        <v>459324</v>
      </c>
      <c r="I119" s="33">
        <v>100.693</v>
      </c>
      <c r="J119" s="43">
        <v>100.62</v>
      </c>
      <c r="K119" s="109">
        <v>100.33799999999999</v>
      </c>
      <c r="L119" s="109">
        <v>97.963999999999999</v>
      </c>
      <c r="M119" s="35">
        <v>44817</v>
      </c>
      <c r="N119" s="35">
        <v>14297.0332</v>
      </c>
      <c r="O119">
        <v>3.6666666666666599</v>
      </c>
      <c r="P119">
        <f t="shared" si="1"/>
        <v>46522.83737024221</v>
      </c>
      <c r="R119" s="110">
        <v>27.863997000000001</v>
      </c>
      <c r="S119" s="108">
        <v>28.003</v>
      </c>
      <c r="V119">
        <v>226360132608.23199</v>
      </c>
    </row>
    <row r="120" spans="1:22">
      <c r="A120" s="30" t="s">
        <v>323</v>
      </c>
      <c r="B120" s="31">
        <v>874153.7</v>
      </c>
      <c r="C120" s="40">
        <v>450100.7</v>
      </c>
      <c r="D120" s="40">
        <v>196601.5</v>
      </c>
      <c r="E120" s="31">
        <v>183032.7</v>
      </c>
      <c r="F120" s="31">
        <v>338423.7</v>
      </c>
      <c r="G120" s="31">
        <v>288021.5</v>
      </c>
      <c r="H120">
        <v>474516</v>
      </c>
      <c r="I120" s="31">
        <v>99.397999999999996</v>
      </c>
      <c r="J120" s="40">
        <v>99.141999999999996</v>
      </c>
      <c r="K120" s="111">
        <v>99.582999999999998</v>
      </c>
      <c r="L120" s="111">
        <v>99.254999999999995</v>
      </c>
      <c r="M120" s="35">
        <v>44782</v>
      </c>
      <c r="N120" s="35">
        <v>14515.2102</v>
      </c>
      <c r="O120">
        <v>3.8333333333333299</v>
      </c>
      <c r="P120">
        <f t="shared" si="1"/>
        <v>46567.071057192377</v>
      </c>
      <c r="R120" s="110">
        <v>25.709376000000002</v>
      </c>
      <c r="S120" s="108">
        <v>25.651000000000003</v>
      </c>
      <c r="V120">
        <v>256062387186.42999</v>
      </c>
    </row>
    <row r="121" spans="1:22">
      <c r="A121" s="30" t="s">
        <v>324</v>
      </c>
      <c r="B121" s="33">
        <v>882607.9</v>
      </c>
      <c r="C121" s="39">
        <v>441094.3</v>
      </c>
      <c r="D121" s="39">
        <v>195851.6</v>
      </c>
      <c r="E121" s="33">
        <v>188316.9</v>
      </c>
      <c r="F121" s="33">
        <v>353745.2</v>
      </c>
      <c r="G121" s="33">
        <v>298872.7</v>
      </c>
      <c r="H121">
        <v>480024</v>
      </c>
      <c r="I121" s="33">
        <v>100.095</v>
      </c>
      <c r="J121" s="39">
        <v>99.965999999999994</v>
      </c>
      <c r="K121" s="109">
        <v>100.13200000000001</v>
      </c>
      <c r="L121" s="109">
        <v>100.494</v>
      </c>
      <c r="M121" s="35">
        <v>44851</v>
      </c>
      <c r="N121" s="35">
        <v>14836.7778</v>
      </c>
      <c r="O121">
        <v>3.8</v>
      </c>
      <c r="P121">
        <f t="shared" si="1"/>
        <v>46622.661122661128</v>
      </c>
      <c r="R121" s="110">
        <v>25.552865999999998</v>
      </c>
      <c r="S121" s="108">
        <v>25.631</v>
      </c>
      <c r="V121">
        <v>269959020735.035</v>
      </c>
    </row>
    <row r="122" spans="1:22">
      <c r="A122" s="30" t="s">
        <v>325</v>
      </c>
      <c r="B122" s="31">
        <v>877173.1</v>
      </c>
      <c r="C122" s="40">
        <v>425431.8</v>
      </c>
      <c r="D122" s="40">
        <v>194549.2</v>
      </c>
      <c r="E122" s="31">
        <v>183921.1</v>
      </c>
      <c r="F122" s="31">
        <v>364384.1</v>
      </c>
      <c r="G122" s="31">
        <v>309731.59999999998</v>
      </c>
      <c r="H122">
        <v>476310</v>
      </c>
      <c r="I122" s="31">
        <v>101.327</v>
      </c>
      <c r="J122" s="40">
        <v>102.304</v>
      </c>
      <c r="K122" s="111">
        <v>101.497</v>
      </c>
      <c r="L122" s="111">
        <v>102.569</v>
      </c>
      <c r="M122" s="35">
        <v>44818</v>
      </c>
      <c r="N122" s="35">
        <v>14888.9041</v>
      </c>
      <c r="O122">
        <v>3.9</v>
      </c>
      <c r="P122">
        <f t="shared" si="1"/>
        <v>46636.83662851197</v>
      </c>
      <c r="R122" s="110">
        <v>25.242454500000001</v>
      </c>
      <c r="S122" s="108">
        <v>25.655999999999999</v>
      </c>
      <c r="V122">
        <v>277975253859.37598</v>
      </c>
    </row>
    <row r="123" spans="1:22">
      <c r="A123" s="30" t="s">
        <v>326</v>
      </c>
      <c r="B123" s="33">
        <v>897791.1</v>
      </c>
      <c r="C123" s="39">
        <v>436361.6</v>
      </c>
      <c r="D123" s="39">
        <v>200105.5</v>
      </c>
      <c r="E123" s="33">
        <v>188174.3</v>
      </c>
      <c r="F123" s="33">
        <v>368096.5</v>
      </c>
      <c r="G123" s="33">
        <v>311686</v>
      </c>
      <c r="H123">
        <v>484547</v>
      </c>
      <c r="I123" s="33">
        <v>101.271</v>
      </c>
      <c r="J123" s="39">
        <v>102.65900000000001</v>
      </c>
      <c r="K123" s="109">
        <v>103.501</v>
      </c>
      <c r="L123" s="109">
        <v>105.545</v>
      </c>
      <c r="M123" s="35">
        <v>44921</v>
      </c>
      <c r="N123" s="35">
        <v>15213.3778</v>
      </c>
      <c r="O123">
        <v>3.7</v>
      </c>
      <c r="P123">
        <f t="shared" si="1"/>
        <v>46646.936656282451</v>
      </c>
      <c r="R123" s="110">
        <v>25.602427500000001</v>
      </c>
      <c r="S123" s="108">
        <v>26.399000000000001</v>
      </c>
      <c r="V123">
        <v>294775837283.68903</v>
      </c>
    </row>
    <row r="124" spans="1:22">
      <c r="A124" s="30" t="s">
        <v>327</v>
      </c>
      <c r="B124" s="31">
        <v>898567.5</v>
      </c>
      <c r="C124" s="40">
        <v>457565.4</v>
      </c>
      <c r="D124" s="40">
        <v>199528.7</v>
      </c>
      <c r="E124" s="31">
        <v>182190.3</v>
      </c>
      <c r="F124" s="31">
        <v>364856.6</v>
      </c>
      <c r="G124" s="31">
        <v>314194.59999999998</v>
      </c>
      <c r="H124">
        <v>497960</v>
      </c>
      <c r="I124" s="31">
        <v>103.53700000000001</v>
      </c>
      <c r="J124" s="40">
        <v>103.217</v>
      </c>
      <c r="K124" s="111">
        <v>106.798</v>
      </c>
      <c r="L124" s="111">
        <v>109.173</v>
      </c>
      <c r="M124" s="35">
        <v>45141</v>
      </c>
      <c r="N124" s="35">
        <v>14907.0659</v>
      </c>
      <c r="O124">
        <v>3.43333333333333</v>
      </c>
      <c r="P124">
        <f t="shared" si="1"/>
        <v>46745.944080082845</v>
      </c>
      <c r="R124" s="110">
        <v>24.613806</v>
      </c>
      <c r="S124" s="108">
        <v>26.124000000000002</v>
      </c>
      <c r="V124">
        <v>294258617463.034</v>
      </c>
    </row>
    <row r="125" spans="1:22">
      <c r="A125" s="30" t="s">
        <v>328</v>
      </c>
      <c r="B125" s="34">
        <v>903398.5</v>
      </c>
      <c r="C125" s="39">
        <v>460669.5</v>
      </c>
      <c r="D125" s="39">
        <v>198894.3</v>
      </c>
      <c r="E125" s="33">
        <v>183663.3</v>
      </c>
      <c r="F125" s="33">
        <v>380921</v>
      </c>
      <c r="G125" s="33">
        <v>333972.2</v>
      </c>
      <c r="H125">
        <v>503857</v>
      </c>
      <c r="I125" s="33">
        <v>104.586</v>
      </c>
      <c r="J125" s="39">
        <v>104.819</v>
      </c>
      <c r="K125" s="109">
        <v>108.54600000000001</v>
      </c>
      <c r="L125" s="109">
        <v>113.992</v>
      </c>
      <c r="M125" s="35">
        <v>45286</v>
      </c>
      <c r="N125" s="35">
        <v>15171.8235</v>
      </c>
      <c r="O125">
        <v>3.4</v>
      </c>
      <c r="P125">
        <f t="shared" si="1"/>
        <v>46879.91718426501</v>
      </c>
      <c r="R125" s="110">
        <v>24.994647000000001</v>
      </c>
      <c r="S125" s="108">
        <v>27.12</v>
      </c>
      <c r="V125">
        <v>327344536462.21997</v>
      </c>
    </row>
    <row r="126" spans="1:22">
      <c r="A126" s="30" t="s">
        <v>329</v>
      </c>
      <c r="B126" s="31">
        <v>909523.5</v>
      </c>
      <c r="C126" s="40">
        <v>473315.3</v>
      </c>
      <c r="D126" s="42">
        <v>201759</v>
      </c>
      <c r="E126" s="31">
        <v>185444.7</v>
      </c>
      <c r="F126" s="31">
        <v>383240.9</v>
      </c>
      <c r="G126" s="31">
        <v>335780.8</v>
      </c>
      <c r="H126">
        <v>510471</v>
      </c>
      <c r="I126" s="31">
        <v>106.84399999999999</v>
      </c>
      <c r="J126" s="40">
        <v>107.001</v>
      </c>
      <c r="K126" s="111">
        <v>111.392</v>
      </c>
      <c r="L126" s="111">
        <v>119.565</v>
      </c>
      <c r="M126" s="35">
        <v>45476</v>
      </c>
      <c r="N126" s="35">
        <v>15292.873299999999</v>
      </c>
      <c r="O126">
        <v>3.2333333333333298</v>
      </c>
      <c r="P126">
        <f t="shared" si="1"/>
        <v>46995.521873923528</v>
      </c>
      <c r="R126" s="110">
        <v>24.921609</v>
      </c>
      <c r="S126" s="108">
        <v>27.786999999999999</v>
      </c>
      <c r="V126">
        <v>355022321260.52502</v>
      </c>
    </row>
    <row r="127" spans="1:22">
      <c r="A127" s="30" t="s">
        <v>330</v>
      </c>
      <c r="B127" s="33">
        <v>910903.8</v>
      </c>
      <c r="C127" s="39">
        <v>474320.8</v>
      </c>
      <c r="D127" s="39">
        <v>201547.5</v>
      </c>
      <c r="E127" s="33">
        <v>184376.8</v>
      </c>
      <c r="F127" s="33">
        <v>381047.3</v>
      </c>
      <c r="G127" s="33">
        <v>338289.4</v>
      </c>
      <c r="H127">
        <v>514416</v>
      </c>
      <c r="I127" s="33">
        <v>108.60299999999999</v>
      </c>
      <c r="J127" s="39">
        <v>109.172</v>
      </c>
      <c r="K127" s="109">
        <v>115.89700000000001</v>
      </c>
      <c r="L127" s="109">
        <v>125.566</v>
      </c>
      <c r="M127" s="35">
        <v>45595</v>
      </c>
      <c r="N127" s="35">
        <v>15288.615</v>
      </c>
      <c r="O127">
        <v>3.1</v>
      </c>
      <c r="P127">
        <f t="shared" si="1"/>
        <v>47053.663570691439</v>
      </c>
      <c r="R127" s="110">
        <v>24.003416999999999</v>
      </c>
      <c r="S127" s="108">
        <v>27.580000000000002</v>
      </c>
      <c r="V127">
        <v>381171968266.36298</v>
      </c>
    </row>
    <row r="128" spans="1:22">
      <c r="A128" s="30" t="s">
        <v>331</v>
      </c>
      <c r="B128" s="31">
        <v>913578.1</v>
      </c>
      <c r="C128" s="40">
        <v>477818.4</v>
      </c>
      <c r="D128" s="40">
        <v>197048.5</v>
      </c>
      <c r="E128" s="31">
        <v>185223.7</v>
      </c>
      <c r="F128" s="31">
        <v>387796.8</v>
      </c>
      <c r="G128" s="31">
        <v>347361.4</v>
      </c>
      <c r="H128">
        <v>521771</v>
      </c>
      <c r="I128" s="31">
        <v>109.645</v>
      </c>
      <c r="J128" s="40">
        <v>110.97199999999999</v>
      </c>
      <c r="K128" s="111">
        <v>117.931</v>
      </c>
      <c r="L128" s="111">
        <v>129.81700000000001</v>
      </c>
      <c r="M128" s="35">
        <v>45672</v>
      </c>
      <c r="N128" s="35">
        <v>15358.5</v>
      </c>
      <c r="O128">
        <v>3.1333333333333302</v>
      </c>
      <c r="P128">
        <f t="shared" si="1"/>
        <v>47149.346180316585</v>
      </c>
      <c r="R128" s="110">
        <v>25.112029500000002</v>
      </c>
      <c r="S128" s="108">
        <v>29.553000000000001</v>
      </c>
      <c r="V128">
        <v>395810235911.25598</v>
      </c>
    </row>
    <row r="129" spans="1:22">
      <c r="A129" s="30" t="s">
        <v>332</v>
      </c>
      <c r="B129" s="33">
        <v>910386.2</v>
      </c>
      <c r="C129" s="39">
        <v>471129.2</v>
      </c>
      <c r="D129" s="39">
        <v>197490.8</v>
      </c>
      <c r="E129" s="33">
        <v>183161.60000000001</v>
      </c>
      <c r="F129" s="33">
        <v>385907</v>
      </c>
      <c r="G129" s="33">
        <v>345990.40000000002</v>
      </c>
      <c r="H129">
        <v>534307</v>
      </c>
      <c r="I129" s="33">
        <v>112.04600000000001</v>
      </c>
      <c r="J129" s="39">
        <v>113.789</v>
      </c>
      <c r="K129" s="109">
        <v>119.771</v>
      </c>
      <c r="L129" s="109">
        <v>126.798</v>
      </c>
      <c r="M129" s="35">
        <v>45776</v>
      </c>
      <c r="N129" s="35">
        <v>15244.997100000001</v>
      </c>
      <c r="O129">
        <v>3.1</v>
      </c>
      <c r="P129">
        <f t="shared" si="1"/>
        <v>47240.454076367394</v>
      </c>
      <c r="R129" s="110">
        <v>24.540768</v>
      </c>
      <c r="S129" s="108">
        <v>29.523000000000003</v>
      </c>
      <c r="V129">
        <v>374803390247.49298</v>
      </c>
    </row>
    <row r="130" spans="1:22">
      <c r="A130" s="30" t="s">
        <v>333</v>
      </c>
      <c r="B130" s="31">
        <v>906094.4</v>
      </c>
      <c r="C130" s="40">
        <v>470320.5</v>
      </c>
      <c r="D130" s="40">
        <v>198735.7</v>
      </c>
      <c r="E130" s="31">
        <v>182406.7</v>
      </c>
      <c r="F130" s="31">
        <v>384574.1</v>
      </c>
      <c r="G130" s="31">
        <v>342322.3</v>
      </c>
      <c r="H130">
        <v>545441</v>
      </c>
      <c r="I130" s="31">
        <v>114.664</v>
      </c>
      <c r="J130" s="40">
        <v>116.35599999999999</v>
      </c>
      <c r="K130" s="113">
        <v>122.12</v>
      </c>
      <c r="L130" s="113">
        <v>123.49</v>
      </c>
      <c r="M130" s="35">
        <v>45883</v>
      </c>
      <c r="N130" s="35">
        <v>15408.6857</v>
      </c>
      <c r="O130">
        <v>3</v>
      </c>
      <c r="P130">
        <f t="shared" si="1"/>
        <v>47302.061855670101</v>
      </c>
      <c r="R130" s="110">
        <v>24.290352000000002</v>
      </c>
      <c r="S130" s="108">
        <v>29.465</v>
      </c>
      <c r="V130">
        <v>359359364286.68201</v>
      </c>
    </row>
    <row r="131" spans="1:22">
      <c r="A131" s="30" t="s">
        <v>334</v>
      </c>
      <c r="B131" s="33">
        <v>905404.2</v>
      </c>
      <c r="C131" s="39">
        <v>474561.2</v>
      </c>
      <c r="D131" s="39">
        <v>198062.8</v>
      </c>
      <c r="E131" s="33">
        <v>182627.6</v>
      </c>
      <c r="F131" s="33">
        <v>378937.9</v>
      </c>
      <c r="G131" s="33">
        <v>340309.5</v>
      </c>
      <c r="H131">
        <v>552879</v>
      </c>
      <c r="I131" s="33">
        <v>116.002</v>
      </c>
      <c r="J131" s="39">
        <v>117.208</v>
      </c>
      <c r="K131" s="109">
        <v>122.997</v>
      </c>
      <c r="L131" s="109">
        <v>121.461</v>
      </c>
      <c r="M131" s="35">
        <v>45940</v>
      </c>
      <c r="N131" s="35">
        <v>15431.9517</v>
      </c>
      <c r="O131">
        <v>3</v>
      </c>
      <c r="P131">
        <f t="shared" ref="P131:P141" si="2">M131/(1-O131/100)</f>
        <v>47360.824742268043</v>
      </c>
      <c r="R131" s="110">
        <v>24.402517500000002</v>
      </c>
      <c r="S131" s="108">
        <v>29.811</v>
      </c>
      <c r="V131">
        <v>342140861916.36902</v>
      </c>
    </row>
    <row r="132" spans="1:22">
      <c r="A132" s="30" t="s">
        <v>335</v>
      </c>
      <c r="B132" s="31">
        <v>905404.2</v>
      </c>
      <c r="C132" s="40">
        <v>471632.1</v>
      </c>
      <c r="D132" s="40">
        <v>199158.6</v>
      </c>
      <c r="E132" s="31">
        <v>182185.8</v>
      </c>
      <c r="F132" s="31">
        <v>379342.9</v>
      </c>
      <c r="G132" s="31">
        <v>336838.2</v>
      </c>
      <c r="H132">
        <v>560265</v>
      </c>
      <c r="I132" s="31">
        <v>117.099</v>
      </c>
      <c r="J132" s="44">
        <v>117.92</v>
      </c>
      <c r="K132" s="113">
        <v>123.41</v>
      </c>
      <c r="L132" s="113">
        <v>120.355</v>
      </c>
      <c r="M132" s="35">
        <v>45952</v>
      </c>
      <c r="N132" s="35">
        <v>15439.2744</v>
      </c>
      <c r="O132">
        <v>3.0666666666666602</v>
      </c>
      <c r="P132">
        <f t="shared" si="2"/>
        <v>47405.777166437409</v>
      </c>
      <c r="R132" s="110">
        <v>25.091161500000002</v>
      </c>
      <c r="S132" s="108">
        <v>30.893000000000001</v>
      </c>
      <c r="V132">
        <v>328894189939.75403</v>
      </c>
    </row>
    <row r="133" spans="1:22">
      <c r="A133" s="30" t="s">
        <v>336</v>
      </c>
      <c r="B133" s="33">
        <v>902902.4</v>
      </c>
      <c r="C133" s="39">
        <v>471238.6</v>
      </c>
      <c r="D133" s="39">
        <v>200331.4</v>
      </c>
      <c r="E133" s="33">
        <v>179368.7</v>
      </c>
      <c r="F133" s="33">
        <v>380895.4</v>
      </c>
      <c r="G133" s="33">
        <v>333804.40000000002</v>
      </c>
      <c r="H133">
        <v>571318</v>
      </c>
      <c r="I133" s="33">
        <v>118.65300000000001</v>
      </c>
      <c r="J133" s="39">
        <v>118.733</v>
      </c>
      <c r="K133" s="109">
        <v>123.971</v>
      </c>
      <c r="L133" s="109">
        <v>121.075</v>
      </c>
      <c r="M133" s="35">
        <v>45970</v>
      </c>
      <c r="N133" s="35">
        <v>15303.962</v>
      </c>
      <c r="O133">
        <v>3.1666666666666599</v>
      </c>
      <c r="P133">
        <f t="shared" si="2"/>
        <v>47473.321858864023</v>
      </c>
      <c r="R133" s="110">
        <v>25.265931000000002</v>
      </c>
      <c r="S133" s="108">
        <v>31.462</v>
      </c>
      <c r="V133">
        <v>327634452757.94397</v>
      </c>
    </row>
    <row r="134" spans="1:22">
      <c r="A134" s="30" t="s">
        <v>337</v>
      </c>
      <c r="B134" s="32">
        <v>901932</v>
      </c>
      <c r="C134" s="40">
        <v>472943.7</v>
      </c>
      <c r="D134" s="40">
        <v>200259.3</v>
      </c>
      <c r="E134" s="31">
        <v>178231.9</v>
      </c>
      <c r="F134" s="31">
        <v>377233.8</v>
      </c>
      <c r="G134" s="31">
        <v>332520.90000000002</v>
      </c>
      <c r="H134">
        <v>577929</v>
      </c>
      <c r="I134" s="31">
        <v>119.136</v>
      </c>
      <c r="J134" s="40">
        <v>119.289</v>
      </c>
      <c r="K134" s="111">
        <v>124.968</v>
      </c>
      <c r="L134" s="111">
        <v>120.339</v>
      </c>
      <c r="M134" s="35">
        <v>45977</v>
      </c>
      <c r="N134" s="35">
        <v>15326.6338</v>
      </c>
      <c r="O134">
        <v>3.2333333333333298</v>
      </c>
      <c r="P134">
        <f t="shared" si="2"/>
        <v>47513.262142611093</v>
      </c>
      <c r="R134" s="110">
        <v>25.573734000000002</v>
      </c>
      <c r="S134" s="108">
        <v>32.100999999999999</v>
      </c>
      <c r="V134">
        <v>324244483594.755</v>
      </c>
    </row>
    <row r="135" spans="1:22">
      <c r="A135" s="30" t="s">
        <v>338</v>
      </c>
      <c r="B135" s="33">
        <v>899602.7</v>
      </c>
      <c r="C135" s="41">
        <v>473512</v>
      </c>
      <c r="D135" s="39">
        <v>203777.7</v>
      </c>
      <c r="E135" s="34">
        <v>175322.7</v>
      </c>
      <c r="F135" s="34">
        <v>379359.9</v>
      </c>
      <c r="G135" s="33">
        <v>336779.8</v>
      </c>
      <c r="H135">
        <v>584016</v>
      </c>
      <c r="I135" s="33">
        <v>119.854</v>
      </c>
      <c r="J135" s="39">
        <v>120.16200000000001</v>
      </c>
      <c r="K135" s="109">
        <v>125.839</v>
      </c>
      <c r="L135" s="109">
        <v>120.999</v>
      </c>
      <c r="M135" s="35">
        <v>45996</v>
      </c>
      <c r="N135" s="35">
        <v>15373.646199999999</v>
      </c>
      <c r="O135">
        <v>3.4</v>
      </c>
      <c r="P135">
        <f t="shared" si="2"/>
        <v>47614.90683229814</v>
      </c>
      <c r="R135" s="110">
        <v>26.220641999999998</v>
      </c>
      <c r="S135" s="108">
        <v>33.24</v>
      </c>
      <c r="V135">
        <v>326262411782.76801</v>
      </c>
    </row>
    <row r="136" spans="1:22">
      <c r="A136" s="30" t="s">
        <v>339</v>
      </c>
      <c r="B136" s="31">
        <v>899775.2</v>
      </c>
      <c r="C136" s="40">
        <v>474473.8</v>
      </c>
      <c r="D136" s="40">
        <v>205796.5</v>
      </c>
      <c r="E136" s="31">
        <v>174457.3</v>
      </c>
      <c r="F136" s="31">
        <v>372981.5</v>
      </c>
      <c r="G136" s="31">
        <v>339084.4</v>
      </c>
      <c r="H136">
        <v>591252</v>
      </c>
      <c r="I136" s="31">
        <v>120.46299999999999</v>
      </c>
      <c r="J136" s="40">
        <v>120.663</v>
      </c>
      <c r="K136" s="111">
        <v>126.574</v>
      </c>
      <c r="L136" s="111">
        <v>121.206</v>
      </c>
      <c r="M136" s="35">
        <v>45979</v>
      </c>
      <c r="N136" s="35">
        <v>15337.7472</v>
      </c>
      <c r="O136">
        <v>3.4</v>
      </c>
      <c r="P136">
        <f t="shared" si="2"/>
        <v>47597.308488612834</v>
      </c>
      <c r="R136" s="110">
        <v>25.834584000000003</v>
      </c>
      <c r="S136" s="108">
        <v>32.949999999999996</v>
      </c>
      <c r="V136">
        <v>328695437388.62402</v>
      </c>
    </row>
    <row r="137" spans="1:22">
      <c r="A137" s="30" t="s">
        <v>340</v>
      </c>
      <c r="B137" s="33">
        <v>901414.40000000002</v>
      </c>
      <c r="C137" s="39">
        <v>476441.1</v>
      </c>
      <c r="D137" s="39">
        <v>206873.1</v>
      </c>
      <c r="E137" s="34">
        <v>175470</v>
      </c>
      <c r="F137" s="33">
        <v>365287</v>
      </c>
      <c r="G137" s="33">
        <v>339288.6</v>
      </c>
      <c r="H137">
        <v>598794</v>
      </c>
      <c r="I137" s="33">
        <v>121.45099999999999</v>
      </c>
      <c r="J137" s="39">
        <v>121.229</v>
      </c>
      <c r="K137" s="109">
        <v>127.313</v>
      </c>
      <c r="L137" s="109">
        <v>122.095</v>
      </c>
      <c r="M137" s="35">
        <v>45998</v>
      </c>
      <c r="N137" s="35">
        <v>15394.3709</v>
      </c>
      <c r="O137">
        <v>3.43333333333333</v>
      </c>
      <c r="P137">
        <f t="shared" si="2"/>
        <v>47633.413876423889</v>
      </c>
      <c r="R137" s="110">
        <v>26.669304</v>
      </c>
      <c r="S137" s="108">
        <v>34.153999999999996</v>
      </c>
      <c r="V137">
        <v>327832153501.68103</v>
      </c>
    </row>
    <row r="138" spans="1:22">
      <c r="A138" s="30" t="s">
        <v>341</v>
      </c>
      <c r="B138" s="31">
        <v>904714.1</v>
      </c>
      <c r="C138" s="40">
        <v>480441.4</v>
      </c>
      <c r="D138" s="40">
        <v>205238.9</v>
      </c>
      <c r="E138" s="31">
        <v>176317</v>
      </c>
      <c r="F138" s="32">
        <v>374323</v>
      </c>
      <c r="G138" s="31">
        <v>344408</v>
      </c>
      <c r="H138">
        <v>606107</v>
      </c>
      <c r="I138" s="31">
        <v>122.408</v>
      </c>
      <c r="J138" s="40">
        <v>122.316</v>
      </c>
      <c r="K138" s="111">
        <v>128.34100000000001</v>
      </c>
      <c r="L138" s="111">
        <v>123.47799999999999</v>
      </c>
      <c r="M138" s="35">
        <v>46015</v>
      </c>
      <c r="N138" s="35">
        <v>15394.662399999999</v>
      </c>
      <c r="O138">
        <v>3.5666666666666602</v>
      </c>
      <c r="P138">
        <f t="shared" si="2"/>
        <v>47716.902868994119</v>
      </c>
      <c r="R138" s="110">
        <v>27.467504999999999</v>
      </c>
      <c r="S138" s="108">
        <v>35.511000000000003</v>
      </c>
      <c r="V138">
        <v>339276548394.14203</v>
      </c>
    </row>
    <row r="139" spans="1:22">
      <c r="A139" s="30" t="s">
        <v>342</v>
      </c>
      <c r="B139" s="33">
        <v>902902.4</v>
      </c>
      <c r="C139" s="39">
        <v>482146.5</v>
      </c>
      <c r="D139" s="39">
        <v>205873.3</v>
      </c>
      <c r="E139" s="33">
        <v>174715.1</v>
      </c>
      <c r="F139" s="33">
        <v>375166.6</v>
      </c>
      <c r="G139" s="33">
        <v>349104.4</v>
      </c>
      <c r="H139">
        <v>614134</v>
      </c>
      <c r="I139" s="33">
        <v>123.423</v>
      </c>
      <c r="J139" s="39">
        <v>123.08799999999999</v>
      </c>
      <c r="K139" s="109">
        <v>129.26599999999999</v>
      </c>
      <c r="L139" s="109">
        <v>121.56699999999999</v>
      </c>
      <c r="M139" s="35">
        <v>46006</v>
      </c>
      <c r="N139" s="35">
        <v>15286.178900000001</v>
      </c>
      <c r="O139">
        <v>3.7333333333333298</v>
      </c>
      <c r="P139">
        <f t="shared" si="2"/>
        <v>47790.166204986148</v>
      </c>
      <c r="R139" s="110">
        <v>26.992757999999998</v>
      </c>
      <c r="S139" s="108">
        <v>35.157999999999994</v>
      </c>
      <c r="V139">
        <v>338920982284.52399</v>
      </c>
    </row>
    <row r="140" spans="1:22">
      <c r="A140" s="30" t="s">
        <v>343</v>
      </c>
      <c r="B140" s="31">
        <v>902643.6</v>
      </c>
      <c r="C140" s="40">
        <v>482321.4</v>
      </c>
      <c r="D140" s="40">
        <v>207007.7</v>
      </c>
      <c r="E140" s="32">
        <v>175267.5</v>
      </c>
      <c r="F140" s="31">
        <v>371724.4</v>
      </c>
      <c r="G140" s="31">
        <v>352604.7</v>
      </c>
      <c r="H140">
        <v>622559</v>
      </c>
      <c r="I140" s="32">
        <v>124.25</v>
      </c>
      <c r="J140" s="40">
        <v>123.82299999999999</v>
      </c>
      <c r="K140" s="113">
        <v>129.84</v>
      </c>
      <c r="L140" s="113">
        <v>121.07</v>
      </c>
      <c r="M140" s="35">
        <v>45966</v>
      </c>
      <c r="N140" s="35">
        <v>15271.017099999999</v>
      </c>
      <c r="O140">
        <v>3.8</v>
      </c>
      <c r="P140">
        <f t="shared" si="2"/>
        <v>47781.704781704786</v>
      </c>
      <c r="R140" s="110">
        <v>27.196221000000001</v>
      </c>
      <c r="S140" s="108">
        <v>35.507999999999996</v>
      </c>
      <c r="V140">
        <v>341398771944.255</v>
      </c>
    </row>
    <row r="141" spans="1:22">
      <c r="A141" s="30" t="s">
        <v>344</v>
      </c>
      <c r="B141" s="33">
        <v>905318</v>
      </c>
      <c r="C141" s="39">
        <v>484813.5</v>
      </c>
      <c r="D141" s="39">
        <v>209334.1</v>
      </c>
      <c r="E141" s="33">
        <v>177053.5</v>
      </c>
      <c r="F141" s="33">
        <v>369362.1</v>
      </c>
      <c r="G141" s="33">
        <v>351379.6</v>
      </c>
      <c r="H141">
        <v>628176</v>
      </c>
      <c r="I141" s="33">
        <v>125.286</v>
      </c>
      <c r="J141" s="39">
        <v>124.40900000000001</v>
      </c>
      <c r="K141" s="112">
        <v>130.79</v>
      </c>
      <c r="L141" s="112">
        <v>122.41200000000001</v>
      </c>
      <c r="M141" s="35">
        <v>45941</v>
      </c>
      <c r="N141" s="35">
        <v>15433.4791</v>
      </c>
      <c r="O141">
        <v>3.93333333333333</v>
      </c>
      <c r="P141">
        <f t="shared" si="2"/>
        <v>47821.998612074945</v>
      </c>
      <c r="R141" s="110">
        <v>29.9168865</v>
      </c>
      <c r="S141" s="108">
        <v>39.497999999999998</v>
      </c>
      <c r="V141">
        <v>343582096290.46198</v>
      </c>
    </row>
  </sheetData>
  <pageMargins left="0.7" right="0.7" top="0.75" bottom="0.75" header="0.3" footer="0.3"/>
  <headerFooter>
    <oddFooter>&amp;C_x000D_&amp;1#&amp;"Aptos"&amp;10&amp;K000000 NBB - Restricted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20864-CB38-446F-B342-311DE29D7CE1}">
  <dimension ref="A1:AE142"/>
  <sheetViews>
    <sheetView topLeftCell="A65" workbookViewId="0">
      <selection activeCell="E98" sqref="E98"/>
    </sheetView>
  </sheetViews>
  <sheetFormatPr defaultRowHeight="15"/>
  <cols>
    <col min="2" max="3" width="10.5703125" style="37" bestFit="1" customWidth="1"/>
    <col min="4" max="6" width="9.5703125" style="37" bestFit="1" customWidth="1"/>
    <col min="7" max="7" width="12.140625" style="37" bestFit="1" customWidth="1"/>
    <col min="8" max="8" width="12" style="37" customWidth="1"/>
    <col min="9" max="10" width="10.5703125" style="37" bestFit="1" customWidth="1"/>
    <col min="11" max="11" width="14" style="37" customWidth="1"/>
    <col min="12" max="12" width="9.28515625" style="37" bestFit="1" customWidth="1"/>
    <col min="13" max="13" width="10.7109375" style="37" bestFit="1" customWidth="1"/>
    <col min="14" max="14" width="14.85546875" style="37" customWidth="1"/>
    <col min="15" max="15" width="9.28515625" style="37" bestFit="1" customWidth="1"/>
    <col min="16" max="16" width="12.28515625" style="37" customWidth="1"/>
    <col min="17" max="17" width="12.140625" style="37" bestFit="1" customWidth="1"/>
    <col min="18" max="21" width="9.28515625" style="37" bestFit="1" customWidth="1"/>
    <col min="22" max="24" width="9.140625" style="37"/>
    <col min="25" max="25" width="15.85546875" style="37" customWidth="1"/>
  </cols>
  <sheetData>
    <row r="1" spans="1:31">
      <c r="A1" t="s">
        <v>188</v>
      </c>
      <c r="B1" s="37" t="s">
        <v>505</v>
      </c>
      <c r="C1" s="37" t="s">
        <v>506</v>
      </c>
      <c r="D1" s="37" t="s">
        <v>507</v>
      </c>
      <c r="E1" s="37" t="s">
        <v>508</v>
      </c>
      <c r="F1" s="107" t="s">
        <v>784</v>
      </c>
      <c r="G1" s="107" t="s">
        <v>783</v>
      </c>
      <c r="H1" s="107" t="s">
        <v>785</v>
      </c>
      <c r="I1" s="37" t="s">
        <v>509</v>
      </c>
      <c r="J1" s="37" t="s">
        <v>792</v>
      </c>
      <c r="K1" s="37" t="s">
        <v>510</v>
      </c>
      <c r="L1" s="37" t="s">
        <v>511</v>
      </c>
      <c r="M1" s="15" t="s">
        <v>520</v>
      </c>
      <c r="N1" s="15" t="s">
        <v>521</v>
      </c>
      <c r="O1" s="37" t="s">
        <v>512</v>
      </c>
      <c r="P1" s="37" t="s">
        <v>513</v>
      </c>
      <c r="Q1" s="37" t="s">
        <v>514</v>
      </c>
      <c r="R1" s="15" t="s">
        <v>519</v>
      </c>
      <c r="S1" s="37" t="s">
        <v>516</v>
      </c>
      <c r="T1" s="15" t="s">
        <v>523</v>
      </c>
      <c r="U1" s="107" t="s">
        <v>782</v>
      </c>
      <c r="V1" s="107"/>
      <c r="W1" s="107"/>
      <c r="Y1" s="37" t="s">
        <v>791</v>
      </c>
    </row>
    <row r="2" spans="1:31">
      <c r="A2" t="s">
        <v>205</v>
      </c>
      <c r="B2" s="37">
        <f>(AWMD_exIreland!C86/AWMD_exIreland!C$201*AWMD_Updated!C$201-DE_RAW!B2)*(POP!$D$117)/(POP!$D2)</f>
        <v>1596130.6407863882</v>
      </c>
      <c r="C2" s="37">
        <f>(AWMD_exIreland!D86/AWMD_exIreland!D$201*AWMD_Updated!D$201-DE_RAW!C2)*(POP!$D$117)/(POP!$D2)</f>
        <v>870736.33077795373</v>
      </c>
      <c r="D2" s="37">
        <f>(AWMD_exIreland!E86/AWMD_exIreland!E$201*AWMD_Updated!E$201-DE_RAW!D2)*(POP!$D$117)/(POP!$D2)</f>
        <v>349210.18509614596</v>
      </c>
      <c r="E2" s="37">
        <f>(AWMD_exIreland!F86/AWMD_exIreland!F$201*AWMD_Updated!F$201-DE_RAW!E2)*(POP!$D$117)/(POP!$D2)</f>
        <v>414141.32181207091</v>
      </c>
      <c r="F2" s="37">
        <f t="shared" ref="F2:F33" si="0">E2-G2</f>
        <v>341859.87544088077</v>
      </c>
      <c r="G2" s="37">
        <f>(GIN_EA!D46*10^6-DE_RAW!S2*10^9)/(REA_transformed!U2/100)*POP!$D$117/POP!$D2*1/(10^6)</f>
        <v>72281.446371190104</v>
      </c>
      <c r="H2" s="107">
        <f>(GIN_EA!D46*10^6-DE_RAW!S2*10^9)/(REA_transformed!T2/100)*POP!$D$117/POP!$D2*1/(10^6)</f>
        <v>76045.396441479068</v>
      </c>
      <c r="I2" s="37">
        <f>(AWMD_exIreland!G86/AWMD_exIreland!G$201*AWMD_Updated!G$201-DE_RAW!F2)*(POP!$D$117)/(POP!$D2)</f>
        <v>341814.22581066843</v>
      </c>
      <c r="J2" s="37">
        <f>(AWMD_exIreland!H86/AWMD_exIreland!H$201*AWMD_Updated!H$201-DE_RAW!G2)*(POP!$D$117)/(POP!$D2)</f>
        <v>361315.17717213347</v>
      </c>
      <c r="K2" s="37">
        <f>Y2/(REA_transformed!T2/100*10^6)*(POP!$D$117)/(POP!$D2)</f>
        <v>203683.60538398175</v>
      </c>
      <c r="L2" s="37">
        <f>(AWMD_exIreland!Q86*10^6-DE_RAW!H2*10^6)/(AWMD_exIreland!AJ86*10^3-DE_RAW!N2*10^6)*1/(S2/100)</f>
        <v>15.854326348314155</v>
      </c>
      <c r="M2" s="37">
        <f>(AWMD_exIreland!AI86-DE_RAW!M2)</f>
        <v>75304.425095443716</v>
      </c>
      <c r="N2" s="37">
        <f t="shared" ref="N2:N33" si="1">M2/(1-R2/100)</f>
        <v>82601.908059859008</v>
      </c>
      <c r="O2" s="37">
        <f>(AWMD_exIreland!AJ86*10^3-DE_RAW!N2*10^6)/(AWMD_exIreland!AI86*10^3-DE_RAW!M2*10^3)</f>
        <v>574.24886325629723</v>
      </c>
      <c r="P2" s="37">
        <f>(1-R2/100)*100</f>
        <v>91.16547893890413</v>
      </c>
      <c r="Q2" s="37">
        <f>(N2*10^3)/POP!D2</f>
        <v>0.34920558568629667</v>
      </c>
      <c r="R2" s="37">
        <f>(AWMD_exIreland!AE86*AWMD_exIreland!AH86/100-DE_RAW!P2*DE_RAW!O2/100)/(AWMD_exIreland!AE86-DE_RAW!P2)*100</f>
        <v>8.8345210610958702</v>
      </c>
      <c r="S2" s="37">
        <f>(AWMD_exIreland!D86/AWMD_exIreland!D$201*AWMD_Updated!D$201*AWMD_exIreland!J86/100-DE_RAW!C2*DE_RAW!J2/100)/(AWMD_exIreland!D86/AWMD_exIreland!D$201*AWMD_Updated!D$201-DE_RAW!C2)*100</f>
        <v>56.680196051615852</v>
      </c>
      <c r="T2" s="37">
        <f>(AWMD_exIreland!C86/AWMD_exIreland!C$201*AWMD_Updated!C$201*AWMD_exIreland!I86/100-DE_RAW!B2*DE_RAW!I2/100)/(AWMD_exIreland!C86/AWMD_exIreland!C$201*AWMD_Updated!C$201-DE_RAW!B2)*100</f>
        <v>57.829875148696971</v>
      </c>
      <c r="U2" s="37">
        <f>(AWMD_exIreland!F86/AWMD_exIreland!F$201*AWMD_Updated!F$201*AWMD_exIreland!L86/100-DE_RAW!E2*DE_RAW!K2/100)/(AWMD_exIreland!F86/AWMD_exIreland!C$201*AWMD_Updated!F$201-DE_RAW!E2)*100</f>
        <v>60.841280890537497</v>
      </c>
      <c r="Y2" s="37">
        <v>105952704988.44501</v>
      </c>
      <c r="AE2">
        <f>K2/B2</f>
        <v>0.12761086102803595</v>
      </c>
    </row>
    <row r="3" spans="1:31">
      <c r="A3" t="s">
        <v>206</v>
      </c>
      <c r="B3" s="37">
        <f>(AWMD_exIreland!C87/AWMD_exIreland!C$201*AWMD_Updated!C$201-DE_RAW!B3)*(POP!$D$117)/(POP!$D3)</f>
        <v>1605181.0946737253</v>
      </c>
      <c r="C3" s="37">
        <f>(AWMD_exIreland!D87/AWMD_exIreland!D$201*AWMD_Updated!D$201-DE_RAW!C3)*(POP!$D$117)/(POP!$D3)</f>
        <v>881263.21081782389</v>
      </c>
      <c r="D3" s="37">
        <f>(AWMD_exIreland!E87/AWMD_exIreland!E$201*AWMD_Updated!E$201-DE_RAW!D3)*(POP!$D$117)/(POP!$D3)</f>
        <v>354273.9229549368</v>
      </c>
      <c r="E3" s="37">
        <f>(AWMD_exIreland!F87/AWMD_exIreland!F$201*AWMD_Updated!F$201-DE_RAW!E3)*(POP!$D$117)/(POP!$D3)</f>
        <v>413609.13453119888</v>
      </c>
      <c r="F3" s="37">
        <f t="shared" si="0"/>
        <v>341440.64049298788</v>
      </c>
      <c r="G3" s="37">
        <f>(GIN_EA!D47*10^6-DE_RAW!S3*10^9)/(REA_transformed!U3/100)*POP!$D$117/POP!$D3*1/(10^6)</f>
        <v>72168.494038211007</v>
      </c>
      <c r="H3" s="107">
        <f>(GIN_EA!D47*10^6-DE_RAW!S3*10^9)/(REA_transformed!T3/100)*POP!$D$117/POP!$D3*1/(10^6)</f>
        <v>76306.639274859161</v>
      </c>
      <c r="I3" s="37">
        <f>(AWMD_exIreland!G87/AWMD_exIreland!G$201*AWMD_Updated!G$201-DE_RAW!F3)*(POP!$D$117)/(POP!$D3)</f>
        <v>346142.98568343604</v>
      </c>
      <c r="J3" s="37">
        <f>(AWMD_exIreland!H87/AWMD_exIreland!H$201*AWMD_Updated!H$201-DE_RAW!G3)*(POP!$D$117)/(POP!$D3)</f>
        <v>362618.85895602388</v>
      </c>
      <c r="K3" s="37">
        <f>Y3/(REA_transformed!T3/100*10^6)*(POP!$D$117)/(POP!$D3)</f>
        <v>208324.13230524719</v>
      </c>
      <c r="L3" s="37">
        <f>(AWMD_exIreland!Q87*10^6-DE_RAW!H3*10^6)/(AWMD_exIreland!AJ87*10^3-DE_RAW!N3*10^6)*1/(S3/100)</f>
        <v>15.834442670416388</v>
      </c>
      <c r="M3" s="37">
        <f>(AWMD_exIreland!AI87-DE_RAW!M3)</f>
        <v>75319.60751204424</v>
      </c>
      <c r="N3" s="37">
        <f t="shared" si="1"/>
        <v>82659.144264864473</v>
      </c>
      <c r="O3" s="37">
        <f>(AWMD_exIreland!AJ87*10^3-DE_RAW!N3*10^6)/(AWMD_exIreland!AI87*10^3-DE_RAW!M3*10^3)</f>
        <v>575.49479171380847</v>
      </c>
      <c r="P3" s="37">
        <f t="shared" ref="P3:P66" si="2">(1-R3/100)*100</f>
        <v>91.120720135570025</v>
      </c>
      <c r="Q3" s="37">
        <f>(N3*10^3)/POP!D3</f>
        <v>0.34923684231296059</v>
      </c>
      <c r="R3" s="37">
        <f>(AWMD_exIreland!AE87*AWMD_exIreland!AH87/100-DE_RAW!P3*DE_RAW!O3/100)/(AWMD_exIreland!AE87-DE_RAW!P3)*100</f>
        <v>8.8792798644299769</v>
      </c>
      <c r="S3" s="37">
        <f>(AWMD_exIreland!D87/AWMD_exIreland!D$201*AWMD_Updated!D$201*AWMD_exIreland!J87/100-DE_RAW!C3*DE_RAW!J3/100)/(AWMD_exIreland!D87/AWMD_exIreland!D$201*AWMD_Updated!D$201-DE_RAW!C3)*100</f>
        <v>57.584468986520164</v>
      </c>
      <c r="T3" s="37">
        <f>(AWMD_exIreland!C87/AWMD_exIreland!C$201*AWMD_Updated!C$201*AWMD_exIreland!I87/100-DE_RAW!B3*DE_RAW!I3/100)/(AWMD_exIreland!C87/AWMD_exIreland!C$201*AWMD_Updated!C$201-DE_RAW!B3)*100</f>
        <v>58.560443882351535</v>
      </c>
      <c r="U3" s="37">
        <f>(AWMD_exIreland!F87/AWMD_exIreland!F$201*AWMD_Updated!F$201*AWMD_exIreland!L87/100-DE_RAW!E3*DE_RAW!K3/100)/(AWMD_exIreland!F87/AWMD_exIreland!C$201*AWMD_Updated!F$201-DE_RAW!E3)*100</f>
        <v>61.918302808705839</v>
      </c>
      <c r="Y3" s="37">
        <v>109801839632.437</v>
      </c>
      <c r="AC3">
        <f>J2/B2</f>
        <v>0.22636942612298905</v>
      </c>
    </row>
    <row r="4" spans="1:31">
      <c r="A4" t="s">
        <v>207</v>
      </c>
      <c r="B4" s="37">
        <f>(AWMD_exIreland!C88/AWMD_exIreland!C$201*AWMD_Updated!C$201-DE_RAW!B4)*(POP!$D$117)/(POP!$D4)</f>
        <v>1604586.2271599642</v>
      </c>
      <c r="C4" s="37">
        <f>(AWMD_exIreland!D88/AWMD_exIreland!D$201*AWMD_Updated!D$201-DE_RAW!C4)*(POP!$D$117)/(POP!$D4)</f>
        <v>882709.25991733535</v>
      </c>
      <c r="D4" s="37">
        <f>(AWMD_exIreland!E88/AWMD_exIreland!E$201*AWMD_Updated!E$201-DE_RAW!D4)*(POP!$D$117)/(POP!$D4)</f>
        <v>357437.24555426399</v>
      </c>
      <c r="E4" s="37">
        <f>(AWMD_exIreland!F88/AWMD_exIreland!F$201*AWMD_Updated!F$201-DE_RAW!E4)*(POP!$D$117)/(POP!$D4)</f>
        <v>412506.5085466975</v>
      </c>
      <c r="F4" s="37">
        <f t="shared" si="0"/>
        <v>340963.63304087979</v>
      </c>
      <c r="G4" s="37">
        <f>(GIN_EA!D48*10^6-DE_RAW!S4*10^9)/(REA_transformed!U4/100)*POP!$D$117/POP!$D4*1/(10^6)</f>
        <v>71542.875505817719</v>
      </c>
      <c r="H4" s="107">
        <f>(GIN_EA!D48*10^6-DE_RAW!S4*10^9)/(REA_transformed!T4/100)*POP!$D$117/POP!$D4*1/(10^6)</f>
        <v>75386.869136654015</v>
      </c>
      <c r="I4" s="37">
        <f>(AWMD_exIreland!G88/AWMD_exIreland!G$201*AWMD_Updated!G$201-DE_RAW!F4)*(POP!$D$117)/(POP!$D4)</f>
        <v>350196.30806486943</v>
      </c>
      <c r="J4" s="37">
        <f>(AWMD_exIreland!H88/AWMD_exIreland!H$201*AWMD_Updated!H$201-DE_RAW!G4)*(POP!$D$117)/(POP!$D4)</f>
        <v>368375.03771225509</v>
      </c>
      <c r="K4" s="37">
        <f>Y4/(REA_transformed!T4/100*10^6)*(POP!$D$117)/(POP!$D4)</f>
        <v>209172.40882868777</v>
      </c>
      <c r="L4" s="37">
        <f>(AWMD_exIreland!Q88*10^6-DE_RAW!H4*10^6)/(AWMD_exIreland!AJ88*10^3-DE_RAW!N4*10^6)*1/(S4/100)</f>
        <v>15.820117139997009</v>
      </c>
      <c r="M4" s="37">
        <f>(AWMD_exIreland!AI88-DE_RAW!M4)</f>
        <v>75180.506357495426</v>
      </c>
      <c r="N4" s="37">
        <f t="shared" si="1"/>
        <v>82605.187499587628</v>
      </c>
      <c r="O4" s="37">
        <f>(AWMD_exIreland!AJ88*10^3-DE_RAW!N4*10^6)/(AWMD_exIreland!AI88*10^3-DE_RAW!M4*10^3)</f>
        <v>575.75228858636967</v>
      </c>
      <c r="P4" s="37">
        <f t="shared" si="2"/>
        <v>91.011846390241203</v>
      </c>
      <c r="Q4" s="37">
        <f>(N4*10^3)/POP!D4</f>
        <v>0.34878735580741244</v>
      </c>
      <c r="R4" s="37">
        <f>(AWMD_exIreland!AE88*AWMD_exIreland!AH88/100-DE_RAW!P4*DE_RAW!O4/100)/(AWMD_exIreland!AE88-DE_RAW!P4)*100</f>
        <v>8.9881536097587968</v>
      </c>
      <c r="S4" s="37">
        <f>(AWMD_exIreland!D88/AWMD_exIreland!D$201*AWMD_Updated!D$201*AWMD_exIreland!J88/100-DE_RAW!C4*DE_RAW!J4/100)/(AWMD_exIreland!D88/AWMD_exIreland!D$201*AWMD_Updated!D$201-DE_RAW!C4)*100</f>
        <v>58.48709338457374</v>
      </c>
      <c r="T4" s="37">
        <f>(AWMD_exIreland!C88/AWMD_exIreland!C$201*AWMD_Updated!C$201*AWMD_exIreland!I88/100-DE_RAW!B4*DE_RAW!I4/100)/(AWMD_exIreland!C88/AWMD_exIreland!C$201*AWMD_Updated!C$201-DE_RAW!B4)*100</f>
        <v>59.456184096853526</v>
      </c>
      <c r="U4" s="37">
        <f>(AWMD_exIreland!F88/AWMD_exIreland!F$201*AWMD_Updated!F$201*AWMD_exIreland!L88/100-DE_RAW!E4*DE_RAW!K4/100)/(AWMD_exIreland!F88/AWMD_exIreland!C$201*AWMD_Updated!F$201-DE_RAW!E4)*100</f>
        <v>62.650760654844277</v>
      </c>
      <c r="Y4" s="37">
        <v>112006400814.395</v>
      </c>
      <c r="AC4">
        <f t="shared" ref="AC4:AC5" si="3">J3/B3</f>
        <v>0.22590526399747504</v>
      </c>
    </row>
    <row r="5" spans="1:31">
      <c r="A5" t="s">
        <v>208</v>
      </c>
      <c r="B5" s="37">
        <f>(AWMD_exIreland!C89/AWMD_exIreland!C$201*AWMD_Updated!C$201-DE_RAW!B5)*(POP!$D$117)/(POP!$D5)</f>
        <v>1615503.6620343085</v>
      </c>
      <c r="C5" s="37">
        <f>(AWMD_exIreland!D89/AWMD_exIreland!D$201*AWMD_Updated!D$201-DE_RAW!C5)*(POP!$D$117)/(POP!$D5)</f>
        <v>893984.79518144228</v>
      </c>
      <c r="D5" s="37">
        <f>(AWMD_exIreland!E89/AWMD_exIreland!E$201*AWMD_Updated!E$201-DE_RAW!D5)*(POP!$D$117)/(POP!$D5)</f>
        <v>361563.61649426253</v>
      </c>
      <c r="E5" s="37">
        <f>(AWMD_exIreland!F89/AWMD_exIreland!F$201*AWMD_Updated!F$201-DE_RAW!E5)*(POP!$D$117)/(POP!$D5)</f>
        <v>415920.41446740646</v>
      </c>
      <c r="F5" s="37">
        <f t="shared" si="0"/>
        <v>344595.80450537743</v>
      </c>
      <c r="G5" s="37">
        <f>(GIN_EA!D49*10^6-DE_RAW!S5*10^9)/(REA_transformed!U5/100)*POP!$D$117/POP!$D5*1/(10^6)</f>
        <v>71324.609962029062</v>
      </c>
      <c r="H5" s="107">
        <f>(GIN_EA!D49*10^6-DE_RAW!S5*10^9)/(REA_transformed!T5/100)*POP!$D$117/POP!$D5*1/(10^6)</f>
        <v>74541.431217243065</v>
      </c>
      <c r="I5" s="37">
        <f>(AWMD_exIreland!G89/AWMD_exIreland!G$201*AWMD_Updated!G$201-DE_RAW!F5)*(POP!$D$117)/(POP!$D5)</f>
        <v>357928.07571934449</v>
      </c>
      <c r="J5" s="37">
        <f>(AWMD_exIreland!H89/AWMD_exIreland!H$201*AWMD_Updated!H$201-DE_RAW!G5)*(POP!$D$117)/(POP!$D5)</f>
        <v>367303.54210533254</v>
      </c>
      <c r="K5" s="37">
        <f>Y5/(REA_transformed!T5/100*10^6)*(POP!$D$117)/(POP!$D5)</f>
        <v>205424.26527453904</v>
      </c>
      <c r="L5" s="37">
        <f>(AWMD_exIreland!Q89*10^6-DE_RAW!H5*10^6)/(AWMD_exIreland!AJ89*10^3-DE_RAW!N5*10^6)*1/(S5/100)</f>
        <v>15.967990937351805</v>
      </c>
      <c r="M5" s="37">
        <f>(AWMD_exIreland!AI89-DE_RAW!M5)</f>
        <v>75091.053260565604</v>
      </c>
      <c r="N5" s="37">
        <f t="shared" si="1"/>
        <v>82576.39878911509</v>
      </c>
      <c r="O5" s="37">
        <f>(AWMD_exIreland!AJ89*10^3-DE_RAW!N5*10^6)/(AWMD_exIreland!AI89*10^3-DE_RAW!M5*10^3)</f>
        <v>574.8592490207302</v>
      </c>
      <c r="P5" s="37">
        <f t="shared" si="2"/>
        <v>90.935248281212083</v>
      </c>
      <c r="Q5" s="37">
        <f>(N5*10^3)/POP!D5</f>
        <v>0.34843346342830683</v>
      </c>
      <c r="R5" s="37">
        <f>(AWMD_exIreland!AE89*AWMD_exIreland!AH89/100-DE_RAW!P5*DE_RAW!O5/100)/(AWMD_exIreland!AE89-DE_RAW!P5)*100</f>
        <v>9.0647517187879245</v>
      </c>
      <c r="S5" s="37">
        <f>(AWMD_exIreland!D89/AWMD_exIreland!D$201*AWMD_Updated!D$201*AWMD_exIreland!J89/100-DE_RAW!C5*DE_RAW!J5/100)/(AWMD_exIreland!D89/AWMD_exIreland!D$201*AWMD_Updated!D$201-DE_RAW!C5)*100</f>
        <v>58.947765624617979</v>
      </c>
      <c r="T5" s="37">
        <f>(AWMD_exIreland!C89/AWMD_exIreland!C$201*AWMD_Updated!C$201*AWMD_exIreland!I89/100-DE_RAW!B5*DE_RAW!I5/100)/(AWMD_exIreland!C89/AWMD_exIreland!C$201*AWMD_Updated!C$201-DE_RAW!B5)*100</f>
        <v>60.011336234512299</v>
      </c>
      <c r="U5" s="37">
        <f>(AWMD_exIreland!F89/AWMD_exIreland!F$201*AWMD_Updated!F$201*AWMD_exIreland!L89/100-DE_RAW!E5*DE_RAW!K5/100)/(AWMD_exIreland!F89/AWMD_exIreland!C$201*AWMD_Updated!F$201-DE_RAW!E5)*100</f>
        <v>62.717915941793493</v>
      </c>
      <c r="Y5" s="37">
        <v>111100482065.73199</v>
      </c>
      <c r="AC5">
        <f t="shared" si="3"/>
        <v>0.22957634278355993</v>
      </c>
    </row>
    <row r="6" spans="1:31">
      <c r="A6" t="s">
        <v>209</v>
      </c>
      <c r="B6" s="37">
        <f>(AWMD_exIreland!C90/AWMD_exIreland!C$201*AWMD_Updated!C$201-DE_RAW!B6)*(POP!$D$117)/(POP!$D6)</f>
        <v>1639652.8116094987</v>
      </c>
      <c r="C6" s="37">
        <f>(AWMD_exIreland!D90/AWMD_exIreland!D$201*AWMD_Updated!D$201-DE_RAW!C6)*(POP!$D$117)/(POP!$D6)</f>
        <v>893251.68029006897</v>
      </c>
      <c r="D6" s="37">
        <f>(AWMD_exIreland!E90/AWMD_exIreland!E$201*AWMD_Updated!E$201-DE_RAW!D6)*(POP!$D$117)/(POP!$D6)</f>
        <v>361950.93477010279</v>
      </c>
      <c r="E6" s="37">
        <f>(AWMD_exIreland!F90/AWMD_exIreland!F$201*AWMD_Updated!F$201-DE_RAW!E6)*(POP!$D$117)/(POP!$D6)</f>
        <v>421082.64766321046</v>
      </c>
      <c r="F6" s="37">
        <f t="shared" si="0"/>
        <v>348192.10307624395</v>
      </c>
      <c r="G6" s="37">
        <f>(GIN_EA!D50*10^6-DE_RAW!S6*10^9)/(REA_transformed!U6/100)*POP!$D$117/POP!$D6*1/(10^6)</f>
        <v>72890.544586966498</v>
      </c>
      <c r="H6" s="107">
        <f>(GIN_EA!D50*10^6-DE_RAW!S6*10^9)/(REA_transformed!T6/100)*POP!$D$117/POP!$D6*1/(10^6)</f>
        <v>75772.333973589382</v>
      </c>
      <c r="I6" s="37">
        <f>(AWMD_exIreland!G90/AWMD_exIreland!G$201*AWMD_Updated!G$201-DE_RAW!F6)*(POP!$D$117)/(POP!$D6)</f>
        <v>363123.87078010431</v>
      </c>
      <c r="J6" s="37">
        <f>(AWMD_exIreland!H90/AWMD_exIreland!H$201*AWMD_Updated!H$201-DE_RAW!G6)*(POP!$D$117)/(POP!$D6)</f>
        <v>377642.19993025064</v>
      </c>
      <c r="K6" s="37">
        <f>Y6/(REA_transformed!T6/100*10^6)*(POP!$D$117)/(POP!$D6)</f>
        <v>205898.06490481994</v>
      </c>
      <c r="L6" s="37">
        <f>(AWMD_exIreland!Q90*10^6-DE_RAW!H6*10^6)/(AWMD_exIreland!AJ90*10^3-DE_RAW!N6*10^6)*1/(S6/100)</f>
        <v>16.052966480954147</v>
      </c>
      <c r="M6" s="37">
        <f>(AWMD_exIreland!AI90-DE_RAW!M6)</f>
        <v>74935.600550490053</v>
      </c>
      <c r="N6" s="37">
        <f t="shared" si="1"/>
        <v>82461.971080848874</v>
      </c>
      <c r="O6" s="37">
        <f>(AWMD_exIreland!AJ90*10^3-DE_RAW!N6*10^6)/(AWMD_exIreland!AI90*10^3-DE_RAW!M6*10^3)</f>
        <v>575.04654154867535</v>
      </c>
      <c r="P6" s="37">
        <f t="shared" si="2"/>
        <v>90.872919441884704</v>
      </c>
      <c r="Q6" s="37">
        <f>(N6*10^3)/POP!D6</f>
        <v>0.34770778105776395</v>
      </c>
      <c r="R6" s="37">
        <f>(AWMD_exIreland!AE90*AWMD_exIreland!AH90/100-DE_RAW!P6*DE_RAW!O6/100)/(AWMD_exIreland!AE90-DE_RAW!P6)*100</f>
        <v>9.1270805581152956</v>
      </c>
      <c r="S6" s="37">
        <f>(AWMD_exIreland!D90/AWMD_exIreland!D$201*AWMD_Updated!D$201*AWMD_exIreland!J90/100-DE_RAW!C6*DE_RAW!J6/100)/(AWMD_exIreland!D90/AWMD_exIreland!D$201*AWMD_Updated!D$201-DE_RAW!C6)*100</f>
        <v>59.646136173144896</v>
      </c>
      <c r="T6" s="37">
        <f>(AWMD_exIreland!C90/AWMD_exIreland!C$201*AWMD_Updated!C$201*AWMD_exIreland!I90/100-DE_RAW!B6*DE_RAW!I6/100)/(AWMD_exIreland!C90/AWMD_exIreland!C$201*AWMD_Updated!C$201-DE_RAW!B6)*100</f>
        <v>60.395159163165523</v>
      </c>
      <c r="U6" s="37">
        <f>(AWMD_exIreland!F90/AWMD_exIreland!F$201*AWMD_Updated!F$201*AWMD_exIreland!L90/100-DE_RAW!E6*DE_RAW!K6/100)/(AWMD_exIreland!F90/AWMD_exIreland!C$201*AWMD_Updated!F$201-DE_RAW!E6)*100</f>
        <v>62.782932908937916</v>
      </c>
      <c r="Y6" s="37">
        <v>112147221922.701</v>
      </c>
    </row>
    <row r="7" spans="1:31">
      <c r="A7" t="s">
        <v>210</v>
      </c>
      <c r="B7" s="37">
        <f>(AWMD_exIreland!C91/AWMD_exIreland!C$201*AWMD_Updated!C$201-DE_RAW!B7)*(POP!$D$117)/(POP!$D7)</f>
        <v>1624972.4969757998</v>
      </c>
      <c r="C7" s="37">
        <f>(AWMD_exIreland!D91/AWMD_exIreland!D$201*AWMD_Updated!D$201-DE_RAW!C7)*(POP!$D$117)/(POP!$D7)</f>
        <v>894972.08247899136</v>
      </c>
      <c r="D7" s="37">
        <f>(AWMD_exIreland!E91/AWMD_exIreland!E$201*AWMD_Updated!E$201-DE_RAW!D7)*(POP!$D$117)/(POP!$D7)</f>
        <v>360899.48876654252</v>
      </c>
      <c r="E7" s="37">
        <f>(AWMD_exIreland!F91/AWMD_exIreland!F$201*AWMD_Updated!F$201-DE_RAW!E7)*(POP!$D$117)/(POP!$D7)</f>
        <v>413973.30787169572</v>
      </c>
      <c r="F7" s="37">
        <f t="shared" si="0"/>
        <v>342684.81297363166</v>
      </c>
      <c r="G7" s="37">
        <f>(GIN_EA!D51*10^6-DE_RAW!S7*10^9)/(REA_transformed!U7/100)*POP!$D$117/POP!$D7*1/(10^6)</f>
        <v>71288.494898064033</v>
      </c>
      <c r="H7" s="107">
        <f>(GIN_EA!D51*10^6-DE_RAW!S7*10^9)/(REA_transformed!T7/100)*POP!$D$117/POP!$D7*1/(10^6)</f>
        <v>73718.306815075979</v>
      </c>
      <c r="I7" s="37">
        <f>(AWMD_exIreland!G91/AWMD_exIreland!G$201*AWMD_Updated!G$201-DE_RAW!F7)*(POP!$D$117)/(POP!$D7)</f>
        <v>365782.95110320131</v>
      </c>
      <c r="J7" s="37">
        <f>(AWMD_exIreland!H91/AWMD_exIreland!H$201*AWMD_Updated!H$201-DE_RAW!G7)*(POP!$D$117)/(POP!$D7)</f>
        <v>378992.18443543254</v>
      </c>
      <c r="K7" s="37">
        <f>Y7/(REA_transformed!T7/100*10^6)*(POP!$D$117)/(POP!$D7)</f>
        <v>199551.18464424825</v>
      </c>
      <c r="L7" s="37">
        <f>(AWMD_exIreland!Q91*10^6-DE_RAW!H7*10^6)/(AWMD_exIreland!AJ91*10^3-DE_RAW!N7*10^6)*1/(S7/100)</f>
        <v>16.050825372766724</v>
      </c>
      <c r="M7" s="37">
        <f>(AWMD_exIreland!AI91-DE_RAW!M7)</f>
        <v>74904.894192159933</v>
      </c>
      <c r="N7" s="37">
        <f t="shared" si="1"/>
        <v>82602.234366102464</v>
      </c>
      <c r="O7" s="37">
        <f>(AWMD_exIreland!AJ91*10^3-DE_RAW!N7*10^6)/(AWMD_exIreland!AI91*10^3-DE_RAW!M7*10^3)</f>
        <v>572.89503940497923</v>
      </c>
      <c r="P7" s="37">
        <f t="shared" si="2"/>
        <v>90.681438301260656</v>
      </c>
      <c r="Q7" s="37">
        <f>(N7*10^3)/POP!D7</f>
        <v>0.34804513932276782</v>
      </c>
      <c r="R7" s="37">
        <f>(AWMD_exIreland!AE91*AWMD_exIreland!AH91/100-DE_RAW!P7*DE_RAW!O7/100)/(AWMD_exIreland!AE91-DE_RAW!P7)*100</f>
        <v>9.3185616987393427</v>
      </c>
      <c r="S7" s="37">
        <f>(AWMD_exIreland!D91/AWMD_exIreland!D$201*AWMD_Updated!D$201*AWMD_exIreland!J91/100-DE_RAW!C7*DE_RAW!J7/100)/(AWMD_exIreland!D91/AWMD_exIreland!D$201*AWMD_Updated!D$201-DE_RAW!C7)*100</f>
        <v>60.246391445819761</v>
      </c>
      <c r="T7" s="37">
        <f>(AWMD_exIreland!C91/AWMD_exIreland!C$201*AWMD_Updated!C$201*AWMD_exIreland!I91/100-DE_RAW!B7*DE_RAW!I7/100)/(AWMD_exIreland!C91/AWMD_exIreland!C$201*AWMD_Updated!C$201-DE_RAW!B7)*100</f>
        <v>60.925867321529715</v>
      </c>
      <c r="U7" s="37">
        <f>(AWMD_exIreland!F91/AWMD_exIreland!F$201*AWMD_Updated!F$201*AWMD_exIreland!L91/100-DE_RAW!E7*DE_RAW!K7/100)/(AWMD_exIreland!F91/AWMD_exIreland!C$201*AWMD_Updated!F$201-DE_RAW!E7)*100</f>
        <v>63.00247728059567</v>
      </c>
      <c r="Y7" s="37">
        <v>109725375441.32899</v>
      </c>
    </row>
    <row r="8" spans="1:31">
      <c r="A8" t="s">
        <v>211</v>
      </c>
      <c r="B8" s="37">
        <f>(AWMD_exIreland!C92/AWMD_exIreland!C$201*AWMD_Updated!C$201-DE_RAW!B8)*(POP!$D$117)/(POP!$D8)</f>
        <v>1618889.6850484679</v>
      </c>
      <c r="C8" s="37">
        <f>(AWMD_exIreland!D92/AWMD_exIreland!D$201*AWMD_Updated!D$201-DE_RAW!C8)*(POP!$D$117)/(POP!$D8)</f>
        <v>890230.7163862536</v>
      </c>
      <c r="D8" s="37">
        <f>(AWMD_exIreland!E92/AWMD_exIreland!E$201*AWMD_Updated!E$201-DE_RAW!D8)*(POP!$D$117)/(POP!$D8)</f>
        <v>363017.9042706819</v>
      </c>
      <c r="E8" s="37">
        <f>(AWMD_exIreland!F92/AWMD_exIreland!F$201*AWMD_Updated!F$201-DE_RAW!E8)*(POP!$D$117)/(POP!$D8)</f>
        <v>407218.79123836453</v>
      </c>
      <c r="F8" s="37">
        <f t="shared" si="0"/>
        <v>334916.95687101316</v>
      </c>
      <c r="G8" s="37">
        <f>(GIN_EA!D52*10^6-DE_RAW!S8*10^9)/(REA_transformed!U8/100)*POP!$D$117/POP!$D8*1/(10^6)</f>
        <v>72301.834367351388</v>
      </c>
      <c r="H8" s="107">
        <f>(GIN_EA!D52*10^6-DE_RAW!S8*10^9)/(REA_transformed!T8/100)*POP!$D$117/POP!$D8*1/(10^6)</f>
        <v>74578.292552837127</v>
      </c>
      <c r="I8" s="37">
        <f>(AWMD_exIreland!G92/AWMD_exIreland!G$201*AWMD_Updated!G$201-DE_RAW!F8)*(POP!$D$117)/(POP!$D8)</f>
        <v>362104.80231167132</v>
      </c>
      <c r="J8" s="37">
        <f>(AWMD_exIreland!H92/AWMD_exIreland!H$201*AWMD_Updated!H$201-DE_RAW!G8)*(POP!$D$117)/(POP!$D8)</f>
        <v>375976.12179983838</v>
      </c>
      <c r="K8" s="37">
        <f>Y8/(REA_transformed!T8/100*10^6)*(POP!$D$117)/(POP!$D8)</f>
        <v>196096.67634842472</v>
      </c>
      <c r="L8" s="37">
        <f>(AWMD_exIreland!Q92*10^6-DE_RAW!H8*10^6)/(AWMD_exIreland!AJ92*10^3-DE_RAW!N8*10^6)*1/(S8/100)</f>
        <v>16.133123077403596</v>
      </c>
      <c r="M8" s="37">
        <f>(AWMD_exIreland!AI92-DE_RAW!M8)</f>
        <v>74456.637932441619</v>
      </c>
      <c r="N8" s="37">
        <f t="shared" si="1"/>
        <v>82408.812919250588</v>
      </c>
      <c r="O8" s="37">
        <f>(AWMD_exIreland!AJ92*10^3-DE_RAW!N8*10^6)/(AWMD_exIreland!AI92*10^3-DE_RAW!M8*10^3)</f>
        <v>573.42273211296947</v>
      </c>
      <c r="P8" s="37">
        <f t="shared" si="2"/>
        <v>90.350334260243486</v>
      </c>
      <c r="Q8" s="37">
        <f>(N8*10^3)/POP!D8</f>
        <v>0.34696594208106629</v>
      </c>
      <c r="R8" s="37">
        <f>(AWMD_exIreland!AE92*AWMD_exIreland!AH92/100-DE_RAW!P8*DE_RAW!O8/100)/(AWMD_exIreland!AE92-DE_RAW!P8)*100</f>
        <v>9.6496657397565198</v>
      </c>
      <c r="S8" s="37">
        <f>(AWMD_exIreland!D92/AWMD_exIreland!D$201*AWMD_Updated!D$201*AWMD_exIreland!J92/100-DE_RAW!C8*DE_RAW!J8/100)/(AWMD_exIreland!D92/AWMD_exIreland!D$201*AWMD_Updated!D$201-DE_RAW!C8)*100</f>
        <v>60.398361918808178</v>
      </c>
      <c r="T8" s="37">
        <f>(AWMD_exIreland!C92/AWMD_exIreland!C$201*AWMD_Updated!C$201*AWMD_exIreland!I92/100-DE_RAW!B8*DE_RAW!I8/100)/(AWMD_exIreland!C92/AWMD_exIreland!C$201*AWMD_Updated!C$201-DE_RAW!B8)*100</f>
        <v>61.099254888355247</v>
      </c>
      <c r="U8" s="37">
        <f>(AWMD_exIreland!F92/AWMD_exIreland!F$201*AWMD_Updated!F$201*AWMD_exIreland!L92/100-DE_RAW!E8*DE_RAW!K8/100)/(AWMD_exIreland!F92/AWMD_exIreland!C$201*AWMD_Updated!F$201-DE_RAW!E8)*100</f>
        <v>63.022994446759625</v>
      </c>
      <c r="Y8" s="37">
        <v>108215079041.246</v>
      </c>
    </row>
    <row r="9" spans="1:31">
      <c r="A9" t="s">
        <v>212</v>
      </c>
      <c r="B9" s="37">
        <f>(AWMD_exIreland!C93/AWMD_exIreland!C$201*AWMD_Updated!C$201-DE_RAW!B9)*(POP!$D$117)/(POP!$D9)</f>
        <v>1614912.4349677339</v>
      </c>
      <c r="C9" s="37">
        <f>(AWMD_exIreland!D93/AWMD_exIreland!D$201*AWMD_Updated!D$201-DE_RAW!C9)*(POP!$D$117)/(POP!$D9)</f>
        <v>897371.90729478386</v>
      </c>
      <c r="D9" s="37">
        <f>(AWMD_exIreland!E93/AWMD_exIreland!E$201*AWMD_Updated!E$201-DE_RAW!D9)*(POP!$D$117)/(POP!$D9)</f>
        <v>365191.96018255886</v>
      </c>
      <c r="E9" s="37">
        <f>(AWMD_exIreland!F93/AWMD_exIreland!F$201*AWMD_Updated!F$201-DE_RAW!E9)*(POP!$D$117)/(POP!$D9)</f>
        <v>401608.73638799676</v>
      </c>
      <c r="F9" s="37">
        <f t="shared" si="0"/>
        <v>333198.78370733297</v>
      </c>
      <c r="G9" s="37">
        <f>(GIN_EA!D53*10^6-DE_RAW!S9*10^9)/(REA_transformed!U9/100)*POP!$D$117/POP!$D9*1/(10^6)</f>
        <v>68409.952680663788</v>
      </c>
      <c r="H9" s="107">
        <f>(GIN_EA!D53*10^6-DE_RAW!S9*10^9)/(REA_transformed!T9/100)*POP!$D$117/POP!$D9*1/(10^6)</f>
        <v>70288.420810511452</v>
      </c>
      <c r="I9" s="37">
        <f>(AWMD_exIreland!G93/AWMD_exIreland!G$201*AWMD_Updated!G$201-DE_RAW!F9)*(POP!$D$117)/(POP!$D9)</f>
        <v>366471.5811875331</v>
      </c>
      <c r="J9" s="37">
        <f>(AWMD_exIreland!H93/AWMD_exIreland!H$201*AWMD_Updated!H$201-DE_RAW!G9)*(POP!$D$117)/(POP!$D9)</f>
        <v>372923.34714379441</v>
      </c>
      <c r="K9" s="37">
        <f>Y9/(REA_transformed!T9/100*10^6)*(POP!$D$117)/(POP!$D9)</f>
        <v>195651.06591397562</v>
      </c>
      <c r="L9" s="37">
        <f>(AWMD_exIreland!Q93*10^6-DE_RAW!H9*10^6)/(AWMD_exIreland!AJ93*10^3-DE_RAW!N9*10^6)*1/(S9/100)</f>
        <v>16.036744295587937</v>
      </c>
      <c r="M9" s="37">
        <f>(AWMD_exIreland!AI93-DE_RAW!M9)</f>
        <v>74137.850976250033</v>
      </c>
      <c r="N9" s="37">
        <f t="shared" si="1"/>
        <v>82362.203049445554</v>
      </c>
      <c r="O9" s="37">
        <f>(AWMD_exIreland!AJ93*10^3-DE_RAW!N9*10^6)/(AWMD_exIreland!AI93*10^3-DE_RAW!M9*10^3)</f>
        <v>572.70444790281203</v>
      </c>
      <c r="P9" s="37">
        <f t="shared" si="2"/>
        <v>90.014409803659461</v>
      </c>
      <c r="Q9" s="37">
        <f>(N9*10^3)/POP!D9</f>
        <v>0.34649495541561287</v>
      </c>
      <c r="R9" s="37">
        <f>(AWMD_exIreland!AE93*AWMD_exIreland!AH93/100-DE_RAW!P9*DE_RAW!O9/100)/(AWMD_exIreland!AE93-DE_RAW!P9)*100</f>
        <v>9.985590196340528</v>
      </c>
      <c r="S9" s="37">
        <f>(AWMD_exIreland!D93/AWMD_exIreland!D$201*AWMD_Updated!D$201*AWMD_exIreland!J93/100-DE_RAW!C9*DE_RAW!J9/100)/(AWMD_exIreland!D93/AWMD_exIreland!D$201*AWMD_Updated!D$201-DE_RAW!C9)*100</f>
        <v>60.178656745585968</v>
      </c>
      <c r="T9" s="37">
        <f>(AWMD_exIreland!C93/AWMD_exIreland!C$201*AWMD_Updated!C$201*AWMD_exIreland!I93/100-DE_RAW!B9*DE_RAW!I9/100)/(AWMD_exIreland!C93/AWMD_exIreland!C$201*AWMD_Updated!C$201-DE_RAW!B9)*100</f>
        <v>60.686632571016553</v>
      </c>
      <c r="U9" s="37">
        <f>(AWMD_exIreland!F93/AWMD_exIreland!F$201*AWMD_Updated!F$201*AWMD_exIreland!L93/100-DE_RAW!E9*DE_RAW!K9/100)/(AWMD_exIreland!F93/AWMD_exIreland!C$201*AWMD_Updated!F$201-DE_RAW!E9)*100</f>
        <v>62.353026139867126</v>
      </c>
      <c r="Y9" s="37">
        <v>107325054895.92999</v>
      </c>
    </row>
    <row r="10" spans="1:31">
      <c r="A10" t="s">
        <v>213</v>
      </c>
      <c r="B10" s="37">
        <f>(AWMD_exIreland!C94/AWMD_exIreland!C$201*AWMD_Updated!C$201-DE_RAW!B10)*(POP!$D$117)/(POP!$D10)</f>
        <v>1603197.3101980682</v>
      </c>
      <c r="C10" s="37">
        <f>(AWMD_exIreland!D94/AWMD_exIreland!D$201*AWMD_Updated!D$201-DE_RAW!C10)*(POP!$D$117)/(POP!$D10)</f>
        <v>876890.2085665192</v>
      </c>
      <c r="D10" s="37">
        <f>(AWMD_exIreland!E94/AWMD_exIreland!E$201*AWMD_Updated!E$201-DE_RAW!D10)*(POP!$D$117)/(POP!$D10)</f>
        <v>364968.12023751793</v>
      </c>
      <c r="E10" s="37">
        <f>(AWMD_exIreland!F94/AWMD_exIreland!F$201*AWMD_Updated!F$201-DE_RAW!E10)*(POP!$D$117)/(POP!$D10)</f>
        <v>389059.85643557366</v>
      </c>
      <c r="F10" s="37">
        <f t="shared" si="0"/>
        <v>321803.3611000895</v>
      </c>
      <c r="G10" s="37">
        <f>(GIN_EA!D54*10^6-DE_RAW!S10*10^9)/(REA_transformed!U10/100)*POP!$D$117/POP!$D10*1/(10^6)</f>
        <v>67256.495335484156</v>
      </c>
      <c r="H10" s="107">
        <f>(GIN_EA!D54*10^6-DE_RAW!S10*10^9)/(REA_transformed!T10/100)*POP!$D$117/POP!$D10*1/(10^6)</f>
        <v>68744.638948763561</v>
      </c>
      <c r="I10" s="37">
        <f>(AWMD_exIreland!G94/AWMD_exIreland!G$201*AWMD_Updated!G$201-DE_RAW!F10)*(POP!$D$117)/(POP!$D10)</f>
        <v>369043.18628352875</v>
      </c>
      <c r="J10" s="37">
        <f>(AWMD_exIreland!H94/AWMD_exIreland!H$201*AWMD_Updated!H$201-DE_RAW!G10)*(POP!$D$117)/(POP!$D10)</f>
        <v>364719.75432965334</v>
      </c>
      <c r="K10" s="37">
        <f>Y10/(REA_transformed!T10/100*10^6)*(POP!$D$117)/(POP!$D10)</f>
        <v>177616.37295843576</v>
      </c>
      <c r="L10" s="37">
        <f>(AWMD_exIreland!Q94*10^6-DE_RAW!H10*10^6)/(AWMD_exIreland!AJ94*10^3-DE_RAW!N10*10^6)*1/(S10/100)</f>
        <v>15.971713359343436</v>
      </c>
      <c r="M10" s="37">
        <f>(AWMD_exIreland!AI94-DE_RAW!M10)</f>
        <v>73908.482955998552</v>
      </c>
      <c r="N10" s="37">
        <f t="shared" si="1"/>
        <v>82808.889913842126</v>
      </c>
      <c r="O10" s="37">
        <f>(AWMD_exIreland!AJ94*10^3-DE_RAW!N10*10^6)/(AWMD_exIreland!AI94*10^3-DE_RAW!M10*10^3)</f>
        <v>570.79926973278441</v>
      </c>
      <c r="P10" s="37">
        <f t="shared" si="2"/>
        <v>89.251870219364207</v>
      </c>
      <c r="Q10" s="37">
        <f>(N10*10^3)/POP!D10</f>
        <v>0.34805356348818089</v>
      </c>
      <c r="R10" s="37">
        <f>(AWMD_exIreland!AE94*AWMD_exIreland!AH94/100-DE_RAW!P10*DE_RAW!O10/100)/(AWMD_exIreland!AE94-DE_RAW!P10)*100</f>
        <v>10.748129780635795</v>
      </c>
      <c r="S10" s="37">
        <f>(AWMD_exIreland!D94/AWMD_exIreland!D$201*AWMD_Updated!D$201*AWMD_exIreland!J94/100-DE_RAW!C10*DE_RAW!J10/100)/(AWMD_exIreland!D94/AWMD_exIreland!D$201*AWMD_Updated!D$201-DE_RAW!C10)*100</f>
        <v>60.68649406329385</v>
      </c>
      <c r="T10" s="37">
        <f>(AWMD_exIreland!C94/AWMD_exIreland!C$201*AWMD_Updated!C$201*AWMD_exIreland!I94/100-DE_RAW!B10*DE_RAW!I10/100)/(AWMD_exIreland!C94/AWMD_exIreland!C$201*AWMD_Updated!C$201-DE_RAW!B10)*100</f>
        <v>61.280622654468139</v>
      </c>
      <c r="U10" s="37">
        <f>(AWMD_exIreland!F94/AWMD_exIreland!F$201*AWMD_Updated!F$201*AWMD_exIreland!L94/100-DE_RAW!E10*DE_RAW!K10/100)/(AWMD_exIreland!F94/AWMD_exIreland!C$201*AWMD_Updated!F$201-DE_RAW!E10)*100</f>
        <v>62.636541763338492</v>
      </c>
      <c r="Y10" s="37">
        <v>98476332847.956497</v>
      </c>
    </row>
    <row r="11" spans="1:31">
      <c r="A11" t="s">
        <v>214</v>
      </c>
      <c r="B11" s="37">
        <f>(AWMD_exIreland!C95/AWMD_exIreland!C$201*AWMD_Updated!C$201-DE_RAW!B11)*(POP!$D$117)/(POP!$D11)</f>
        <v>1603483.3313185815</v>
      </c>
      <c r="C11" s="37">
        <f>(AWMD_exIreland!D95/AWMD_exIreland!D$201*AWMD_Updated!D$201-DE_RAW!C11)*(POP!$D$117)/(POP!$D11)</f>
        <v>878130.25526685896</v>
      </c>
      <c r="D11" s="37">
        <f>(AWMD_exIreland!E95/AWMD_exIreland!E$201*AWMD_Updated!E$201-DE_RAW!D11)*(POP!$D$117)/(POP!$D11)</f>
        <v>367848.72165943513</v>
      </c>
      <c r="E11" s="37">
        <f>(AWMD_exIreland!F95/AWMD_exIreland!F$201*AWMD_Updated!F$201-DE_RAW!E11)*(POP!$D$117)/(POP!$D11)</f>
        <v>381426.20760297822</v>
      </c>
      <c r="F11" s="37">
        <f t="shared" si="0"/>
        <v>314878.246658877</v>
      </c>
      <c r="G11" s="37">
        <f>(GIN_EA!D55*10^6-DE_RAW!S11*10^9)/(REA_transformed!U11/100)*POP!$D$117/POP!$D11*1/(10^6)</f>
        <v>66547.960944101185</v>
      </c>
      <c r="H11" s="107">
        <f>(GIN_EA!D55*10^6-DE_RAW!S11*10^9)/(REA_transformed!T11/100)*POP!$D$117/POP!$D11*1/(10^6)</f>
        <v>68124.756764118472</v>
      </c>
      <c r="I11" s="37">
        <f>(AWMD_exIreland!G95/AWMD_exIreland!G$201*AWMD_Updated!G$201-DE_RAW!F11)*(POP!$D$117)/(POP!$D11)</f>
        <v>370051.92154642229</v>
      </c>
      <c r="J11" s="37">
        <f>(AWMD_exIreland!H95/AWMD_exIreland!H$201*AWMD_Updated!H$201-DE_RAW!G11)*(POP!$D$117)/(POP!$D11)</f>
        <v>361886.74809315993</v>
      </c>
      <c r="K11" s="37">
        <f>Y11/(REA_transformed!T11/100*10^6)*(POP!$D$117)/(POP!$D11)</f>
        <v>178672.7961438132</v>
      </c>
      <c r="L11" s="37">
        <f>(AWMD_exIreland!Q95*10^6-DE_RAW!H11*10^6)/(AWMD_exIreland!AJ95*10^3-DE_RAW!N11*10^6)*1/(S11/100)</f>
        <v>15.904915837387863</v>
      </c>
      <c r="M11" s="37">
        <f>(AWMD_exIreland!AI95-DE_RAW!M11)</f>
        <v>73576.177348843063</v>
      </c>
      <c r="N11" s="37">
        <f t="shared" si="1"/>
        <v>82979.471259925354</v>
      </c>
      <c r="O11" s="37">
        <f>(AWMD_exIreland!AJ95*10^3-DE_RAW!N11*10^6)/(AWMD_exIreland!AI95*10^3-DE_RAW!M11*10^3)</f>
        <v>570.17017121366212</v>
      </c>
      <c r="P11" s="37">
        <f t="shared" si="2"/>
        <v>88.667927418304032</v>
      </c>
      <c r="Q11" s="37">
        <f>(N11*10^3)/POP!D11</f>
        <v>0.34848589529078644</v>
      </c>
      <c r="R11" s="37">
        <f>(AWMD_exIreland!AE95*AWMD_exIreland!AH95/100-DE_RAW!P11*DE_RAW!O11/100)/(AWMD_exIreland!AE95-DE_RAW!P11)*100</f>
        <v>11.332072581695979</v>
      </c>
      <c r="S11" s="37">
        <f>(AWMD_exIreland!D95/AWMD_exIreland!D$201*AWMD_Updated!D$201*AWMD_exIreland!J95/100-DE_RAW!C11*DE_RAW!J11/100)/(AWMD_exIreland!D95/AWMD_exIreland!D$201*AWMD_Updated!D$201-DE_RAW!C11)*100</f>
        <v>61.302059547072339</v>
      </c>
      <c r="T11" s="37">
        <f>(AWMD_exIreland!C95/AWMD_exIreland!C$201*AWMD_Updated!C$201*AWMD_exIreland!I95/100-DE_RAW!B11*DE_RAW!I11/100)/(AWMD_exIreland!C95/AWMD_exIreland!C$201*AWMD_Updated!C$201-DE_RAW!B11)*100</f>
        <v>61.805251236959577</v>
      </c>
      <c r="U11" s="37">
        <f>(AWMD_exIreland!F95/AWMD_exIreland!F$201*AWMD_Updated!F$201*AWMD_exIreland!L95/100-DE_RAW!E11*DE_RAW!K11/100)/(AWMD_exIreland!F95/AWMD_exIreland!C$201*AWMD_Updated!F$201-DE_RAW!E11)*100</f>
        <v>63.269672692147594</v>
      </c>
      <c r="Y11" s="37">
        <v>99991731990.6754</v>
      </c>
    </row>
    <row r="12" spans="1:31">
      <c r="A12" t="s">
        <v>215</v>
      </c>
      <c r="B12" s="37">
        <f>(AWMD_exIreland!C96/AWMD_exIreland!C$201*AWMD_Updated!C$201-DE_RAW!B12)*(POP!$D$117)/(POP!$D12)</f>
        <v>1607632.2447733285</v>
      </c>
      <c r="C12" s="37">
        <f>(AWMD_exIreland!D96/AWMD_exIreland!D$201*AWMD_Updated!D$201-DE_RAW!C12)*(POP!$D$117)/(POP!$D12)</f>
        <v>878929.4822837509</v>
      </c>
      <c r="D12" s="37">
        <f>(AWMD_exIreland!E96/AWMD_exIreland!E$201*AWMD_Updated!E$201-DE_RAW!D12)*(POP!$D$117)/(POP!$D12)</f>
        <v>368377.02906463941</v>
      </c>
      <c r="E12" s="37">
        <f>(AWMD_exIreland!F96/AWMD_exIreland!F$201*AWMD_Updated!F$201-DE_RAW!E12)*(POP!$D$117)/(POP!$D12)</f>
        <v>381175.02616635873</v>
      </c>
      <c r="F12" s="37">
        <f t="shared" si="0"/>
        <v>314214.05487098976</v>
      </c>
      <c r="G12" s="37">
        <f>(GIN_EA!D56*10^6-DE_RAW!S12*10^9)/(REA_transformed!U12/100)*POP!$D$117/POP!$D12*1/(10^6)</f>
        <v>66960.971295368945</v>
      </c>
      <c r="H12" s="107">
        <f>(GIN_EA!D56*10^6-DE_RAW!S12*10^9)/(REA_transformed!T12/100)*POP!$D$117/POP!$D12*1/(10^6)</f>
        <v>68152.001995104583</v>
      </c>
      <c r="I12" s="37">
        <f>(AWMD_exIreland!G96/AWMD_exIreland!G$201*AWMD_Updated!G$201-DE_RAW!F12)*(POP!$D$117)/(POP!$D12)</f>
        <v>376059.02811257885</v>
      </c>
      <c r="J12" s="37">
        <f>(AWMD_exIreland!H96/AWMD_exIreland!H$201*AWMD_Updated!H$201-DE_RAW!G12)*(POP!$D$117)/(POP!$D12)</f>
        <v>363789.62725554343</v>
      </c>
      <c r="K12" s="37">
        <f>Y12/(REA_transformed!T12/100*10^6)*(POP!$D$117)/(POP!$D12)</f>
        <v>179495.20422390994</v>
      </c>
      <c r="L12" s="37">
        <f>(AWMD_exIreland!Q96*10^6-DE_RAW!H12*10^6)/(AWMD_exIreland!AJ96*10^3-DE_RAW!N12*10^6)*1/(S12/100)</f>
        <v>15.695690913405199</v>
      </c>
      <c r="M12" s="37">
        <f>(AWMD_exIreland!AI96-DE_RAW!M12)</f>
        <v>73323.86444243275</v>
      </c>
      <c r="N12" s="37">
        <f t="shared" si="1"/>
        <v>83046.489874699502</v>
      </c>
      <c r="O12" s="37">
        <f>(AWMD_exIreland!AJ96*10^3-DE_RAW!N12*10^6)/(AWMD_exIreland!AI96*10^3-DE_RAW!M12*10^3)</f>
        <v>570.40241003815311</v>
      </c>
      <c r="P12" s="37">
        <f t="shared" si="2"/>
        <v>88.292551019391368</v>
      </c>
      <c r="Q12" s="37">
        <f>(N12*10^3)/POP!D12</f>
        <v>0.34848529183157434</v>
      </c>
      <c r="R12" s="37">
        <f>(AWMD_exIreland!AE96*AWMD_exIreland!AH96/100-DE_RAW!P12*DE_RAW!O12/100)/(AWMD_exIreland!AE96-DE_RAW!P12)*100</f>
        <v>11.707448980608625</v>
      </c>
      <c r="S12" s="37">
        <f>(AWMD_exIreland!D96/AWMD_exIreland!D$201*AWMD_Updated!D$201*AWMD_exIreland!J96/100-DE_RAW!C12*DE_RAW!J12/100)/(AWMD_exIreland!D96/AWMD_exIreland!D$201*AWMD_Updated!D$201-DE_RAW!C12)*100</f>
        <v>61.605346101650547</v>
      </c>
      <c r="T12" s="37">
        <f>(AWMD_exIreland!C96/AWMD_exIreland!C$201*AWMD_Updated!C$201*AWMD_exIreland!I96/100-DE_RAW!B12*DE_RAW!I12/100)/(AWMD_exIreland!C96/AWMD_exIreland!C$201*AWMD_Updated!C$201-DE_RAW!B12)*100</f>
        <v>62.019095535644688</v>
      </c>
      <c r="U12" s="37">
        <f>(AWMD_exIreland!F96/AWMD_exIreland!F$201*AWMD_Updated!F$201*AWMD_exIreland!L96/100-DE_RAW!E12*DE_RAW!K12/100)/(AWMD_exIreland!F96/AWMD_exIreland!C$201*AWMD_Updated!F$201-DE_RAW!E12)*100</f>
        <v>63.12222539358774</v>
      </c>
      <c r="Y12" s="37">
        <v>100881127726.923</v>
      </c>
    </row>
    <row r="13" spans="1:31">
      <c r="A13" t="s">
        <v>216</v>
      </c>
      <c r="B13" s="37">
        <f>(AWMD_exIreland!C97/AWMD_exIreland!C$201*AWMD_Updated!C$201-DE_RAW!B13)*(POP!$D$117)/(POP!$D13)</f>
        <v>1612899.2321249843</v>
      </c>
      <c r="C13" s="37">
        <f>(AWMD_exIreland!D97/AWMD_exIreland!D$201*AWMD_Updated!D$201-DE_RAW!C13)*(POP!$D$117)/(POP!$D13)</f>
        <v>882205.18510107324</v>
      </c>
      <c r="D13" s="37">
        <f>(AWMD_exIreland!E97/AWMD_exIreland!E$201*AWMD_Updated!E$201-DE_RAW!D13)*(POP!$D$117)/(POP!$D13)</f>
        <v>369480.63365289767</v>
      </c>
      <c r="E13" s="37">
        <f>(AWMD_exIreland!F97/AWMD_exIreland!F$201*AWMD_Updated!F$201-DE_RAW!E13)*(POP!$D$117)/(POP!$D13)</f>
        <v>377694.47071779217</v>
      </c>
      <c r="F13" s="37">
        <f t="shared" si="0"/>
        <v>310638.24987494526</v>
      </c>
      <c r="G13" s="37">
        <f>(GIN_EA!D57*10^6-DE_RAW!S13*10^9)/(REA_transformed!U13/100)*POP!$D$117/POP!$D13*1/(10^6)</f>
        <v>67056.220842846917</v>
      </c>
      <c r="H13" s="107">
        <f>(GIN_EA!D57*10^6-DE_RAW!S13*10^9)/(REA_transformed!T13/100)*POP!$D$117/POP!$D13*1/(10^6)</f>
        <v>67949.783949974269</v>
      </c>
      <c r="I13" s="37">
        <f>(AWMD_exIreland!G97/AWMD_exIreland!G$201*AWMD_Updated!G$201-DE_RAW!F13)*(POP!$D$117)/(POP!$D13)</f>
        <v>387079.7793054881</v>
      </c>
      <c r="J13" s="37">
        <f>(AWMD_exIreland!H97/AWMD_exIreland!H$201*AWMD_Updated!H$201-DE_RAW!G13)*(POP!$D$117)/(POP!$D13)</f>
        <v>367441.19700984884</v>
      </c>
      <c r="K13" s="37">
        <f>Y13/(REA_transformed!T13/100*10^6)*(POP!$D$117)/(POP!$D13)</f>
        <v>183078.47847857524</v>
      </c>
      <c r="L13" s="37">
        <f>(AWMD_exIreland!Q97*10^6-DE_RAW!H13*10^6)/(AWMD_exIreland!AJ97*10^3-DE_RAW!N13*10^6)*1/(S13/100)</f>
        <v>15.549117429758271</v>
      </c>
      <c r="M13" s="37">
        <f>(AWMD_exIreland!AI97-DE_RAW!M13)</f>
        <v>73191.423663925161</v>
      </c>
      <c r="N13" s="37">
        <f t="shared" si="1"/>
        <v>83209.739011452562</v>
      </c>
      <c r="O13" s="37">
        <f>(AWMD_exIreland!AJ97*10^3-DE_RAW!N13*10^6)/(AWMD_exIreland!AI97*10^3-DE_RAW!M13*10^3)</f>
        <v>571.79778441353528</v>
      </c>
      <c r="P13" s="37">
        <f t="shared" si="2"/>
        <v>87.9601649199398</v>
      </c>
      <c r="Q13" s="37">
        <f>(N13*10^3)/POP!D13</f>
        <v>0.34889051673874238</v>
      </c>
      <c r="R13" s="37">
        <f>(AWMD_exIreland!AE97*AWMD_exIreland!AH97/100-DE_RAW!P13*DE_RAW!O13/100)/(AWMD_exIreland!AE97-DE_RAW!P13)*100</f>
        <v>12.0398350800602</v>
      </c>
      <c r="S13" s="37">
        <f>(AWMD_exIreland!D97/AWMD_exIreland!D$201*AWMD_Updated!D$201*AWMD_exIreland!J97/100-DE_RAW!C13*DE_RAW!J13/100)/(AWMD_exIreland!D97/AWMD_exIreland!D$201*AWMD_Updated!D$201-DE_RAW!C13)*100</f>
        <v>62.074447496238939</v>
      </c>
      <c r="T13" s="37">
        <f>(AWMD_exIreland!C97/AWMD_exIreland!C$201*AWMD_Updated!C$201*AWMD_exIreland!I97/100-DE_RAW!B13*DE_RAW!I13/100)/(AWMD_exIreland!C97/AWMD_exIreland!C$201*AWMD_Updated!C$201-DE_RAW!B13)*100</f>
        <v>62.423700489751965</v>
      </c>
      <c r="U13" s="37">
        <f>(AWMD_exIreland!F97/AWMD_exIreland!F$201*AWMD_Updated!F$201*AWMD_exIreland!L97/100-DE_RAW!E13*DE_RAW!K13/100)/(AWMD_exIreland!F97/AWMD_exIreland!C$201*AWMD_Updated!F$201-DE_RAW!E13)*100</f>
        <v>63.255532571353093</v>
      </c>
      <c r="Y13" s="37">
        <v>103649359377.74899</v>
      </c>
    </row>
    <row r="14" spans="1:31">
      <c r="A14" t="s">
        <v>217</v>
      </c>
      <c r="B14" s="37">
        <f>(AWMD_exIreland!C98/AWMD_exIreland!C$201*AWMD_Updated!C$201-DE_RAW!B14)*(POP!$D$117)/(POP!$D14)</f>
        <v>1623111.7594334893</v>
      </c>
      <c r="C14" s="37">
        <f>(AWMD_exIreland!D98/AWMD_exIreland!D$201*AWMD_Updated!D$201-DE_RAW!C14)*(POP!$D$117)/(POP!$D14)</f>
        <v>882072.15029004356</v>
      </c>
      <c r="D14" s="37">
        <f>(AWMD_exIreland!E98/AWMD_exIreland!E$201*AWMD_Updated!E$201-DE_RAW!D14)*(POP!$D$117)/(POP!$D14)</f>
        <v>369054.94498828828</v>
      </c>
      <c r="E14" s="37">
        <f>(AWMD_exIreland!F98/AWMD_exIreland!F$201*AWMD_Updated!F$201-DE_RAW!E14)*(POP!$D$117)/(POP!$D14)</f>
        <v>378264.8324182292</v>
      </c>
      <c r="F14" s="37">
        <f t="shared" si="0"/>
        <v>313482.56489982095</v>
      </c>
      <c r="G14" s="37">
        <f>(GIN_EA!D58*10^6-DE_RAW!S14*10^9)/(REA_transformed!U14/100)*POP!$D$117/POP!$D14*1/(10^6)</f>
        <v>64782.267518408269</v>
      </c>
      <c r="H14" s="107">
        <f>(GIN_EA!D58*10^6-DE_RAW!S14*10^9)/(REA_transformed!T14/100)*POP!$D$117/POP!$D14*1/(10^6)</f>
        <v>65693.454099868497</v>
      </c>
      <c r="I14" s="37">
        <f>(AWMD_exIreland!G98/AWMD_exIreland!G$201*AWMD_Updated!G$201-DE_RAW!F14)*(POP!$D$117)/(POP!$D14)</f>
        <v>396112.83617471717</v>
      </c>
      <c r="J14" s="37">
        <f>(AWMD_exIreland!H98/AWMD_exIreland!H$201*AWMD_Updated!H$201-DE_RAW!G14)*(POP!$D$117)/(POP!$D14)</f>
        <v>376851.64816088462</v>
      </c>
      <c r="K14" s="37">
        <f>Y14/(REA_transformed!T14/100*10^6)*(POP!$D$117)/(POP!$D14)</f>
        <v>187184.2908928043</v>
      </c>
      <c r="L14" s="37">
        <f>(AWMD_exIreland!Q98*10^6-DE_RAW!H14*10^6)/(AWMD_exIreland!AJ98*10^3-DE_RAW!N14*10^6)*1/(S14/100)</f>
        <v>15.490092384818153</v>
      </c>
      <c r="M14" s="37">
        <f>(AWMD_exIreland!AI98-DE_RAW!M14)</f>
        <v>72992.45989736433</v>
      </c>
      <c r="N14" s="37">
        <f t="shared" si="1"/>
        <v>83133.880578323675</v>
      </c>
      <c r="O14" s="37">
        <f>(AWMD_exIreland!AJ98*10^3-DE_RAW!N14*10^6)/(AWMD_exIreland!AI98*10^3-DE_RAW!M14*10^3)</f>
        <v>571.38357349158071</v>
      </c>
      <c r="P14" s="37">
        <f t="shared" si="2"/>
        <v>87.801097927330943</v>
      </c>
      <c r="Q14" s="37">
        <f>(N14*10^3)/POP!D14</f>
        <v>0.34826417065314874</v>
      </c>
      <c r="R14" s="37">
        <f>(AWMD_exIreland!AE98*AWMD_exIreland!AH98/100-DE_RAW!P14*DE_RAW!O14/100)/(AWMD_exIreland!AE98-DE_RAW!P14)*100</f>
        <v>12.198902072669057</v>
      </c>
      <c r="S14" s="37">
        <f>(AWMD_exIreland!D98/AWMD_exIreland!D$201*AWMD_Updated!D$201*AWMD_exIreland!J98/100-DE_RAW!C14*DE_RAW!J14/100)/(AWMD_exIreland!D98/AWMD_exIreland!D$201*AWMD_Updated!D$201-DE_RAW!C14)*100</f>
        <v>62.921920028621258</v>
      </c>
      <c r="T14" s="37">
        <f>(AWMD_exIreland!C98/AWMD_exIreland!C$201*AWMD_Updated!C$201*AWMD_exIreland!I98/100-DE_RAW!B14*DE_RAW!I14/100)/(AWMD_exIreland!C98/AWMD_exIreland!C$201*AWMD_Updated!C$201-DE_RAW!B14)*100</f>
        <v>63.046039516272835</v>
      </c>
      <c r="U14" s="37">
        <f>(AWMD_exIreland!F98/AWMD_exIreland!F$201*AWMD_Updated!F$201*AWMD_exIreland!L98/100-DE_RAW!E14*DE_RAW!K14/100)/(AWMD_exIreland!F98/AWMD_exIreland!C$201*AWMD_Updated!F$201-DE_RAW!E14)*100</f>
        <v>63.932805407959407</v>
      </c>
      <c r="Y14" s="37">
        <v>107125111695.42</v>
      </c>
    </row>
    <row r="15" spans="1:31">
      <c r="A15" t="s">
        <v>218</v>
      </c>
      <c r="B15" s="37">
        <f>(AWMD_exIreland!C99/AWMD_exIreland!C$201*AWMD_Updated!C$201-DE_RAW!B15)*(POP!$D$117)/(POP!$D15)</f>
        <v>1632475.3478464035</v>
      </c>
      <c r="C15" s="37">
        <f>(AWMD_exIreland!D99/AWMD_exIreland!D$201*AWMD_Updated!D$201-DE_RAW!C15)*(POP!$D$117)/(POP!$D15)</f>
        <v>883526.13787283166</v>
      </c>
      <c r="D15" s="37">
        <f>(AWMD_exIreland!E99/AWMD_exIreland!E$201*AWMD_Updated!E$201-DE_RAW!D15)*(POP!$D$117)/(POP!$D15)</f>
        <v>367383.52733536309</v>
      </c>
      <c r="E15" s="37">
        <f>(AWMD_exIreland!F99/AWMD_exIreland!F$201*AWMD_Updated!F$201-DE_RAW!E15)*(POP!$D$117)/(POP!$D15)</f>
        <v>384814.50181231968</v>
      </c>
      <c r="F15" s="37">
        <f t="shared" si="0"/>
        <v>318500.17756940925</v>
      </c>
      <c r="G15" s="37">
        <f>(GIN_EA!D59*10^6-DE_RAW!S15*10^9)/(REA_transformed!U15/100)*POP!$D$117/POP!$D15*1/(10^6)</f>
        <v>66314.324242910414</v>
      </c>
      <c r="H15" s="107">
        <f>(GIN_EA!D59*10^6-DE_RAW!S15*10^9)/(REA_transformed!T15/100)*POP!$D$117/POP!$D15*1/(10^6)</f>
        <v>66949.725341651618</v>
      </c>
      <c r="I15" s="37">
        <f>(AWMD_exIreland!G99/AWMD_exIreland!G$201*AWMD_Updated!G$201-DE_RAW!F15)*(POP!$D$117)/(POP!$D15)</f>
        <v>402763.3101084411</v>
      </c>
      <c r="J15" s="37">
        <f>(AWMD_exIreland!H99/AWMD_exIreland!H$201*AWMD_Updated!H$201-DE_RAW!G15)*(POP!$D$117)/(POP!$D15)</f>
        <v>385929.68467464537</v>
      </c>
      <c r="K15" s="37">
        <f>Y15/(REA_transformed!T15/100*10^6)*(POP!$D$117)/(POP!$D15)</f>
        <v>192198.23768865681</v>
      </c>
      <c r="L15" s="37">
        <f>(AWMD_exIreland!Q99*10^6-DE_RAW!H15*10^6)/(AWMD_exIreland!AJ99*10^3-DE_RAW!N15*10^6)*1/(S15/100)</f>
        <v>15.512941251217827</v>
      </c>
      <c r="M15" s="37">
        <f>(AWMD_exIreland!AI99-DE_RAW!M15)</f>
        <v>73078.896996431242</v>
      </c>
      <c r="N15" s="37">
        <f t="shared" si="1"/>
        <v>83310.645879920921</v>
      </c>
      <c r="O15" s="37">
        <f>(AWMD_exIreland!AJ99*10^3-DE_RAW!N15*10^6)/(AWMD_exIreland!AI99*10^3-DE_RAW!M15*10^3)</f>
        <v>570.88166885533894</v>
      </c>
      <c r="P15" s="37">
        <f t="shared" si="2"/>
        <v>87.718557724018709</v>
      </c>
      <c r="Q15" s="37">
        <f>(N15*10^3)/POP!D15</f>
        <v>0.34874275569483165</v>
      </c>
      <c r="R15" s="37">
        <f>(AWMD_exIreland!AE99*AWMD_exIreland!AH99/100-DE_RAW!P15*DE_RAW!O15/100)/(AWMD_exIreland!AE99-DE_RAW!P15)*100</f>
        <v>12.281442275981297</v>
      </c>
      <c r="S15" s="37">
        <f>(AWMD_exIreland!D99/AWMD_exIreland!D$201*AWMD_Updated!D$201*AWMD_exIreland!J99/100-DE_RAW!C15*DE_RAW!J15/100)/(AWMD_exIreland!D99/AWMD_exIreland!D$201*AWMD_Updated!D$201-DE_RAW!C15)*100</f>
        <v>63.532207180764374</v>
      </c>
      <c r="T15" s="37">
        <f>(AWMD_exIreland!C99/AWMD_exIreland!C$201*AWMD_Updated!C$201*AWMD_exIreland!I99/100-DE_RAW!B15*DE_RAW!I15/100)/(AWMD_exIreland!C99/AWMD_exIreland!C$201*AWMD_Updated!C$201-DE_RAW!B15)*100</f>
        <v>63.486018980093618</v>
      </c>
      <c r="U15" s="37">
        <f>(AWMD_exIreland!F99/AWMD_exIreland!F$201*AWMD_Updated!F$201*AWMD_exIreland!L99/100-DE_RAW!E15*DE_RAW!K15/100)/(AWMD_exIreland!F99/AWMD_exIreland!C$201*AWMD_Updated!F$201-DE_RAW!E15)*100</f>
        <v>64.094320228356267</v>
      </c>
      <c r="Y15" s="37">
        <v>110845387261.05701</v>
      </c>
    </row>
    <row r="16" spans="1:31">
      <c r="A16" t="s">
        <v>219</v>
      </c>
      <c r="B16" s="37">
        <f>(AWMD_exIreland!C100/AWMD_exIreland!C$201*AWMD_Updated!C$201-DE_RAW!B16)*(POP!$D$117)/(POP!$D16)</f>
        <v>1642874.8090422202</v>
      </c>
      <c r="C16" s="37">
        <f>(AWMD_exIreland!D100/AWMD_exIreland!D$201*AWMD_Updated!D$201-DE_RAW!C16)*(POP!$D$117)/(POP!$D16)</f>
        <v>890702.87354737706</v>
      </c>
      <c r="D16" s="37">
        <f>(AWMD_exIreland!E100/AWMD_exIreland!E$201*AWMD_Updated!E$201-DE_RAW!D16)*(POP!$D$117)/(POP!$D16)</f>
        <v>367432.06421464559</v>
      </c>
      <c r="E16" s="37">
        <f>(AWMD_exIreland!F100/AWMD_exIreland!F$201*AWMD_Updated!F$201-DE_RAW!E16)*(POP!$D$117)/(POP!$D16)</f>
        <v>389776.16350117896</v>
      </c>
      <c r="F16" s="37">
        <f t="shared" si="0"/>
        <v>324391.90073489473</v>
      </c>
      <c r="G16" s="37">
        <f>(GIN_EA!D60*10^6-DE_RAW!S16*10^9)/(REA_transformed!U16/100)*POP!$D$117/POP!$D16*1/(10^6)</f>
        <v>65384.262766284228</v>
      </c>
      <c r="H16" s="107">
        <f>(GIN_EA!D60*10^6-DE_RAW!S16*10^9)/(REA_transformed!T16/100)*POP!$D$117/POP!$D16*1/(10^6)</f>
        <v>65776.765122305398</v>
      </c>
      <c r="I16" s="37">
        <f>(AWMD_exIreland!G100/AWMD_exIreland!G$201*AWMD_Updated!G$201-DE_RAW!F16)*(POP!$D$117)/(POP!$D16)</f>
        <v>411492.4959851536</v>
      </c>
      <c r="J16" s="37">
        <f>(AWMD_exIreland!H100/AWMD_exIreland!H$201*AWMD_Updated!H$201-DE_RAW!G16)*(POP!$D$117)/(POP!$D16)</f>
        <v>398645.6169828244</v>
      </c>
      <c r="K16" s="37">
        <f>Y16/(REA_transformed!T16/100*10^6)*(POP!$D$117)/(POP!$D16)</f>
        <v>196696.09378665371</v>
      </c>
      <c r="L16" s="37">
        <f>(AWMD_exIreland!Q100*10^6-DE_RAW!H16*10^6)/(AWMD_exIreland!AJ100*10^3-DE_RAW!N16*10^6)*1/(S16/100)</f>
        <v>15.491718710661168</v>
      </c>
      <c r="M16" s="37">
        <f>(AWMD_exIreland!AI100-DE_RAW!M16)</f>
        <v>73280.051776994893</v>
      </c>
      <c r="N16" s="37">
        <f t="shared" si="1"/>
        <v>83420.082947634524</v>
      </c>
      <c r="O16" s="37">
        <f>(AWMD_exIreland!AJ100*10^3-DE_RAW!N16*10^6)/(AWMD_exIreland!AI100*10^3-DE_RAW!M16*10^3)</f>
        <v>569.82369484501703</v>
      </c>
      <c r="P16" s="37">
        <f t="shared" si="2"/>
        <v>87.844616293411207</v>
      </c>
      <c r="Q16" s="37">
        <f>(N16*10^3)/POP!D16</f>
        <v>0.34895394252068213</v>
      </c>
      <c r="R16" s="37">
        <f>(AWMD_exIreland!AE100*AWMD_exIreland!AH100/100-DE_RAW!P16*DE_RAW!O16/100)/(AWMD_exIreland!AE100-DE_RAW!P16)*100</f>
        <v>12.155383706588797</v>
      </c>
      <c r="S16" s="37">
        <f>(AWMD_exIreland!D100/AWMD_exIreland!D$201*AWMD_Updated!D$201*AWMD_exIreland!J100/100-DE_RAW!C16*DE_RAW!J16/100)/(AWMD_exIreland!D100/AWMD_exIreland!D$201*AWMD_Updated!D$201-DE_RAW!C16)*100</f>
        <v>63.823499789240593</v>
      </c>
      <c r="T16" s="37">
        <f>(AWMD_exIreland!C100/AWMD_exIreland!C$201*AWMD_Updated!C$201*AWMD_exIreland!I100/100-DE_RAW!B16*DE_RAW!I16/100)/(AWMD_exIreland!C100/AWMD_exIreland!C$201*AWMD_Updated!C$201-DE_RAW!B16)*100</f>
        <v>63.82999417529043</v>
      </c>
      <c r="U16" s="37">
        <f>(AWMD_exIreland!F100/AWMD_exIreland!F$201*AWMD_Updated!F$201*AWMD_exIreland!L100/100-DE_RAW!E16*DE_RAW!K16/100)/(AWMD_exIreland!F100/AWMD_exIreland!C$201*AWMD_Updated!F$201-DE_RAW!E16)*100</f>
        <v>64.213166242063934</v>
      </c>
      <c r="Y16" s="37">
        <v>114134744449.75101</v>
      </c>
    </row>
    <row r="17" spans="1:25">
      <c r="A17" t="s">
        <v>220</v>
      </c>
      <c r="B17" s="37">
        <f>(AWMD_exIreland!C101/AWMD_exIreland!C$201*AWMD_Updated!C$201-DE_RAW!B17)*(POP!$D$117)/(POP!$D17)</f>
        <v>1652634.6559967392</v>
      </c>
      <c r="C17" s="37">
        <f>(AWMD_exIreland!D101/AWMD_exIreland!D$201*AWMD_Updated!D$201-DE_RAW!C17)*(POP!$D$117)/(POP!$D17)</f>
        <v>894360.12744909525</v>
      </c>
      <c r="D17" s="37">
        <f>(AWMD_exIreland!E101/AWMD_exIreland!E$201*AWMD_Updated!E$201-DE_RAW!D17)*(POP!$D$117)/(POP!$D17)</f>
        <v>368868.39241577347</v>
      </c>
      <c r="E17" s="37">
        <f>(AWMD_exIreland!F101/AWMD_exIreland!F$201*AWMD_Updated!F$201-DE_RAW!E17)*(POP!$D$117)/(POP!$D17)</f>
        <v>399378.73464040848</v>
      </c>
      <c r="F17" s="37">
        <f t="shared" si="0"/>
        <v>335458.84801276412</v>
      </c>
      <c r="G17" s="37">
        <f>(GIN_EA!D61*10^6-DE_RAW!S17*10^9)/(REA_transformed!U17/100)*POP!$D$117/POP!$D17*1/(10^6)</f>
        <v>63919.886627644366</v>
      </c>
      <c r="H17" s="107">
        <f>(GIN_EA!D61*10^6-DE_RAW!S17*10^9)/(REA_transformed!T17/100)*POP!$D$117/POP!$D17*1/(10^6)</f>
        <v>64120.610285641043</v>
      </c>
      <c r="I17" s="37">
        <f>(AWMD_exIreland!G101/AWMD_exIreland!G$201*AWMD_Updated!G$201-DE_RAW!F17)*(POP!$D$117)/(POP!$D17)</f>
        <v>426180.97104191658</v>
      </c>
      <c r="J17" s="37">
        <f>(AWMD_exIreland!H101/AWMD_exIreland!H$201*AWMD_Updated!H$201-DE_RAW!G17)*(POP!$D$117)/(POP!$D17)</f>
        <v>413383.04441537091</v>
      </c>
      <c r="K17" s="37">
        <f>Y17/(REA_transformed!T17/100*10^6)*(POP!$D$117)/(POP!$D17)</f>
        <v>201722.68124132571</v>
      </c>
      <c r="L17" s="37">
        <f>(AWMD_exIreland!Q101*10^6-DE_RAW!H17*10^6)/(AWMD_exIreland!AJ101*10^3-DE_RAW!N17*10^6)*1/(S17/100)</f>
        <v>15.508024374028482</v>
      </c>
      <c r="M17" s="37">
        <f>(AWMD_exIreland!AI101-DE_RAW!M17)</f>
        <v>73436.258994305113</v>
      </c>
      <c r="N17" s="37">
        <f t="shared" si="1"/>
        <v>83657.398693402196</v>
      </c>
      <c r="O17" s="37">
        <f>(AWMD_exIreland!AJ101*10^3-DE_RAW!N17*10^6)/(AWMD_exIreland!AI101*10^3-DE_RAW!M17*10^3)</f>
        <v>568.75140590748367</v>
      </c>
      <c r="P17" s="37">
        <f t="shared" si="2"/>
        <v>87.782144964180929</v>
      </c>
      <c r="Q17" s="37">
        <f>(N17*10^3)/POP!D17</f>
        <v>0.34971435166672044</v>
      </c>
      <c r="R17" s="37">
        <f>(AWMD_exIreland!AE101*AWMD_exIreland!AH101/100-DE_RAW!P17*DE_RAW!O17/100)/(AWMD_exIreland!AE101-DE_RAW!P17)*100</f>
        <v>12.217855035819072</v>
      </c>
      <c r="S17" s="37">
        <f>(AWMD_exIreland!D101/AWMD_exIreland!D$201*AWMD_Updated!D$201*AWMD_exIreland!J101/100-DE_RAW!C17*DE_RAW!J17/100)/(AWMD_exIreland!D101/AWMD_exIreland!D$201*AWMD_Updated!D$201-DE_RAW!C17)*100</f>
        <v>64.362408486066883</v>
      </c>
      <c r="T17" s="37">
        <f>(AWMD_exIreland!C101/AWMD_exIreland!C$201*AWMD_Updated!C$201*AWMD_exIreland!I101/100-DE_RAW!B17*DE_RAW!I17/100)/(AWMD_exIreland!C101/AWMD_exIreland!C$201*AWMD_Updated!C$201-DE_RAW!B17)*100</f>
        <v>64.403776925359281</v>
      </c>
      <c r="U17" s="37">
        <f>(AWMD_exIreland!F101/AWMD_exIreland!F$201*AWMD_Updated!F$201*AWMD_exIreland!L101/100-DE_RAW!E17*DE_RAW!K17/100)/(AWMD_exIreland!F101/AWMD_exIreland!C$201*AWMD_Updated!F$201-DE_RAW!E17)*100</f>
        <v>64.606020114064648</v>
      </c>
      <c r="Y17" s="37">
        <v>118182124458.814</v>
      </c>
    </row>
    <row r="18" spans="1:25">
      <c r="A18" t="s">
        <v>221</v>
      </c>
      <c r="B18" s="37">
        <f>(AWMD_exIreland!C102/AWMD_exIreland!C$201*AWMD_Updated!C$201-DE_RAW!B18)*(POP!$D$117)/(POP!$D18)</f>
        <v>1667201.0187641252</v>
      </c>
      <c r="C18" s="37">
        <f>(AWMD_exIreland!D102/AWMD_exIreland!D$201*AWMD_Updated!D$201-DE_RAW!C18)*(POP!$D$117)/(POP!$D18)</f>
        <v>900026.07322362298</v>
      </c>
      <c r="D18" s="37">
        <f>(AWMD_exIreland!E102/AWMD_exIreland!E$201*AWMD_Updated!E$201-DE_RAW!D18)*(POP!$D$117)/(POP!$D18)</f>
        <v>363591.11146481137</v>
      </c>
      <c r="E18" s="37">
        <f>(AWMD_exIreland!F102/AWMD_exIreland!F$201*AWMD_Updated!F$201-DE_RAW!E18)*(POP!$D$117)/(POP!$D18)</f>
        <v>395575.30865087715</v>
      </c>
      <c r="F18" s="37">
        <f t="shared" si="0"/>
        <v>329559.06121742277</v>
      </c>
      <c r="G18" s="37">
        <f>(GIN_EA!D62*10^6-DE_RAW!S18*10^9)/(REA_transformed!U18/100)*POP!$D$117/POP!$D18*1/(10^6)</f>
        <v>66016.247433454395</v>
      </c>
      <c r="H18" s="107">
        <f>(GIN_EA!D62*10^6-DE_RAW!S18*10^9)/(REA_transformed!T18/100)*POP!$D$117/POP!$D18*1/(10^6)</f>
        <v>66270.804781211846</v>
      </c>
      <c r="I18" s="37">
        <f>(AWMD_exIreland!G102/AWMD_exIreland!G$201*AWMD_Updated!G$201-DE_RAW!F18)*(POP!$D$117)/(POP!$D18)</f>
        <v>439591.351367786</v>
      </c>
      <c r="J18" s="37">
        <f>(AWMD_exIreland!H102/AWMD_exIreland!H$201*AWMD_Updated!H$201-DE_RAW!G18)*(POP!$D$117)/(POP!$D18)</f>
        <v>420114.02182051807</v>
      </c>
      <c r="K18" s="37">
        <f>Y18/(REA_transformed!T18/100*10^6)*(POP!$D$117)/(POP!$D18)</f>
        <v>208764.03669256644</v>
      </c>
      <c r="L18" s="37">
        <f>(AWMD_exIreland!Q102*10^6-DE_RAW!H18*10^6)/(AWMD_exIreland!AJ102*10^3-DE_RAW!N18*10^6)*1/(S18/100)</f>
        <v>15.362575985973411</v>
      </c>
      <c r="M18" s="37">
        <f>(AWMD_exIreland!AI102-DE_RAW!M18)</f>
        <v>73482.59</v>
      </c>
      <c r="N18" s="37">
        <f t="shared" si="1"/>
        <v>83694.285945127194</v>
      </c>
      <c r="O18" s="37">
        <f>(AWMD_exIreland!AJ102*10^3-DE_RAW!N18*10^6)/(AWMD_exIreland!AI102*10^3-DE_RAW!M18*10^3)</f>
        <v>568.62446737383641</v>
      </c>
      <c r="P18" s="37">
        <f t="shared" si="2"/>
        <v>87.798813467597626</v>
      </c>
      <c r="Q18" s="37">
        <f>(N18*10^3)/POP!D18</f>
        <v>0.34965979638874473</v>
      </c>
      <c r="R18" s="37">
        <f>(AWMD_exIreland!AE102*AWMD_exIreland!AH102/100-DE_RAW!P18*DE_RAW!O18/100)/(AWMD_exIreland!AE102-DE_RAW!P18)*100</f>
        <v>12.201186532402373</v>
      </c>
      <c r="S18" s="37">
        <f>(AWMD_exIreland!D102/AWMD_exIreland!D$201*AWMD_Updated!D$201*AWMD_exIreland!J102/100-DE_RAW!C18*DE_RAW!J18/100)/(AWMD_exIreland!D102/AWMD_exIreland!D$201*AWMD_Updated!D$201-DE_RAW!C18)*100</f>
        <v>64.510226435751889</v>
      </c>
      <c r="T18" s="37">
        <f>(AWMD_exIreland!C102/AWMD_exIreland!C$201*AWMD_Updated!C$201*AWMD_exIreland!I102/100-DE_RAW!B18*DE_RAW!I18/100)/(AWMD_exIreland!C102/AWMD_exIreland!C$201*AWMD_Updated!C$201-DE_RAW!B18)*100</f>
        <v>64.347393239743738</v>
      </c>
      <c r="U18" s="37">
        <f>(AWMD_exIreland!F102/AWMD_exIreland!F$201*AWMD_Updated!F$201*AWMD_exIreland!L102/100-DE_RAW!E18*DE_RAW!K18/100)/(AWMD_exIreland!F102/AWMD_exIreland!C$201*AWMD_Updated!F$201-DE_RAW!E18)*100</f>
        <v>64.595515518652817</v>
      </c>
      <c r="Y18" s="37">
        <v>122273283463.729</v>
      </c>
    </row>
    <row r="19" spans="1:25">
      <c r="A19" t="s">
        <v>222</v>
      </c>
      <c r="B19" s="37">
        <f>(AWMD_exIreland!C103/AWMD_exIreland!C$201*AWMD_Updated!C$201-DE_RAW!B19)*(POP!$D$117)/(POP!$D19)</f>
        <v>1679307.9461892454</v>
      </c>
      <c r="C19" s="37">
        <f>(AWMD_exIreland!D103/AWMD_exIreland!D$201*AWMD_Updated!D$201-DE_RAW!C19)*(POP!$D$117)/(POP!$D19)</f>
        <v>908609.56368560728</v>
      </c>
      <c r="D19" s="37">
        <f>(AWMD_exIreland!E103/AWMD_exIreland!E$201*AWMD_Updated!E$201-DE_RAW!D19)*(POP!$D$117)/(POP!$D19)</f>
        <v>365592.49884905212</v>
      </c>
      <c r="E19" s="37">
        <f>(AWMD_exIreland!F103/AWMD_exIreland!F$201*AWMD_Updated!F$201-DE_RAW!E19)*(POP!$D$117)/(POP!$D19)</f>
        <v>397918.65657568502</v>
      </c>
      <c r="F19" s="37">
        <f t="shared" si="0"/>
        <v>331967.99183141801</v>
      </c>
      <c r="G19" s="37">
        <f>(GIN_EA!D63*10^6-DE_RAW!S19*10^9)/(REA_transformed!U19/100)*POP!$D$117/POP!$D19*1/(10^6)</f>
        <v>65950.664744266993</v>
      </c>
      <c r="H19" s="107">
        <f>(GIN_EA!D63*10^6-DE_RAW!S19*10^9)/(REA_transformed!T19/100)*POP!$D$117/POP!$D19*1/(10^6)</f>
        <v>66710.369966771454</v>
      </c>
      <c r="I19" s="37">
        <f>(AWMD_exIreland!G103/AWMD_exIreland!G$201*AWMD_Updated!G$201-DE_RAW!F19)*(POP!$D$117)/(POP!$D19)</f>
        <v>442694.36467579007</v>
      </c>
      <c r="J19" s="37">
        <f>(AWMD_exIreland!H103/AWMD_exIreland!H$201*AWMD_Updated!H$201-DE_RAW!G19)*(POP!$D$117)/(POP!$D19)</f>
        <v>425962.95351585554</v>
      </c>
      <c r="K19" s="37">
        <f>Y19/(REA_transformed!T19/100*10^6)*(POP!$D$117)/(POP!$D19)</f>
        <v>212257.14460142193</v>
      </c>
      <c r="L19" s="37">
        <f>(AWMD_exIreland!Q103*10^6-DE_RAW!H19*10^6)/(AWMD_exIreland!AJ103*10^3-DE_RAW!N19*10^6)*1/(S19/100)</f>
        <v>15.462412388277984</v>
      </c>
      <c r="M19" s="37">
        <f>(AWMD_exIreland!AI103-DE_RAW!M19)</f>
        <v>73648.789999999994</v>
      </c>
      <c r="N19" s="37">
        <f t="shared" si="1"/>
        <v>83777.257377936578</v>
      </c>
      <c r="O19" s="37">
        <f>(AWMD_exIreland!AJ103*10^3-DE_RAW!N19*10^6)/(AWMD_exIreland!AI103*10^3-DE_RAW!M19*10^3)</f>
        <v>568.09441811603426</v>
      </c>
      <c r="P19" s="37">
        <f t="shared" si="2"/>
        <v>87.910242355816251</v>
      </c>
      <c r="Q19" s="37">
        <f>(N19*10^3)/POP!D19</f>
        <v>0.34980094319497418</v>
      </c>
      <c r="R19" s="37">
        <f>(AWMD_exIreland!AE103*AWMD_exIreland!AH103/100-DE_RAW!P19*DE_RAW!O19/100)/(AWMD_exIreland!AE103-DE_RAW!P19)*100</f>
        <v>12.089757644183749</v>
      </c>
      <c r="S19" s="37">
        <f>(AWMD_exIreland!D103/AWMD_exIreland!D$201*AWMD_Updated!D$201*AWMD_exIreland!J103/100-DE_RAW!C19*DE_RAW!J19/100)/(AWMD_exIreland!D103/AWMD_exIreland!D$201*AWMD_Updated!D$201-DE_RAW!C19)*100</f>
        <v>64.295929796443346</v>
      </c>
      <c r="T19" s="37">
        <f>(AWMD_exIreland!C103/AWMD_exIreland!C$201*AWMD_Updated!C$201*AWMD_exIreland!I103/100-DE_RAW!B19*DE_RAW!I19/100)/(AWMD_exIreland!C103/AWMD_exIreland!C$201*AWMD_Updated!C$201-DE_RAW!B19)*100</f>
        <v>64.166512334216634</v>
      </c>
      <c r="U19" s="37">
        <f>(AWMD_exIreland!F103/AWMD_exIreland!F$201*AWMD_Updated!F$201*AWMD_exIreland!L103/100-DE_RAW!E19*DE_RAW!K19/100)/(AWMD_exIreland!F103/AWMD_exIreland!C$201*AWMD_Updated!F$201-DE_RAW!E19)*100</f>
        <v>64.905665377165121</v>
      </c>
      <c r="Y19" s="37">
        <v>124042564786.19501</v>
      </c>
    </row>
    <row r="20" spans="1:25">
      <c r="A20" t="s">
        <v>223</v>
      </c>
      <c r="B20" s="37">
        <f>(AWMD_exIreland!C104/AWMD_exIreland!C$201*AWMD_Updated!C$201-DE_RAW!B20)*(POP!$D$117)/(POP!$D20)</f>
        <v>1682865.327972692</v>
      </c>
      <c r="C20" s="37">
        <f>(AWMD_exIreland!D104/AWMD_exIreland!D$201*AWMD_Updated!D$201-DE_RAW!C20)*(POP!$D$117)/(POP!$D20)</f>
        <v>908789.89250140358</v>
      </c>
      <c r="D20" s="37">
        <f>(AWMD_exIreland!E104/AWMD_exIreland!E$201*AWMD_Updated!E$201-DE_RAW!D20)*(POP!$D$117)/(POP!$D20)</f>
        <v>367019.82848459628</v>
      </c>
      <c r="E20" s="37">
        <f>(AWMD_exIreland!F104/AWMD_exIreland!F$201*AWMD_Updated!F$201-DE_RAW!E20)*(POP!$D$117)/(POP!$D20)</f>
        <v>398018.20213838347</v>
      </c>
      <c r="F20" s="37">
        <f t="shared" si="0"/>
        <v>333720.16535235866</v>
      </c>
      <c r="G20" s="37">
        <f>(GIN_EA!D64*10^6-DE_RAW!S20*10^9)/(REA_transformed!U20/100)*POP!$D$117/POP!$D20*1/(10^6)</f>
        <v>64298.036786024823</v>
      </c>
      <c r="H20" s="107">
        <f>(GIN_EA!D64*10^6-DE_RAW!S20*10^9)/(REA_transformed!T20/100)*POP!$D$117/POP!$D20*1/(10^6)</f>
        <v>64763.436388471899</v>
      </c>
      <c r="I20" s="37">
        <f>(AWMD_exIreland!G104/AWMD_exIreland!G$201*AWMD_Updated!G$201-DE_RAW!F20)*(POP!$D$117)/(POP!$D20)</f>
        <v>441312.16158468265</v>
      </c>
      <c r="J20" s="37">
        <f>(AWMD_exIreland!H104/AWMD_exIreland!H$201*AWMD_Updated!H$201-DE_RAW!G20)*(POP!$D$117)/(POP!$D20)</f>
        <v>427971.06308013183</v>
      </c>
      <c r="K20" s="37">
        <f>Y20/(REA_transformed!T20/100*10^6)*(POP!$D$117)/(POP!$D20)</f>
        <v>205770.39463886293</v>
      </c>
      <c r="L20" s="37">
        <f>(AWMD_exIreland!Q104*10^6-DE_RAW!H20*10^6)/(AWMD_exIreland!AJ104*10^3-DE_RAW!N20*10^6)*1/(S20/100)</f>
        <v>15.337008860906202</v>
      </c>
      <c r="M20" s="37">
        <f>(AWMD_exIreland!AI104-DE_RAW!M20)</f>
        <v>73787.319999999992</v>
      </c>
      <c r="N20" s="37">
        <f t="shared" si="1"/>
        <v>84041.244356814132</v>
      </c>
      <c r="O20" s="37">
        <f>(AWMD_exIreland!AJ104*10^3-DE_RAW!N20*10^6)/(AWMD_exIreland!AI104*10^3-DE_RAW!M20*10^3)</f>
        <v>567.10629007802436</v>
      </c>
      <c r="P20" s="37">
        <f t="shared" si="2"/>
        <v>87.798937967554323</v>
      </c>
      <c r="Q20" s="37">
        <f>(N20*10^3)/POP!D20</f>
        <v>0.3507089145148119</v>
      </c>
      <c r="R20" s="37">
        <f>(AWMD_exIreland!AE104*AWMD_exIreland!AH104/100-DE_RAW!P20*DE_RAW!O20/100)/(AWMD_exIreland!AE104-DE_RAW!P20)*100</f>
        <v>12.201062032445673</v>
      </c>
      <c r="S20" s="37">
        <f>(AWMD_exIreland!D104/AWMD_exIreland!D$201*AWMD_Updated!D$201*AWMD_exIreland!J104/100-DE_RAW!C20*DE_RAW!J20/100)/(AWMD_exIreland!D104/AWMD_exIreland!D$201*AWMD_Updated!D$201-DE_RAW!C20)*100</f>
        <v>65.840245567361933</v>
      </c>
      <c r="T20" s="37">
        <f>(AWMD_exIreland!C104/AWMD_exIreland!C$201*AWMD_Updated!C$201*AWMD_exIreland!I104/100-DE_RAW!B20*DE_RAW!I20/100)/(AWMD_exIreland!C104/AWMD_exIreland!C$201*AWMD_Updated!C$201-DE_RAW!B20)*100</f>
        <v>65.627068888339295</v>
      </c>
      <c r="U20" s="37">
        <f>(AWMD_exIreland!F104/AWMD_exIreland!F$201*AWMD_Updated!F$201*AWMD_exIreland!L104/100-DE_RAW!E20*DE_RAW!K20/100)/(AWMD_exIreland!F104/AWMD_exIreland!C$201*AWMD_Updated!F$201-DE_RAW!E20)*100</f>
        <v>66.102088240361539</v>
      </c>
      <c r="Y20" s="37">
        <v>123057018902.17</v>
      </c>
    </row>
    <row r="21" spans="1:25">
      <c r="A21" t="s">
        <v>224</v>
      </c>
      <c r="B21" s="37">
        <f>(AWMD_exIreland!C105/AWMD_exIreland!C$201*AWMD_Updated!C$201-DE_RAW!B21)*(POP!$D$117)/(POP!$D21)</f>
        <v>1686596.9747225256</v>
      </c>
      <c r="C21" s="37">
        <f>(AWMD_exIreland!D105/AWMD_exIreland!D$201*AWMD_Updated!D$201-DE_RAW!C21)*(POP!$D$117)/(POP!$D21)</f>
        <v>911065.68037821783</v>
      </c>
      <c r="D21" s="37">
        <f>(AWMD_exIreland!E105/AWMD_exIreland!E$201*AWMD_Updated!E$201-DE_RAW!D21)*(POP!$D$117)/(POP!$D21)</f>
        <v>368515.23296128464</v>
      </c>
      <c r="E21" s="37">
        <f>(AWMD_exIreland!F105/AWMD_exIreland!F$201*AWMD_Updated!F$201-DE_RAW!E21)*(POP!$D$117)/(POP!$D21)</f>
        <v>398845.95994070242</v>
      </c>
      <c r="F21" s="37">
        <f t="shared" si="0"/>
        <v>335108.40901332384</v>
      </c>
      <c r="G21" s="37">
        <f>(GIN_EA!D65*10^6-DE_RAW!S21*10^9)/(REA_transformed!U21/100)*POP!$D$117/POP!$D21*1/(10^6)</f>
        <v>63737.550927378565</v>
      </c>
      <c r="H21" s="107">
        <f>(GIN_EA!D65*10^6-DE_RAW!S21*10^9)/(REA_transformed!T21/100)*POP!$D$117/POP!$D21*1/(10^6)</f>
        <v>64591.772671390449</v>
      </c>
      <c r="I21" s="37">
        <f>(AWMD_exIreland!G105/AWMD_exIreland!G$201*AWMD_Updated!G$201-DE_RAW!F21)*(POP!$D$117)/(POP!$D21)</f>
        <v>444525.01922181604</v>
      </c>
      <c r="J21" s="37">
        <f>(AWMD_exIreland!H105/AWMD_exIreland!H$201*AWMD_Updated!H$201-DE_RAW!G21)*(POP!$D$117)/(POP!$D21)</f>
        <v>431145.81988720997</v>
      </c>
      <c r="K21" s="37">
        <f>Y21/(REA_transformed!T21/100*10^6)*(POP!$D$117)/(POP!$D21)</f>
        <v>204348.99235848521</v>
      </c>
      <c r="L21" s="37">
        <f>(AWMD_exIreland!Q105*10^6-DE_RAW!H21*10^6)/(AWMD_exIreland!AJ105*10^3-DE_RAW!N21*10^6)*1/(S21/100)</f>
        <v>15.285971604360842</v>
      </c>
      <c r="M21" s="37">
        <f>(AWMD_exIreland!AI105-DE_RAW!M21)</f>
        <v>73985.8</v>
      </c>
      <c r="N21" s="37">
        <f t="shared" si="1"/>
        <v>84295.330145069776</v>
      </c>
      <c r="O21" s="37">
        <f>(AWMD_exIreland!AJ105*10^3-DE_RAW!N21*10^6)/(AWMD_exIreland!AI105*10^3-DE_RAW!M21*10^3)</f>
        <v>568.2795860827348</v>
      </c>
      <c r="P21" s="37">
        <f t="shared" si="2"/>
        <v>87.769749371255344</v>
      </c>
      <c r="Q21" s="37">
        <f>(N21*10^3)/POP!D21</f>
        <v>0.35158623565661379</v>
      </c>
      <c r="R21" s="37">
        <f>(AWMD_exIreland!AE105*AWMD_exIreland!AH105/100-DE_RAW!P21*DE_RAW!O21/100)/(AWMD_exIreland!AE105-DE_RAW!P21)*100</f>
        <v>12.230250628744651</v>
      </c>
      <c r="S21" s="37">
        <f>(AWMD_exIreland!D105/AWMD_exIreland!D$201*AWMD_Updated!D$201*AWMD_exIreland!J105/100-DE_RAW!C21*DE_RAW!J21/100)/(AWMD_exIreland!D105/AWMD_exIreland!D$201*AWMD_Updated!D$201-DE_RAW!C21)*100</f>
        <v>66.41856844209623</v>
      </c>
      <c r="T21" s="37">
        <f>(AWMD_exIreland!C105/AWMD_exIreland!C$201*AWMD_Updated!C$201*AWMD_exIreland!I105/100-DE_RAW!B21*DE_RAW!I21/100)/(AWMD_exIreland!C105/AWMD_exIreland!C$201*AWMD_Updated!C$201-DE_RAW!B21)*100</f>
        <v>66.313343996575284</v>
      </c>
      <c r="U21" s="37">
        <f>(AWMD_exIreland!F105/AWMD_exIreland!F$201*AWMD_Updated!F$201*AWMD_exIreland!L105/100-DE_RAW!E21*DE_RAW!K21/100)/(AWMD_exIreland!F105/AWMD_exIreland!C$201*AWMD_Updated!F$201-DE_RAW!E21)*100</f>
        <v>67.202086967332917</v>
      </c>
      <c r="Y21" s="37">
        <v>123549190291.56599</v>
      </c>
    </row>
    <row r="22" spans="1:25">
      <c r="A22" t="s">
        <v>225</v>
      </c>
      <c r="B22" s="37">
        <f>(AWMD_exIreland!C106/AWMD_exIreland!C$201*AWMD_Updated!C$201-DE_RAW!B22)*(POP!$D$117)/(POP!$D22)</f>
        <v>1694715.9226985069</v>
      </c>
      <c r="C22" s="37">
        <f>(AWMD_exIreland!D106/AWMD_exIreland!D$201*AWMD_Updated!D$201-DE_RAW!C22)*(POP!$D$117)/(POP!$D22)</f>
        <v>921394.88560611149</v>
      </c>
      <c r="D22" s="37">
        <f>(AWMD_exIreland!E106/AWMD_exIreland!E$201*AWMD_Updated!E$201-DE_RAW!D22)*(POP!$D$117)/(POP!$D22)</f>
        <v>368442.23237174837</v>
      </c>
      <c r="E22" s="37">
        <f>(AWMD_exIreland!F106/AWMD_exIreland!F$201*AWMD_Updated!F$201-DE_RAW!E22)*(POP!$D$117)/(POP!$D22)</f>
        <v>388449.90677409043</v>
      </c>
      <c r="F22" s="37">
        <f t="shared" si="0"/>
        <v>324685.252899524</v>
      </c>
      <c r="G22" s="37">
        <f>(GIN_EA!D66*10^6-DE_RAW!S22*10^9)/(REA_transformed!U22/100)*POP!$D$117/POP!$D22*1/(10^6)</f>
        <v>63764.653874566437</v>
      </c>
      <c r="H22" s="107">
        <f>(GIN_EA!D66*10^6-DE_RAW!S22*10^9)/(REA_transformed!T22/100)*POP!$D$117/POP!$D22*1/(10^6)</f>
        <v>65344.079572614995</v>
      </c>
      <c r="I22" s="37">
        <f>(AWMD_exIreland!G106/AWMD_exIreland!G$201*AWMD_Updated!G$201-DE_RAW!F22)*(POP!$D$117)/(POP!$D22)</f>
        <v>452729.84850320918</v>
      </c>
      <c r="J22" s="37">
        <f>(AWMD_exIreland!H106/AWMD_exIreland!H$201*AWMD_Updated!H$201-DE_RAW!G22)*(POP!$D$117)/(POP!$D22)</f>
        <v>436687.07615808083</v>
      </c>
      <c r="K22" s="37">
        <f>Y22/(REA_transformed!T22/100*10^6)*(POP!$D$117)/(POP!$D22)</f>
        <v>214567.56234258274</v>
      </c>
      <c r="L22" s="37">
        <f>(AWMD_exIreland!Q106*10^6-DE_RAW!H22*10^6)/(AWMD_exIreland!AJ106*10^3-DE_RAW!N22*10^6)*1/(S22/100)</f>
        <v>15.266948603533685</v>
      </c>
      <c r="M22" s="37">
        <f>(AWMD_exIreland!AI106-DE_RAW!M22)</f>
        <v>73952.149999999994</v>
      </c>
      <c r="N22" s="37">
        <f t="shared" si="1"/>
        <v>84158.586477349061</v>
      </c>
      <c r="O22" s="37">
        <f>(AWMD_exIreland!AJ106*10^3-DE_RAW!N22*10^6)/(AWMD_exIreland!AI106*10^3-DE_RAW!M22*10^3)</f>
        <v>569.33003029661745</v>
      </c>
      <c r="P22" s="37">
        <f t="shared" si="2"/>
        <v>87.872376539860156</v>
      </c>
      <c r="Q22" s="37">
        <f>(N22*10^3)/POP!D22</f>
        <v>0.35089306765146927</v>
      </c>
      <c r="R22" s="37">
        <f>(AWMD_exIreland!AE106*AWMD_exIreland!AH106/100-DE_RAW!P22*DE_RAW!O22/100)/(AWMD_exIreland!AE106-DE_RAW!P22)*100</f>
        <v>12.127623460139853</v>
      </c>
      <c r="S22" s="37">
        <f>(AWMD_exIreland!D106/AWMD_exIreland!D$201*AWMD_Updated!D$201*AWMD_exIreland!J106/100-DE_RAW!C22*DE_RAW!J22/100)/(AWMD_exIreland!D106/AWMD_exIreland!D$201*AWMD_Updated!D$201-DE_RAW!C22)*100</f>
        <v>67.430166551632468</v>
      </c>
      <c r="T22" s="37">
        <f>(AWMD_exIreland!C106/AWMD_exIreland!C$201*AWMD_Updated!C$201*AWMD_exIreland!I106/100-DE_RAW!B22*DE_RAW!I22/100)/(AWMD_exIreland!C106/AWMD_exIreland!C$201*AWMD_Updated!C$201-DE_RAW!B22)*100</f>
        <v>67.261997842909508</v>
      </c>
      <c r="U22" s="37">
        <f>(AWMD_exIreland!F106/AWMD_exIreland!F$201*AWMD_Updated!F$201*AWMD_exIreland!L106/100-DE_RAW!E22*DE_RAW!K22/100)/(AWMD_exIreland!F106/AWMD_exIreland!C$201*AWMD_Updated!F$201-DE_RAW!E22)*100</f>
        <v>68.928051392014581</v>
      </c>
      <c r="Y22" s="37">
        <v>131629216736.133</v>
      </c>
    </row>
    <row r="23" spans="1:25">
      <c r="A23" t="s">
        <v>226</v>
      </c>
      <c r="B23" s="37">
        <f>(AWMD_exIreland!C107/AWMD_exIreland!C$201*AWMD_Updated!C$201-DE_RAW!B23)*(POP!$D$117)/(POP!$D23)</f>
        <v>1702650.5416719192</v>
      </c>
      <c r="C23" s="37">
        <f>(AWMD_exIreland!D107/AWMD_exIreland!D$201*AWMD_Updated!D$201-DE_RAW!C23)*(POP!$D$117)/(POP!$D23)</f>
        <v>923068.21862571349</v>
      </c>
      <c r="D23" s="37">
        <f>(AWMD_exIreland!E107/AWMD_exIreland!E$201*AWMD_Updated!E$201-DE_RAW!D23)*(POP!$D$117)/(POP!$D23)</f>
        <v>369329.4405013962</v>
      </c>
      <c r="E23" s="37">
        <f>(AWMD_exIreland!F107/AWMD_exIreland!F$201*AWMD_Updated!F$201-DE_RAW!E23)*(POP!$D$117)/(POP!$D23)</f>
        <v>406353.72817212954</v>
      </c>
      <c r="F23" s="37">
        <f t="shared" si="0"/>
        <v>341345.31464713771</v>
      </c>
      <c r="G23" s="37">
        <f>(GIN_EA!D67*10^6-DE_RAW!S23*10^9)/(REA_transformed!U23/100)*POP!$D$117/POP!$D23*1/(10^6)</f>
        <v>65008.413524991847</v>
      </c>
      <c r="H23" s="107">
        <f>(GIN_EA!D67*10^6-DE_RAW!S23*10^9)/(REA_transformed!T23/100)*POP!$D$117/POP!$D23*1/(10^6)</f>
        <v>64946.457811098728</v>
      </c>
      <c r="I23" s="37">
        <f>(AWMD_exIreland!G107/AWMD_exIreland!G$201*AWMD_Updated!G$201-DE_RAW!F23)*(POP!$D$117)/(POP!$D23)</f>
        <v>454182.10303706874</v>
      </c>
      <c r="J23" s="37">
        <f>(AWMD_exIreland!H107/AWMD_exIreland!H$201*AWMD_Updated!H$201-DE_RAW!G23)*(POP!$D$117)/(POP!$D23)</f>
        <v>436172.05530747696</v>
      </c>
      <c r="K23" s="37">
        <f>Y23/(REA_transformed!T23/100*10^6)*(POP!$D$117)/(POP!$D23)</f>
        <v>209603.95990584823</v>
      </c>
      <c r="L23" s="37">
        <f>(AWMD_exIreland!Q107*10^6-DE_RAW!H23*10^6)/(AWMD_exIreland!AJ107*10^3-DE_RAW!N23*10^6)*1/(S23/100)</f>
        <v>15.352523451654001</v>
      </c>
      <c r="M23" s="37">
        <f>(AWMD_exIreland!AI107-DE_RAW!M23)</f>
        <v>74213.87000000001</v>
      </c>
      <c r="N23" s="37">
        <f t="shared" si="1"/>
        <v>84528.360169093721</v>
      </c>
      <c r="O23" s="37">
        <f>(AWMD_exIreland!AJ107*10^3-DE_RAW!N23*10^6)/(AWMD_exIreland!AI107*10^3-DE_RAW!M23*10^3)</f>
        <v>566.80234570707592</v>
      </c>
      <c r="P23" s="37">
        <f t="shared" si="2"/>
        <v>87.797598168874657</v>
      </c>
      <c r="Q23" s="37">
        <f>(N23*10^3)/POP!D23</f>
        <v>0.35225566496664112</v>
      </c>
      <c r="R23" s="37">
        <f>(AWMD_exIreland!AE107*AWMD_exIreland!AH107/100-DE_RAW!P23*DE_RAW!O23/100)/(AWMD_exIreland!AE107-DE_RAW!P23)*100</f>
        <v>12.202401831125346</v>
      </c>
      <c r="S23" s="37">
        <f>(AWMD_exIreland!D107/AWMD_exIreland!D$201*AWMD_Updated!D$201*AWMD_exIreland!J107/100-DE_RAW!C23*DE_RAW!J23/100)/(AWMD_exIreland!D107/AWMD_exIreland!D$201*AWMD_Updated!D$201-DE_RAW!C23)*100</f>
        <v>68.347581067349665</v>
      </c>
      <c r="T23" s="37">
        <f>(AWMD_exIreland!C107/AWMD_exIreland!C$201*AWMD_Updated!C$201*AWMD_exIreland!I107/100-DE_RAW!B23*DE_RAW!I23/100)/(AWMD_exIreland!C107/AWMD_exIreland!C$201*AWMD_Updated!C$201-DE_RAW!B23)*100</f>
        <v>67.921363399432977</v>
      </c>
      <c r="U23" s="37">
        <f>(AWMD_exIreland!F107/AWMD_exIreland!F$201*AWMD_Updated!F$201*AWMD_exIreland!L107/100-DE_RAW!E23*DE_RAW!K23/100)/(AWMD_exIreland!F107/AWMD_exIreland!C$201*AWMD_Updated!F$201-DE_RAW!E23)*100</f>
        <v>67.856631523513741</v>
      </c>
      <c r="Y23" s="37">
        <v>129910770519.075</v>
      </c>
    </row>
    <row r="24" spans="1:25">
      <c r="A24" t="s">
        <v>227</v>
      </c>
      <c r="B24" s="37">
        <f>(AWMD_exIreland!C108/AWMD_exIreland!C$201*AWMD_Updated!C$201-DE_RAW!B24)*(POP!$D$117)/(POP!$D24)</f>
        <v>1710541.0680906335</v>
      </c>
      <c r="C24" s="37">
        <f>(AWMD_exIreland!D108/AWMD_exIreland!D$201*AWMD_Updated!D$201-DE_RAW!C24)*(POP!$D$117)/(POP!$D24)</f>
        <v>929242.16667091637</v>
      </c>
      <c r="D24" s="37">
        <f>(AWMD_exIreland!E108/AWMD_exIreland!E$201*AWMD_Updated!E$201-DE_RAW!D24)*(POP!$D$117)/(POP!$D24)</f>
        <v>371591.77797915082</v>
      </c>
      <c r="E24" s="37">
        <f>(AWMD_exIreland!F108/AWMD_exIreland!F$201*AWMD_Updated!F$201-DE_RAW!E24)*(POP!$D$117)/(POP!$D24)</f>
        <v>413360.5381439054</v>
      </c>
      <c r="F24" s="37">
        <f t="shared" si="0"/>
        <v>348373.30157734983</v>
      </c>
      <c r="G24" s="37">
        <f>(GIN_EA!D68*10^6-DE_RAW!S24*10^9)/(REA_transformed!U24/100)*POP!$D$117/POP!$D24*1/(10^6)</f>
        <v>64987.236566555548</v>
      </c>
      <c r="H24" s="107">
        <f>(GIN_EA!D68*10^6-DE_RAW!S24*10^9)/(REA_transformed!T24/100)*POP!$D$117/POP!$D24*1/(10^6)</f>
        <v>64454.912898193827</v>
      </c>
      <c r="I24" s="37">
        <f>(AWMD_exIreland!G108/AWMD_exIreland!G$201*AWMD_Updated!G$201-DE_RAW!F24)*(POP!$D$117)/(POP!$D24)</f>
        <v>460545.87449144619</v>
      </c>
      <c r="J24" s="37">
        <f>(AWMD_exIreland!H108/AWMD_exIreland!H$201*AWMD_Updated!H$201-DE_RAW!G24)*(POP!$D$117)/(POP!$D24)</f>
        <v>440455.76103560202</v>
      </c>
      <c r="K24" s="37">
        <f>Y24/(REA_transformed!T24/100*10^6)*(POP!$D$117)/(POP!$D24)</f>
        <v>210645.58329741249</v>
      </c>
      <c r="L24" s="37">
        <f>(AWMD_exIreland!Q108*10^6-DE_RAW!H24*10^6)/(AWMD_exIreland!AJ108*10^3-DE_RAW!N24*10^6)*1/(S24/100)</f>
        <v>15.379577389021827</v>
      </c>
      <c r="M24" s="37">
        <f>(AWMD_exIreland!AI108-DE_RAW!M24)</f>
        <v>74524.52</v>
      </c>
      <c r="N24" s="37">
        <f t="shared" si="1"/>
        <v>84773.015532631951</v>
      </c>
      <c r="O24" s="37">
        <f>(AWMD_exIreland!AJ108*10^3-DE_RAW!N24*10^6)/(AWMD_exIreland!AI108*10^3-DE_RAW!M24*10^3)</f>
        <v>568.19257205547922</v>
      </c>
      <c r="P24" s="37">
        <f t="shared" si="2"/>
        <v>87.910663000200856</v>
      </c>
      <c r="Q24" s="37">
        <f>(N24*10^3)/POP!D24</f>
        <v>0.35308809260990015</v>
      </c>
      <c r="R24" s="37">
        <f>(AWMD_exIreland!AE108*AWMD_exIreland!AH108/100-DE_RAW!P24*DE_RAW!O24/100)/(AWMD_exIreland!AE108-DE_RAW!P24)*100</f>
        <v>12.089336999799139</v>
      </c>
      <c r="S24" s="37">
        <f>(AWMD_exIreland!D108/AWMD_exIreland!D$201*AWMD_Updated!D$201*AWMD_exIreland!J108/100-DE_RAW!C24*DE_RAW!J24/100)/(AWMD_exIreland!D108/AWMD_exIreland!D$201*AWMD_Updated!D$201-DE_RAW!C24)*100</f>
        <v>68.62535814995212</v>
      </c>
      <c r="T24" s="37">
        <f>(AWMD_exIreland!C108/AWMD_exIreland!C$201*AWMD_Updated!C$201*AWMD_exIreland!I108/100-DE_RAW!B24*DE_RAW!I24/100)/(AWMD_exIreland!C108/AWMD_exIreland!C$201*AWMD_Updated!C$201-DE_RAW!B24)*100</f>
        <v>68.262310823328264</v>
      </c>
      <c r="U24" s="37">
        <f>(AWMD_exIreland!F108/AWMD_exIreland!F$201*AWMD_Updated!F$201*AWMD_exIreland!L108/100-DE_RAW!E24*DE_RAW!K24/100)/(AWMD_exIreland!F108/AWMD_exIreland!C$201*AWMD_Updated!F$201-DE_RAW!E24)*100</f>
        <v>67.703160355819037</v>
      </c>
      <c r="Y24" s="37">
        <v>131281257020.339</v>
      </c>
    </row>
    <row r="25" spans="1:25">
      <c r="A25" t="s">
        <v>228</v>
      </c>
      <c r="B25" s="37">
        <f>(AWMD_exIreland!C109/AWMD_exIreland!C$201*AWMD_Updated!C$201-DE_RAW!B25)*(POP!$D$117)/(POP!$D25)</f>
        <v>1716258.4383783625</v>
      </c>
      <c r="C25" s="37">
        <f>(AWMD_exIreland!D109/AWMD_exIreland!D$201*AWMD_Updated!D$201-DE_RAW!C25)*(POP!$D$117)/(POP!$D25)</f>
        <v>929486.13053513994</v>
      </c>
      <c r="D25" s="37">
        <f>(AWMD_exIreland!E109/AWMD_exIreland!E$201*AWMD_Updated!E$201-DE_RAW!D25)*(POP!$D$117)/(POP!$D25)</f>
        <v>372551.08881560783</v>
      </c>
      <c r="E25" s="37">
        <f>(AWMD_exIreland!F109/AWMD_exIreland!F$201*AWMD_Updated!F$201-DE_RAW!E25)*(POP!$D$117)/(POP!$D25)</f>
        <v>413243.67615924793</v>
      </c>
      <c r="F25" s="37">
        <f t="shared" si="0"/>
        <v>347647.26144033216</v>
      </c>
      <c r="G25" s="37">
        <f>(GIN_EA!D69*10^6-DE_RAW!S25*10^9)/(REA_transformed!U25/100)*POP!$D$117/POP!$D25*1/(10^6)</f>
        <v>65596.414718915781</v>
      </c>
      <c r="H25" s="107">
        <f>(GIN_EA!D69*10^6-DE_RAW!S25*10^9)/(REA_transformed!T25/100)*POP!$D$117/POP!$D25*1/(10^6)</f>
        <v>64753.132969033883</v>
      </c>
      <c r="I25" s="37">
        <f>(AWMD_exIreland!G109/AWMD_exIreland!G$201*AWMD_Updated!G$201-DE_RAW!F25)*(POP!$D$117)/(POP!$D25)</f>
        <v>473816.99749996013</v>
      </c>
      <c r="J25" s="37">
        <f>(AWMD_exIreland!H109/AWMD_exIreland!H$201*AWMD_Updated!H$201-DE_RAW!G25)*(POP!$D$117)/(POP!$D25)</f>
        <v>452292.79050450143</v>
      </c>
      <c r="K25" s="37">
        <f>Y25/(REA_transformed!T25/100*10^6)*(POP!$D$117)/(POP!$D25)</f>
        <v>218690.26157620121</v>
      </c>
      <c r="L25" s="37">
        <f>(AWMD_exIreland!Q109*10^6-DE_RAW!H25*10^6)/(AWMD_exIreland!AJ109*10^3-DE_RAW!N25*10^6)*1/(S25/100)</f>
        <v>15.547391521051036</v>
      </c>
      <c r="M25" s="37">
        <f>(AWMD_exIreland!AI109-DE_RAW!M25)</f>
        <v>74722.899999999994</v>
      </c>
      <c r="N25" s="37">
        <f t="shared" si="1"/>
        <v>84853.910589418898</v>
      </c>
      <c r="O25" s="37">
        <f>(AWMD_exIreland!AJ109*10^3-DE_RAW!N25*10^6)/(AWMD_exIreland!AI109*10^3-DE_RAW!M25*10^3)</f>
        <v>569.09783480030887</v>
      </c>
      <c r="P25" s="37">
        <f t="shared" si="2"/>
        <v>88.060643853599586</v>
      </c>
      <c r="Q25" s="37">
        <f>(N25*10^3)/POP!D25</f>
        <v>0.35323027954543507</v>
      </c>
      <c r="R25" s="37">
        <f>(AWMD_exIreland!AE109*AWMD_exIreland!AH109/100-DE_RAW!P25*DE_RAW!O25/100)/(AWMD_exIreland!AE109-DE_RAW!P25)*100</f>
        <v>11.939356146400415</v>
      </c>
      <c r="S25" s="37">
        <f>(AWMD_exIreland!D109/AWMD_exIreland!D$201*AWMD_Updated!D$201*AWMD_exIreland!J109/100-DE_RAW!C25*DE_RAW!J25/100)/(AWMD_exIreland!D109/AWMD_exIreland!D$201*AWMD_Updated!D$201-DE_RAW!C25)*100</f>
        <v>68.728578866625469</v>
      </c>
      <c r="T25" s="37">
        <f>(AWMD_exIreland!C109/AWMD_exIreland!C$201*AWMD_Updated!C$201*AWMD_exIreland!I109/100-DE_RAW!B25*DE_RAW!I25/100)/(AWMD_exIreland!C109/AWMD_exIreland!C$201*AWMD_Updated!C$201-DE_RAW!B25)*100</f>
        <v>68.335995524483351</v>
      </c>
      <c r="U25" s="37">
        <f>(AWMD_exIreland!F109/AWMD_exIreland!F$201*AWMD_Updated!F$201*AWMD_exIreland!L109/100-DE_RAW!E25*DE_RAW!K25/100)/(AWMD_exIreland!F109/AWMD_exIreland!C$201*AWMD_Updated!F$201-DE_RAW!E25)*100</f>
        <v>67.457494799516283</v>
      </c>
      <c r="Y25" s="37">
        <v>136517312296.84801</v>
      </c>
    </row>
    <row r="26" spans="1:25">
      <c r="A26" t="s">
        <v>229</v>
      </c>
      <c r="B26" s="37">
        <f>(AWMD_exIreland!C110/AWMD_exIreland!C$201*AWMD_Updated!C$201-DE_RAW!B26)*(POP!$D$117)/(POP!$D26)</f>
        <v>1724332.4269608695</v>
      </c>
      <c r="C26" s="37">
        <f>(AWMD_exIreland!D110/AWMD_exIreland!D$201*AWMD_Updated!D$201-DE_RAW!C26)*(POP!$D$117)/(POP!$D26)</f>
        <v>931996.44313419505</v>
      </c>
      <c r="D26" s="37">
        <f>(AWMD_exIreland!E110/AWMD_exIreland!E$201*AWMD_Updated!E$201-DE_RAW!D26)*(POP!$D$117)/(POP!$D26)</f>
        <v>372148.68295606604</v>
      </c>
      <c r="E26" s="37">
        <f>(AWMD_exIreland!F110/AWMD_exIreland!F$201*AWMD_Updated!F$201-DE_RAW!E26)*(POP!$D$117)/(POP!$D26)</f>
        <v>411115.35733657383</v>
      </c>
      <c r="F26" s="37">
        <f t="shared" si="0"/>
        <v>347694.18351318443</v>
      </c>
      <c r="G26" s="37">
        <f>(GIN_EA!D70*10^6-DE_RAW!S26*10^9)/(REA_transformed!U26/100)*POP!$D$117/POP!$D26*1/(10^6)</f>
        <v>63421.17382338937</v>
      </c>
      <c r="H26" s="107">
        <f>(GIN_EA!D70*10^6-DE_RAW!S26*10^9)/(REA_transformed!T26/100)*POP!$D$117/POP!$D26*1/(10^6)</f>
        <v>62826.280589999711</v>
      </c>
      <c r="I26" s="37">
        <f>(AWMD_exIreland!G110/AWMD_exIreland!G$201*AWMD_Updated!G$201-DE_RAW!F26)*(POP!$D$117)/(POP!$D26)</f>
        <v>485749.44628946821</v>
      </c>
      <c r="J26" s="37">
        <f>(AWMD_exIreland!H110/AWMD_exIreland!H$201*AWMD_Updated!H$201-DE_RAW!G26)*(POP!$D$117)/(POP!$D26)</f>
        <v>462066.5000751047</v>
      </c>
      <c r="K26" s="37">
        <f>Y26/(REA_transformed!T26/100*10^6)*(POP!$D$117)/(POP!$D26)</f>
        <v>221094.54698459426</v>
      </c>
      <c r="L26" s="37">
        <f>(AWMD_exIreland!Q110*10^6-DE_RAW!H26*10^6)/(AWMD_exIreland!AJ110*10^3-DE_RAW!N26*10^6)*1/(S26/100)</f>
        <v>15.882056007650679</v>
      </c>
      <c r="M26" s="37">
        <f>(AWMD_exIreland!AI110-DE_RAW!M26)</f>
        <v>75056.920000000013</v>
      </c>
      <c r="N26" s="37">
        <f t="shared" si="1"/>
        <v>85124.485809494654</v>
      </c>
      <c r="O26" s="37">
        <f>(AWMD_exIreland!AJ110*10^3-DE_RAW!N26*10^6)/(AWMD_exIreland!AI110*10^3-DE_RAW!M26*10^3)</f>
        <v>566.58897140996453</v>
      </c>
      <c r="P26" s="37">
        <f t="shared" si="2"/>
        <v>88.173125847684446</v>
      </c>
      <c r="Q26" s="37">
        <f>(N26*10^3)/POP!D26</f>
        <v>0.35415888242232396</v>
      </c>
      <c r="R26" s="37">
        <f>(AWMD_exIreland!AE110*AWMD_exIreland!AH110/100-DE_RAW!P26*DE_RAW!O26/100)/(AWMD_exIreland!AE110-DE_RAW!P26)*100</f>
        <v>11.826874152315545</v>
      </c>
      <c r="S26" s="37">
        <f>(AWMD_exIreland!D110/AWMD_exIreland!D$201*AWMD_Updated!D$201*AWMD_exIreland!J110/100-DE_RAW!C26*DE_RAW!J26/100)/(AWMD_exIreland!D110/AWMD_exIreland!D$201*AWMD_Updated!D$201-DE_RAW!C26)*100</f>
        <v>68.652483171726658</v>
      </c>
      <c r="T26" s="37">
        <f>(AWMD_exIreland!C110/AWMD_exIreland!C$201*AWMD_Updated!C$201*AWMD_exIreland!I110/100-DE_RAW!B26*DE_RAW!I26/100)/(AWMD_exIreland!C110/AWMD_exIreland!C$201*AWMD_Updated!C$201-DE_RAW!B26)*100</f>
        <v>68.214418933187787</v>
      </c>
      <c r="U26" s="37">
        <f>(AWMD_exIreland!F110/AWMD_exIreland!F$201*AWMD_Updated!F$201*AWMD_exIreland!L110/100-DE_RAW!E26*DE_RAW!K26/100)/(AWMD_exIreland!F110/AWMD_exIreland!C$201*AWMD_Updated!F$201-DE_RAW!E26)*100</f>
        <v>67.574564862432695</v>
      </c>
      <c r="Y26" s="37">
        <v>137849565401.513</v>
      </c>
    </row>
    <row r="27" spans="1:25">
      <c r="A27" t="s">
        <v>230</v>
      </c>
      <c r="B27" s="37">
        <f>(AWMD_exIreland!C111/AWMD_exIreland!C$201*AWMD_Updated!C$201-DE_RAW!B27)*(POP!$D$117)/(POP!$D27)</f>
        <v>1744051.7898210005</v>
      </c>
      <c r="C27" s="37">
        <f>(AWMD_exIreland!D111/AWMD_exIreland!D$201*AWMD_Updated!D$201-DE_RAW!C27)*(POP!$D$117)/(POP!$D27)</f>
        <v>939504.61280176649</v>
      </c>
      <c r="D27" s="37">
        <f>(AWMD_exIreland!E111/AWMD_exIreland!E$201*AWMD_Updated!E$201-DE_RAW!D27)*(POP!$D$117)/(POP!$D27)</f>
        <v>375085.61148567573</v>
      </c>
      <c r="E27" s="37">
        <f>(AWMD_exIreland!F111/AWMD_exIreland!F$201*AWMD_Updated!F$201-DE_RAW!E27)*(POP!$D$117)/(POP!$D27)</f>
        <v>415888.15024637053</v>
      </c>
      <c r="F27" s="37">
        <f t="shared" si="0"/>
        <v>352162.23646453471</v>
      </c>
      <c r="G27" s="37">
        <f>(GIN_EA!D71*10^6-DE_RAW!S27*10^9)/(REA_transformed!U27/100)*POP!$D$117/POP!$D27*1/(10^6)</f>
        <v>63725.913781835836</v>
      </c>
      <c r="H27" s="107">
        <f>(GIN_EA!D71*10^6-DE_RAW!S27*10^9)/(REA_transformed!T27/100)*POP!$D$117/POP!$D27*1/(10^6)</f>
        <v>63548.94399406061</v>
      </c>
      <c r="I27" s="37">
        <f>(AWMD_exIreland!G111/AWMD_exIreland!G$201*AWMD_Updated!G$201-DE_RAW!F27)*(POP!$D$117)/(POP!$D27)</f>
        <v>502098.54367252608</v>
      </c>
      <c r="J27" s="37">
        <f>(AWMD_exIreland!H111/AWMD_exIreland!H$201*AWMD_Updated!H$201-DE_RAW!G27)*(POP!$D$117)/(POP!$D27)</f>
        <v>477335.07887246693</v>
      </c>
      <c r="K27" s="37">
        <f>Y27/(REA_transformed!T27/100*10^6)*(POP!$D$117)/(POP!$D27)</f>
        <v>234055.23995491231</v>
      </c>
      <c r="L27" s="37">
        <f>(AWMD_exIreland!Q111*10^6-DE_RAW!H27*10^6)/(AWMD_exIreland!AJ111*10^3-DE_RAW!N27*10^6)*1/(S27/100)</f>
        <v>16.081328608662272</v>
      </c>
      <c r="M27" s="37">
        <f>(AWMD_exIreland!AI111-DE_RAW!M27)</f>
        <v>75273.23000000001</v>
      </c>
      <c r="N27" s="37">
        <f t="shared" si="1"/>
        <v>85356.12427045728</v>
      </c>
      <c r="O27" s="37">
        <f>(AWMD_exIreland!AJ111*10^3-DE_RAW!N27*10^6)/(AWMD_exIreland!AI111*10^3-DE_RAW!M27*10^3)</f>
        <v>566.38400530972285</v>
      </c>
      <c r="P27" s="37">
        <f t="shared" si="2"/>
        <v>88.187263237832994</v>
      </c>
      <c r="Q27" s="37">
        <f>(N27*10^3)/POP!D27</f>
        <v>0.3549097736360538</v>
      </c>
      <c r="R27" s="37">
        <f>(AWMD_exIreland!AE111*AWMD_exIreland!AH111/100-DE_RAW!P27*DE_RAW!O27/100)/(AWMD_exIreland!AE111-DE_RAW!P27)*100</f>
        <v>11.812736762167008</v>
      </c>
      <c r="S27" s="37">
        <f>(AWMD_exIreland!D111/AWMD_exIreland!D$201*AWMD_Updated!D$201*AWMD_exIreland!J111/100-DE_RAW!C27*DE_RAW!J27/100)/(AWMD_exIreland!D111/AWMD_exIreland!D$201*AWMD_Updated!D$201-DE_RAW!C27)*100</f>
        <v>68.553680279481739</v>
      </c>
      <c r="T27" s="37">
        <f>(AWMD_exIreland!C111/AWMD_exIreland!C$201*AWMD_Updated!C$201*AWMD_exIreland!I111/100-DE_RAW!B27*DE_RAW!I27/100)/(AWMD_exIreland!C111/AWMD_exIreland!C$201*AWMD_Updated!C$201-DE_RAW!B27)*100</f>
        <v>68.237332283609106</v>
      </c>
      <c r="U27" s="37">
        <f>(AWMD_exIreland!F111/AWMD_exIreland!F$201*AWMD_Updated!F$201*AWMD_exIreland!L111/100-DE_RAW!E27*DE_RAW!K27/100)/(AWMD_exIreland!F111/AWMD_exIreland!C$201*AWMD_Updated!F$201-DE_RAW!E27)*100</f>
        <v>68.047834079567338</v>
      </c>
      <c r="Y27" s="37">
        <v>146066949282.45599</v>
      </c>
    </row>
    <row r="28" spans="1:25">
      <c r="A28" t="s">
        <v>231</v>
      </c>
      <c r="B28" s="37">
        <f>(AWMD_exIreland!C112/AWMD_exIreland!C$201*AWMD_Updated!C$201-DE_RAW!B28)*(POP!$D$117)/(POP!$D28)</f>
        <v>1759277.449706435</v>
      </c>
      <c r="C28" s="37">
        <f>(AWMD_exIreland!D112/AWMD_exIreland!D$201*AWMD_Updated!D$201-DE_RAW!C28)*(POP!$D$117)/(POP!$D28)</f>
        <v>947143.34021394595</v>
      </c>
      <c r="D28" s="37">
        <f>(AWMD_exIreland!E112/AWMD_exIreland!E$201*AWMD_Updated!E$201-DE_RAW!D28)*(POP!$D$117)/(POP!$D28)</f>
        <v>376163.87103322009</v>
      </c>
      <c r="E28" s="37">
        <f>(AWMD_exIreland!F112/AWMD_exIreland!F$201*AWMD_Updated!F$201-DE_RAW!E28)*(POP!$D$117)/(POP!$D28)</f>
        <v>417225.66113027913</v>
      </c>
      <c r="F28" s="37">
        <f t="shared" si="0"/>
        <v>353108.76206456905</v>
      </c>
      <c r="G28" s="37">
        <f>(GIN_EA!D72*10^6-DE_RAW!S28*10^9)/(REA_transformed!U28/100)*POP!$D$117/POP!$D28*1/(10^6)</f>
        <v>64116.899065710051</v>
      </c>
      <c r="H28" s="107">
        <f>(GIN_EA!D72*10^6-DE_RAW!S28*10^9)/(REA_transformed!T28/100)*POP!$D$117/POP!$D28*1/(10^6)</f>
        <v>63981.891562815239</v>
      </c>
      <c r="I28" s="37">
        <f>(AWMD_exIreland!G112/AWMD_exIreland!G$201*AWMD_Updated!G$201-DE_RAW!F28)*(POP!$D$117)/(POP!$D28)</f>
        <v>517589.75430619682</v>
      </c>
      <c r="J28" s="37">
        <f>(AWMD_exIreland!H112/AWMD_exIreland!H$201*AWMD_Updated!H$201-DE_RAW!G28)*(POP!$D$117)/(POP!$D28)</f>
        <v>491783.21212967357</v>
      </c>
      <c r="K28" s="37">
        <f>Y28/(REA_transformed!T28/100*10^6)*(POP!$D$117)/(POP!$D28)</f>
        <v>242668.91332197518</v>
      </c>
      <c r="L28" s="37">
        <f>(AWMD_exIreland!Q112*10^6-DE_RAW!H28*10^6)/(AWMD_exIreland!AJ112*10^3-DE_RAW!N28*10^6)*1/(S28/100)</f>
        <v>16.193945954543729</v>
      </c>
      <c r="M28" s="37">
        <f>(AWMD_exIreland!AI112-DE_RAW!M28)</f>
        <v>75598.06</v>
      </c>
      <c r="N28" s="37">
        <f t="shared" si="1"/>
        <v>85569.762044508665</v>
      </c>
      <c r="O28" s="37">
        <f>(AWMD_exIreland!AJ112*10^3-DE_RAW!N28*10^6)/(AWMD_exIreland!AI112*10^3-DE_RAW!M28*10^3)</f>
        <v>566.33417444839188</v>
      </c>
      <c r="P28" s="37">
        <f t="shared" si="2"/>
        <v>88.346698873228206</v>
      </c>
      <c r="Q28" s="37">
        <f>(N28*10^3)/POP!D28</f>
        <v>0.35557525286270408</v>
      </c>
      <c r="R28" s="37">
        <f>(AWMD_exIreland!AE112*AWMD_exIreland!AH112/100-DE_RAW!P28*DE_RAW!O28/100)/(AWMD_exIreland!AE112-DE_RAW!P28)*100</f>
        <v>11.653301126771783</v>
      </c>
      <c r="S28" s="37">
        <f>(AWMD_exIreland!D112/AWMD_exIreland!D$201*AWMD_Updated!D$201*AWMD_exIreland!J112/100-DE_RAW!C28*DE_RAW!J28/100)/(AWMD_exIreland!D112/AWMD_exIreland!D$201*AWMD_Updated!D$201-DE_RAW!C28)*100</f>
        <v>68.899438258586386</v>
      </c>
      <c r="T28" s="37">
        <f>(AWMD_exIreland!C112/AWMD_exIreland!C$201*AWMD_Updated!C$201*AWMD_exIreland!I112/100-DE_RAW!B28*DE_RAW!I28/100)/(AWMD_exIreland!C112/AWMD_exIreland!C$201*AWMD_Updated!C$201-DE_RAW!B28)*100</f>
        <v>68.522540632565494</v>
      </c>
      <c r="U28" s="37">
        <f>(AWMD_exIreland!F112/AWMD_exIreland!F$201*AWMD_Updated!F$201*AWMD_exIreland!L112/100-DE_RAW!E28*DE_RAW!K28/100)/(AWMD_exIreland!F112/AWMD_exIreland!C$201*AWMD_Updated!F$201-DE_RAW!E28)*100</f>
        <v>68.378256407382835</v>
      </c>
      <c r="Y28" s="37">
        <v>152170764284.14899</v>
      </c>
    </row>
    <row r="29" spans="1:25">
      <c r="A29" t="s">
        <v>232</v>
      </c>
      <c r="B29" s="37">
        <f>(AWMD_exIreland!C113/AWMD_exIreland!C$201*AWMD_Updated!C$201-DE_RAW!B29)*(POP!$D$117)/(POP!$D29)</f>
        <v>1778244.0489792386</v>
      </c>
      <c r="C29" s="37">
        <f>(AWMD_exIreland!D113/AWMD_exIreland!D$201*AWMD_Updated!D$201-DE_RAW!C29)*(POP!$D$117)/(POP!$D29)</f>
        <v>959878.34961752128</v>
      </c>
      <c r="D29" s="37">
        <f>(AWMD_exIreland!E113/AWMD_exIreland!E$201*AWMD_Updated!E$201-DE_RAW!D29)*(POP!$D$117)/(POP!$D29)</f>
        <v>375732.99937768793</v>
      </c>
      <c r="E29" s="37">
        <f>(AWMD_exIreland!F113/AWMD_exIreland!F$201*AWMD_Updated!F$201-DE_RAW!E29)*(POP!$D$117)/(POP!$D29)</f>
        <v>426610.97471010243</v>
      </c>
      <c r="F29" s="37">
        <f t="shared" si="0"/>
        <v>360950.00331517606</v>
      </c>
      <c r="G29" s="37">
        <f>(GIN_EA!D73*10^6-DE_RAW!S29*10^9)/(REA_transformed!U29/100)*POP!$D$117/POP!$D29*1/(10^6)</f>
        <v>65660.971394926382</v>
      </c>
      <c r="H29" s="107">
        <f>(GIN_EA!D73*10^6-DE_RAW!S29*10^9)/(REA_transformed!T29/100)*POP!$D$117/POP!$D29*1/(10^6)</f>
        <v>65435.066493869461</v>
      </c>
      <c r="I29" s="37">
        <f>(AWMD_exIreland!G113/AWMD_exIreland!G$201*AWMD_Updated!G$201-DE_RAW!F29)*(POP!$D$117)/(POP!$D29)</f>
        <v>525012.96410377626</v>
      </c>
      <c r="J29" s="37">
        <f>(AWMD_exIreland!H113/AWMD_exIreland!H$201*AWMD_Updated!H$201-DE_RAW!G29)*(POP!$D$117)/(POP!$D29)</f>
        <v>504250.22170871351</v>
      </c>
      <c r="K29" s="37">
        <f>Y29/(REA_transformed!T29/100*10^6)*(POP!$D$117)/(POP!$D29)</f>
        <v>244053.55544702648</v>
      </c>
      <c r="L29" s="37">
        <f>(AWMD_exIreland!Q113*10^6-DE_RAW!H29*10^6)/(AWMD_exIreland!AJ113*10^3-DE_RAW!N29*10^6)*1/(S29/100)</f>
        <v>16.171968277280556</v>
      </c>
      <c r="M29" s="37">
        <f>(AWMD_exIreland!AI113-DE_RAW!M29)</f>
        <v>76049.42</v>
      </c>
      <c r="N29" s="37">
        <f t="shared" si="1"/>
        <v>85974.526606808882</v>
      </c>
      <c r="O29" s="37">
        <f>(AWMD_exIreland!AJ113*10^3-DE_RAW!N29*10^6)/(AWMD_exIreland!AI113*10^3-DE_RAW!M29*10^3)</f>
        <v>565.17489679737207</v>
      </c>
      <c r="P29" s="37">
        <f t="shared" si="2"/>
        <v>88.455758934038897</v>
      </c>
      <c r="Q29" s="37">
        <f>(N29*10^3)/POP!D29</f>
        <v>0.35702386343991832</v>
      </c>
      <c r="R29" s="37">
        <f>(AWMD_exIreland!AE113*AWMD_exIreland!AH113/100-DE_RAW!P29*DE_RAW!O29/100)/(AWMD_exIreland!AE113-DE_RAW!P29)*100</f>
        <v>11.544241065961105</v>
      </c>
      <c r="S29" s="37">
        <f>(AWMD_exIreland!D113/AWMD_exIreland!D$201*AWMD_Updated!D$201*AWMD_exIreland!J113/100-DE_RAW!C29*DE_RAW!J29/100)/(AWMD_exIreland!D113/AWMD_exIreland!D$201*AWMD_Updated!D$201-DE_RAW!C29)*100</f>
        <v>69.249237334272394</v>
      </c>
      <c r="T29" s="37">
        <f>(AWMD_exIreland!C113/AWMD_exIreland!C$201*AWMD_Updated!C$201*AWMD_exIreland!I113/100-DE_RAW!B29*DE_RAW!I29/100)/(AWMD_exIreland!C113/AWMD_exIreland!C$201*AWMD_Updated!C$201-DE_RAW!B29)*100</f>
        <v>68.997680631578788</v>
      </c>
      <c r="U29" s="37">
        <f>(AWMD_exIreland!F113/AWMD_exIreland!F$201*AWMD_Updated!F$201*AWMD_exIreland!L113/100-DE_RAW!E29*DE_RAW!K29/100)/(AWMD_exIreland!F113/AWMD_exIreland!C$201*AWMD_Updated!F$201-DE_RAW!E29)*100</f>
        <v>68.760295867310148</v>
      </c>
      <c r="Y29" s="37">
        <v>154200933092.091</v>
      </c>
    </row>
    <row r="30" spans="1:25">
      <c r="A30" t="s">
        <v>233</v>
      </c>
      <c r="B30" s="37">
        <f>(AWMD_exIreland!C114/AWMD_exIreland!C$201*AWMD_Updated!C$201-DE_RAW!B30)*(POP!$D$117)/(POP!$D30)</f>
        <v>1787672.6591786682</v>
      </c>
      <c r="C30" s="37">
        <f>(AWMD_exIreland!D114/AWMD_exIreland!D$201*AWMD_Updated!D$201-DE_RAW!C30)*(POP!$D$117)/(POP!$D30)</f>
        <v>965068.79244826687</v>
      </c>
      <c r="D30" s="37">
        <f>(AWMD_exIreland!E114/AWMD_exIreland!E$201*AWMD_Updated!E$201-DE_RAW!D30)*(POP!$D$117)/(POP!$D30)</f>
        <v>377313.88381216518</v>
      </c>
      <c r="E30" s="37">
        <f>(AWMD_exIreland!F114/AWMD_exIreland!F$201*AWMD_Updated!F$201-DE_RAW!E30)*(POP!$D$117)/(POP!$D30)</f>
        <v>434180.51205792552</v>
      </c>
      <c r="F30" s="37">
        <f t="shared" si="0"/>
        <v>369807.54833773058</v>
      </c>
      <c r="G30" s="37">
        <f>(GIN_EA!D74*10^6-DE_RAW!S30*10^9)/(REA_transformed!U30/100)*POP!$D$117/POP!$D30*1/(10^6)</f>
        <v>64372.963720194923</v>
      </c>
      <c r="H30" s="107">
        <f>(GIN_EA!D74*10^6-DE_RAW!S30*10^9)/(REA_transformed!T30/100)*POP!$D$117/POP!$D30*1/(10^6)</f>
        <v>63886.965006328901</v>
      </c>
      <c r="I30" s="37">
        <f>(AWMD_exIreland!G114/AWMD_exIreland!G$201*AWMD_Updated!G$201-DE_RAW!F30)*(POP!$D$117)/(POP!$D30)</f>
        <v>532449.63773552794</v>
      </c>
      <c r="J30" s="37">
        <f>(AWMD_exIreland!H114/AWMD_exIreland!H$201*AWMD_Updated!H$201-DE_RAW!G30)*(POP!$D$117)/(POP!$D30)</f>
        <v>518700.87401904853</v>
      </c>
      <c r="K30" s="37">
        <f>Y30/(REA_transformed!T30/100*10^6)*(POP!$D$117)/(POP!$D30)</f>
        <v>248979.30708663809</v>
      </c>
      <c r="L30" s="37">
        <f>(AWMD_exIreland!Q114*10^6-DE_RAW!H30*10^6)/(AWMD_exIreland!AJ114*10^3-DE_RAW!N30*10^6)*1/(S30/100)</f>
        <v>16.295927293168749</v>
      </c>
      <c r="M30" s="37">
        <f>(AWMD_exIreland!AI114-DE_RAW!M30)</f>
        <v>76560.650000000009</v>
      </c>
      <c r="N30" s="37">
        <f t="shared" si="1"/>
        <v>86341.066131025684</v>
      </c>
      <c r="O30" s="37">
        <f>(AWMD_exIreland!AJ114*10^3-DE_RAW!N30*10^6)/(AWMD_exIreland!AI114*10^3-DE_RAW!M30*10^3)</f>
        <v>563.58109681670669</v>
      </c>
      <c r="P30" s="37">
        <f t="shared" si="2"/>
        <v>88.672347274258186</v>
      </c>
      <c r="Q30" s="37">
        <f>(N30*10^3)/POP!D30</f>
        <v>0.35827170476650555</v>
      </c>
      <c r="R30" s="37">
        <f>(AWMD_exIreland!AE114*AWMD_exIreland!AH114/100-DE_RAW!P30*DE_RAW!O30/100)/(AWMD_exIreland!AE114-DE_RAW!P30)*100</f>
        <v>11.327652725741805</v>
      </c>
      <c r="S30" s="37">
        <f>(AWMD_exIreland!D114/AWMD_exIreland!D$201*AWMD_Updated!D$201*AWMD_exIreland!J114/100-DE_RAW!C30*DE_RAW!J30/100)/(AWMD_exIreland!D114/AWMD_exIreland!D$201*AWMD_Updated!D$201-DE_RAW!C30)*100</f>
        <v>69.015385015777227</v>
      </c>
      <c r="T30" s="37">
        <f>(AWMD_exIreland!C114/AWMD_exIreland!C$201*AWMD_Updated!C$201*AWMD_exIreland!I114/100-DE_RAW!B30*DE_RAW!I30/100)/(AWMD_exIreland!C114/AWMD_exIreland!C$201*AWMD_Updated!C$201-DE_RAW!B30)*100</f>
        <v>68.828741798168721</v>
      </c>
      <c r="U30" s="37">
        <f>(AWMD_exIreland!F114/AWMD_exIreland!F$201*AWMD_Updated!F$201*AWMD_exIreland!L114/100-DE_RAW!E30*DE_RAW!K30/100)/(AWMD_exIreland!F114/AWMD_exIreland!C$201*AWMD_Updated!F$201-DE_RAW!E30)*100</f>
        <v>68.309103147751387</v>
      </c>
      <c r="Y30" s="37">
        <v>157048142484.604</v>
      </c>
    </row>
    <row r="31" spans="1:25">
      <c r="A31" t="s">
        <v>234</v>
      </c>
      <c r="B31" s="37">
        <f>(AWMD_exIreland!C115/AWMD_exIreland!C$201*AWMD_Updated!C$201-DE_RAW!B31)*(POP!$D$117)/(POP!$D31)</f>
        <v>1798671.6232756444</v>
      </c>
      <c r="C31" s="37">
        <f>(AWMD_exIreland!D115/AWMD_exIreland!D$201*AWMD_Updated!D$201-DE_RAW!C31)*(POP!$D$117)/(POP!$D31)</f>
        <v>973602.22508359805</v>
      </c>
      <c r="D31" s="37">
        <f>(AWMD_exIreland!E115/AWMD_exIreland!E$201*AWMD_Updated!E$201-DE_RAW!D31)*(POP!$D$117)/(POP!$D31)</f>
        <v>379145.44265171897</v>
      </c>
      <c r="E31" s="37">
        <f>(AWMD_exIreland!F115/AWMD_exIreland!F$201*AWMD_Updated!F$201-DE_RAW!E31)*(POP!$D$117)/(POP!$D31)</f>
        <v>438273.91151395615</v>
      </c>
      <c r="F31" s="37">
        <f t="shared" si="0"/>
        <v>372007.89621282188</v>
      </c>
      <c r="G31" s="37">
        <f>(GIN_EA!D75*10^6-DE_RAW!S31*10^9)/(REA_transformed!U31/100)*POP!$D$117/POP!$D31*1/(10^6)</f>
        <v>66266.015301134248</v>
      </c>
      <c r="H31" s="107">
        <f>(GIN_EA!D75*10^6-DE_RAW!S31*10^9)/(REA_transformed!T31/100)*POP!$D$117/POP!$D31*1/(10^6)</f>
        <v>65569.113038499723</v>
      </c>
      <c r="I31" s="37">
        <f>(AWMD_exIreland!G115/AWMD_exIreland!G$201*AWMD_Updated!G$201-DE_RAW!F31)*(POP!$D$117)/(POP!$D31)</f>
        <v>539878.29665959778</v>
      </c>
      <c r="J31" s="37">
        <f>(AWMD_exIreland!H115/AWMD_exIreland!H$201*AWMD_Updated!H$201-DE_RAW!G31)*(POP!$D$117)/(POP!$D31)</f>
        <v>524433.81427317217</v>
      </c>
      <c r="K31" s="37">
        <f>Y31/(REA_transformed!T31/100*10^6)*(POP!$D$117)/(POP!$D31)</f>
        <v>247530.3097244658</v>
      </c>
      <c r="L31" s="37">
        <f>(AWMD_exIreland!Q115*10^6-DE_RAW!H31*10^6)/(AWMD_exIreland!AJ115*10^3-DE_RAW!N31*10^6)*1/(S31/100)</f>
        <v>16.321164795163828</v>
      </c>
      <c r="M31" s="37">
        <f>(AWMD_exIreland!AI115-DE_RAW!M31)</f>
        <v>76960.78</v>
      </c>
      <c r="N31" s="37">
        <f t="shared" si="1"/>
        <v>86726.463265045968</v>
      </c>
      <c r="O31" s="37">
        <f>(AWMD_exIreland!AJ115*10^3-DE_RAW!N31*10^6)/(AWMD_exIreland!AI115*10^3-DE_RAW!M31*10^3)</f>
        <v>564.66612734434341</v>
      </c>
      <c r="P31" s="37">
        <f t="shared" si="2"/>
        <v>88.739673108540202</v>
      </c>
      <c r="Q31" s="37">
        <f>(N31*10^3)/POP!D31</f>
        <v>0.35962881694496268</v>
      </c>
      <c r="R31" s="37">
        <f>(AWMD_exIreland!AE115*AWMD_exIreland!AH115/100-DE_RAW!P31*DE_RAW!O31/100)/(AWMD_exIreland!AE115-DE_RAW!P31)*100</f>
        <v>11.26032689145979</v>
      </c>
      <c r="S31" s="37">
        <f>(AWMD_exIreland!D115/AWMD_exIreland!D$201*AWMD_Updated!D$201*AWMD_exIreland!J115/100-DE_RAW!C31*DE_RAW!J31/100)/(AWMD_exIreland!D115/AWMD_exIreland!D$201*AWMD_Updated!D$201-DE_RAW!C31)*100</f>
        <v>69.167798704448629</v>
      </c>
      <c r="T31" s="37">
        <f>(AWMD_exIreland!C115/AWMD_exIreland!C$201*AWMD_Updated!C$201*AWMD_exIreland!I115/100-DE_RAW!B31*DE_RAW!I31/100)/(AWMD_exIreland!C115/AWMD_exIreland!C$201*AWMD_Updated!C$201-DE_RAW!B31)*100</f>
        <v>69.194593282499213</v>
      </c>
      <c r="U31" s="37">
        <f>(AWMD_exIreland!F115/AWMD_exIreland!F$201*AWMD_Updated!F$201*AWMD_exIreland!L115/100-DE_RAW!E31*DE_RAW!K31/100)/(AWMD_exIreland!F115/AWMD_exIreland!C$201*AWMD_Updated!F$201-DE_RAW!E31)*100</f>
        <v>68.466891935111505</v>
      </c>
      <c r="Y31" s="37">
        <v>157069738482.73901</v>
      </c>
    </row>
    <row r="32" spans="1:25">
      <c r="A32" t="s">
        <v>235</v>
      </c>
      <c r="B32" s="37">
        <f>(AWMD_exIreland!C116/AWMD_exIreland!C$201*AWMD_Updated!C$201-DE_RAW!B32)*(POP!$D$117)/(POP!$D32)</f>
        <v>1806582.3421354473</v>
      </c>
      <c r="C32" s="37">
        <f>(AWMD_exIreland!D116/AWMD_exIreland!D$201*AWMD_Updated!D$201-DE_RAW!C32)*(POP!$D$117)/(POP!$D32)</f>
        <v>983668.78710161173</v>
      </c>
      <c r="D32" s="37">
        <f>(AWMD_exIreland!E116/AWMD_exIreland!E$201*AWMD_Updated!E$201-DE_RAW!D32)*(POP!$D$117)/(POP!$D32)</f>
        <v>380077.66915110062</v>
      </c>
      <c r="E32" s="37">
        <f>(AWMD_exIreland!F116/AWMD_exIreland!F$201*AWMD_Updated!F$201-DE_RAW!E32)*(POP!$D$117)/(POP!$D32)</f>
        <v>446334.058113701</v>
      </c>
      <c r="F32" s="37">
        <f t="shared" si="0"/>
        <v>379365.3740375872</v>
      </c>
      <c r="G32" s="37">
        <f>(GIN_EA!D76*10^6-DE_RAW!S32*10^9)/(REA_transformed!U32/100)*POP!$D$117/POP!$D32*1/(10^6)</f>
        <v>66968.684076113786</v>
      </c>
      <c r="H32" s="107">
        <f>(GIN_EA!D76*10^6-DE_RAW!S32*10^9)/(REA_transformed!T32/100)*POP!$D$117/POP!$D32*1/(10^6)</f>
        <v>66142.208047141787</v>
      </c>
      <c r="I32" s="37">
        <f>(AWMD_exIreland!G116/AWMD_exIreland!G$201*AWMD_Updated!G$201-DE_RAW!F32)*(POP!$D$117)/(POP!$D32)</f>
        <v>540607.98667392251</v>
      </c>
      <c r="J32" s="37">
        <f>(AWMD_exIreland!H116/AWMD_exIreland!H$201*AWMD_Updated!H$201-DE_RAW!G32)*(POP!$D$117)/(POP!$D32)</f>
        <v>531663.34546979156</v>
      </c>
      <c r="K32" s="37">
        <f>Y32/(REA_transformed!T32/100*10^6)*(POP!$D$117)/(POP!$D32)</f>
        <v>247987.45579851576</v>
      </c>
      <c r="L32" s="37">
        <f>(AWMD_exIreland!Q116*10^6-DE_RAW!H32*10^6)/(AWMD_exIreland!AJ116*10^3-DE_RAW!N32*10^6)*1/(S32/100)</f>
        <v>16.367925862317353</v>
      </c>
      <c r="M32" s="37">
        <f>(AWMD_exIreland!AI116-DE_RAW!M32)</f>
        <v>77432.78</v>
      </c>
      <c r="N32" s="37">
        <f t="shared" si="1"/>
        <v>87113.182741181052</v>
      </c>
      <c r="O32" s="37">
        <f>(AWMD_exIreland!AJ116*10^3-DE_RAW!N32*10^6)/(AWMD_exIreland!AI116*10^3-DE_RAW!M32*10^3)</f>
        <v>564.79973081167952</v>
      </c>
      <c r="P32" s="37">
        <f t="shared" si="2"/>
        <v>88.887557041805991</v>
      </c>
      <c r="Q32" s="37">
        <f>(N32*10^3)/POP!D32</f>
        <v>0.360992017516992</v>
      </c>
      <c r="R32" s="37">
        <f>(AWMD_exIreland!AE116*AWMD_exIreland!AH116/100-DE_RAW!P32*DE_RAW!O32/100)/(AWMD_exIreland!AE116-DE_RAW!P32)*100</f>
        <v>11.112442958194011</v>
      </c>
      <c r="S32" s="37">
        <f>(AWMD_exIreland!D116/AWMD_exIreland!D$201*AWMD_Updated!D$201*AWMD_exIreland!J116/100-DE_RAW!C32*DE_RAW!J32/100)/(AWMD_exIreland!D116/AWMD_exIreland!D$201*AWMD_Updated!D$201-DE_RAW!C32)*100</f>
        <v>69.46338741743034</v>
      </c>
      <c r="T32" s="37">
        <f>(AWMD_exIreland!C116/AWMD_exIreland!C$201*AWMD_Updated!C$201*AWMD_exIreland!I116/100-DE_RAW!B32*DE_RAW!I32/100)/(AWMD_exIreland!C116/AWMD_exIreland!C$201*AWMD_Updated!C$201-DE_RAW!B32)*100</f>
        <v>69.58837740659763</v>
      </c>
      <c r="U32" s="37">
        <f>(AWMD_exIreland!F116/AWMD_exIreland!F$201*AWMD_Updated!F$201*AWMD_exIreland!L116/100-DE_RAW!E32*DE_RAW!K32/100)/(AWMD_exIreland!F116/AWMD_exIreland!C$201*AWMD_Updated!F$201-DE_RAW!E32)*100</f>
        <v>68.729571135949669</v>
      </c>
      <c r="Y32" s="37">
        <v>158360742217.117</v>
      </c>
    </row>
    <row r="33" spans="1:25">
      <c r="A33" t="s">
        <v>236</v>
      </c>
      <c r="B33" s="37">
        <f>(AWMD_exIreland!C117/AWMD_exIreland!C$201*AWMD_Updated!C$201-DE_RAW!B33)*(POP!$D$117)/(POP!$D33)</f>
        <v>1813825.0083500098</v>
      </c>
      <c r="C33" s="37">
        <f>(AWMD_exIreland!D117/AWMD_exIreland!D$201*AWMD_Updated!D$201-DE_RAW!C33)*(POP!$D$117)/(POP!$D33)</f>
        <v>992846.22414244607</v>
      </c>
      <c r="D33" s="37">
        <f>(AWMD_exIreland!E117/AWMD_exIreland!E$201*AWMD_Updated!E$201-DE_RAW!D33)*(POP!$D$117)/(POP!$D33)</f>
        <v>381545.44571990869</v>
      </c>
      <c r="E33" s="37">
        <f>(AWMD_exIreland!F117/AWMD_exIreland!F$201*AWMD_Updated!F$201-DE_RAW!E33)*(POP!$D$117)/(POP!$D33)</f>
        <v>452156.65308439435</v>
      </c>
      <c r="F33" s="37">
        <f t="shared" si="0"/>
        <v>384262.09244282258</v>
      </c>
      <c r="G33" s="37">
        <f>(GIN_EA!D77*10^6-DE_RAW!S33*10^9)/(REA_transformed!U33/100)*POP!$D$117/POP!$D33*1/(10^6)</f>
        <v>67894.560641571763</v>
      </c>
      <c r="H33" s="107">
        <f>(GIN_EA!D77*10^6-DE_RAW!S33*10^9)/(REA_transformed!T33/100)*POP!$D$117/POP!$D33*1/(10^6)</f>
        <v>66861.512265099285</v>
      </c>
      <c r="I33" s="37">
        <f>(AWMD_exIreland!G117/AWMD_exIreland!G$201*AWMD_Updated!G$201-DE_RAW!F33)*(POP!$D$117)/(POP!$D33)</f>
        <v>538783.31000099378</v>
      </c>
      <c r="J33" s="37">
        <f>(AWMD_exIreland!H117/AWMD_exIreland!H$201*AWMD_Updated!H$201-DE_RAW!G33)*(POP!$D$117)/(POP!$D33)</f>
        <v>540506.40560618846</v>
      </c>
      <c r="K33" s="37">
        <f>Y33/(REA_transformed!T33/100*10^6)*(POP!$D$117)/(POP!$D33)</f>
        <v>245167.47057437876</v>
      </c>
      <c r="L33" s="37">
        <f>(AWMD_exIreland!Q117*10^6-DE_RAW!H33*10^6)/(AWMD_exIreland!AJ117*10^3-DE_RAW!N33*10^6)*1/(S33/100)</f>
        <v>16.427060822239973</v>
      </c>
      <c r="M33" s="37">
        <f>(AWMD_exIreland!AI117-DE_RAW!M33)</f>
        <v>77824.239999999991</v>
      </c>
      <c r="N33" s="37">
        <f t="shared" si="1"/>
        <v>87438.04168143381</v>
      </c>
      <c r="O33" s="37">
        <f>(AWMD_exIreland!AJ117*10^3-DE_RAW!N33*10^6)/(AWMD_exIreland!AI117*10^3-DE_RAW!M33*10^3)</f>
        <v>560.87134676805078</v>
      </c>
      <c r="P33" s="37">
        <f t="shared" si="2"/>
        <v>89.005012581983323</v>
      </c>
      <c r="Q33" s="37">
        <f>(N33*10^3)/POP!D33</f>
        <v>0.36209966804657523</v>
      </c>
      <c r="R33" s="37">
        <f>(AWMD_exIreland!AE117*AWMD_exIreland!AH117/100-DE_RAW!P33*DE_RAW!O33/100)/(AWMD_exIreland!AE117-DE_RAW!P33)*100</f>
        <v>10.994987418016681</v>
      </c>
      <c r="S33" s="37">
        <f>(AWMD_exIreland!D117/AWMD_exIreland!D$201*AWMD_Updated!D$201*AWMD_exIreland!J117/100-DE_RAW!C33*DE_RAW!J33/100)/(AWMD_exIreland!D117/AWMD_exIreland!D$201*AWMD_Updated!D$201-DE_RAW!C33)*100</f>
        <v>69.91505438154168</v>
      </c>
      <c r="T33" s="37">
        <f>(AWMD_exIreland!C117/AWMD_exIreland!C$201*AWMD_Updated!C$201*AWMD_exIreland!I117/100-DE_RAW!B33*DE_RAW!I33/100)/(AWMD_exIreland!C117/AWMD_exIreland!C$201*AWMD_Updated!C$201-DE_RAW!B33)*100</f>
        <v>70.342116860400878</v>
      </c>
      <c r="U33" s="37">
        <f>(AWMD_exIreland!F117/AWMD_exIreland!F$201*AWMD_Updated!F$201*AWMD_exIreland!L117/100-DE_RAW!E33*DE_RAW!K33/100)/(AWMD_exIreland!F117/AWMD_exIreland!C$201*AWMD_Updated!F$201-DE_RAW!E33)*100</f>
        <v>69.271827739540413</v>
      </c>
      <c r="Y33" s="37">
        <v>158359965512.508</v>
      </c>
    </row>
    <row r="34" spans="1:25">
      <c r="A34" t="s">
        <v>237</v>
      </c>
      <c r="B34" s="37">
        <f>(AWMD_exIreland!C118/AWMD_exIreland!C$201*AWMD_Updated!C$201-DE_RAW!B34)*(POP!$D$117)/(POP!$D34)</f>
        <v>1828085.3739716231</v>
      </c>
      <c r="C34" s="37">
        <f>(AWMD_exIreland!D118/AWMD_exIreland!D$201*AWMD_Updated!D$201-DE_RAW!C34)*(POP!$D$117)/(POP!$D34)</f>
        <v>995913.7890112194</v>
      </c>
      <c r="D34" s="37">
        <f>(AWMD_exIreland!E118/AWMD_exIreland!E$201*AWMD_Updated!E$201-DE_RAW!D34)*(POP!$D$117)/(POP!$D34)</f>
        <v>384678.88814984367</v>
      </c>
      <c r="E34" s="37">
        <f>(AWMD_exIreland!F118/AWMD_exIreland!F$201*AWMD_Updated!F$201-DE_RAW!E34)*(POP!$D$117)/(POP!$D34)</f>
        <v>459575.8385503738</v>
      </c>
      <c r="F34" s="37">
        <f t="shared" ref="F34:F65" si="4">E34-G34</f>
        <v>391351.76885084726</v>
      </c>
      <c r="G34" s="37">
        <f>(GIN_EA!D78*10^6-DE_RAW!S34*10^9)/(REA_transformed!U34/100)*POP!$D$117/POP!$D34*1/(10^6)</f>
        <v>68224.069699526546</v>
      </c>
      <c r="H34" s="107">
        <f>(GIN_EA!D78*10^6-DE_RAW!S34*10^9)/(REA_transformed!T34/100)*POP!$D$117/POP!$D34*1/(10^6)</f>
        <v>67263.93020449068</v>
      </c>
      <c r="I34" s="37">
        <f>(AWMD_exIreland!G118/AWMD_exIreland!G$201*AWMD_Updated!G$201-DE_RAW!F34)*(POP!$D$117)/(POP!$D34)</f>
        <v>543536.8101171935</v>
      </c>
      <c r="J34" s="37">
        <f>(AWMD_exIreland!H118/AWMD_exIreland!H$201*AWMD_Updated!H$201-DE_RAW!G34)*(POP!$D$117)/(POP!$D34)</f>
        <v>544740.26235732296</v>
      </c>
      <c r="K34" s="37">
        <f>Y34/(REA_transformed!T34/100*10^6)*(POP!$D$117)/(POP!$D34)</f>
        <v>244513.4239891062</v>
      </c>
      <c r="L34" s="37">
        <f>(AWMD_exIreland!Q118*10^6-DE_RAW!H34*10^6)/(AWMD_exIreland!AJ118*10^3-DE_RAW!N34*10^6)*1/(S34/100)</f>
        <v>16.573842359572531</v>
      </c>
      <c r="M34" s="37">
        <f>(AWMD_exIreland!AI118-DE_RAW!M34)</f>
        <v>78297.05</v>
      </c>
      <c r="N34" s="37">
        <f t="shared" ref="N34:N65" si="5">M34/(1-R34/100)</f>
        <v>87682.932493843429</v>
      </c>
      <c r="O34" s="37">
        <f>(AWMD_exIreland!AJ118*10^3-DE_RAW!N34*10^6)/(AWMD_exIreland!AI118*10^3-DE_RAW!M34*10^3)</f>
        <v>558.12120890889253</v>
      </c>
      <c r="P34" s="37">
        <f t="shared" si="2"/>
        <v>89.295656261835859</v>
      </c>
      <c r="Q34" s="37">
        <f>(N34*10^3)/POP!D34</f>
        <v>0.36293409628235035</v>
      </c>
      <c r="R34" s="37">
        <f>(AWMD_exIreland!AE118*AWMD_exIreland!AH118/100-DE_RAW!P34*DE_RAW!O34/100)/(AWMD_exIreland!AE118-DE_RAW!P34)*100</f>
        <v>10.704343738164148</v>
      </c>
      <c r="S34" s="37">
        <f>(AWMD_exIreland!D118/AWMD_exIreland!D$201*AWMD_Updated!D$201*AWMD_exIreland!J118/100-DE_RAW!C34*DE_RAW!J34/100)/(AWMD_exIreland!D118/AWMD_exIreland!D$201*AWMD_Updated!D$201-DE_RAW!C34)*100</f>
        <v>69.980522413460633</v>
      </c>
      <c r="T34" s="37">
        <f>(AWMD_exIreland!C118/AWMD_exIreland!C$201*AWMD_Updated!C$201*AWMD_exIreland!I118/100-DE_RAW!B34*DE_RAW!I34/100)/(AWMD_exIreland!C118/AWMD_exIreland!C$201*AWMD_Updated!C$201-DE_RAW!B34)*100</f>
        <v>70.458596379638493</v>
      </c>
      <c r="U34" s="37">
        <f>(AWMD_exIreland!F118/AWMD_exIreland!F$201*AWMD_Updated!F$201*AWMD_exIreland!L118/100-DE_RAW!E34*DE_RAW!K34/100)/(AWMD_exIreland!F118/AWMD_exIreland!C$201*AWMD_Updated!F$201-DE_RAW!E34)*100</f>
        <v>69.467009664761648</v>
      </c>
      <c r="Y34" s="37">
        <v>158277365479.98099</v>
      </c>
    </row>
    <row r="35" spans="1:25">
      <c r="A35" t="s">
        <v>238</v>
      </c>
      <c r="B35" s="37">
        <f>(AWMD_exIreland!C119/AWMD_exIreland!C$201*AWMD_Updated!C$201-DE_RAW!B35)*(POP!$D$117)/(POP!$D35)</f>
        <v>1839696.7767928366</v>
      </c>
      <c r="C35" s="37">
        <f>(AWMD_exIreland!D119/AWMD_exIreland!D$201*AWMD_Updated!D$201-DE_RAW!C35)*(POP!$D$117)/(POP!$D35)</f>
        <v>1005284.1684049487</v>
      </c>
      <c r="D35" s="37">
        <f>(AWMD_exIreland!E119/AWMD_exIreland!E$201*AWMD_Updated!E$201-DE_RAW!D35)*(POP!$D$117)/(POP!$D35)</f>
        <v>383794.35740150354</v>
      </c>
      <c r="E35" s="37">
        <f>(AWMD_exIreland!F119/AWMD_exIreland!F$201*AWMD_Updated!F$201-DE_RAW!E35)*(POP!$D$117)/(POP!$D35)</f>
        <v>465777.31175793952</v>
      </c>
      <c r="F35" s="37">
        <f t="shared" si="4"/>
        <v>396355.49846306653</v>
      </c>
      <c r="G35" s="37">
        <f>(GIN_EA!D79*10^6-DE_RAW!S35*10^9)/(REA_transformed!U35/100)*POP!$D$117/POP!$D35*1/(10^6)</f>
        <v>69421.813294872962</v>
      </c>
      <c r="H35" s="107">
        <f>(GIN_EA!D79*10^6-DE_RAW!S35*10^9)/(REA_transformed!T35/100)*POP!$D$117/POP!$D35*1/(10^6)</f>
        <v>68523.122775276046</v>
      </c>
      <c r="I35" s="37">
        <f>(AWMD_exIreland!G119/AWMD_exIreland!G$201*AWMD_Updated!G$201-DE_RAW!F35)*(POP!$D$117)/(POP!$D35)</f>
        <v>553409.68843157275</v>
      </c>
      <c r="J35" s="37">
        <f>(AWMD_exIreland!H119/AWMD_exIreland!H$201*AWMD_Updated!H$201-DE_RAW!G35)*(POP!$D$117)/(POP!$D35)</f>
        <v>555372.78582281806</v>
      </c>
      <c r="K35" s="37">
        <f>Y35/(REA_transformed!T35/100*10^6)*(POP!$D$117)/(POP!$D35)</f>
        <v>255425.17452902353</v>
      </c>
      <c r="L35" s="37">
        <f>(AWMD_exIreland!Q119*10^6-DE_RAW!H35*10^6)/(AWMD_exIreland!AJ119*10^3-DE_RAW!N35*10^6)*1/(S35/100)</f>
        <v>16.541830250942823</v>
      </c>
      <c r="M35" s="37">
        <f>(AWMD_exIreland!AI119-DE_RAW!M35)</f>
        <v>78854.38</v>
      </c>
      <c r="N35" s="37">
        <f t="shared" si="5"/>
        <v>88209.443973488844</v>
      </c>
      <c r="O35" s="37">
        <f>(AWMD_exIreland!AJ119*10^3-DE_RAW!N35*10^6)/(AWMD_exIreland!AI119*10^3-DE_RAW!M35*10^3)</f>
        <v>561.66006251016108</v>
      </c>
      <c r="P35" s="37">
        <f t="shared" si="2"/>
        <v>89.394487084284904</v>
      </c>
      <c r="Q35" s="37">
        <f>(N35*10^3)/POP!D35</f>
        <v>0.36485542313432562</v>
      </c>
      <c r="R35" s="37">
        <f>(AWMD_exIreland!AE119*AWMD_exIreland!AH119/100-DE_RAW!P35*DE_RAW!O35/100)/(AWMD_exIreland!AE119-DE_RAW!P35)*100</f>
        <v>10.605512915715094</v>
      </c>
      <c r="S35" s="37">
        <f>(AWMD_exIreland!D119/AWMD_exIreland!D$201*AWMD_Updated!D$201*AWMD_exIreland!J119/100-DE_RAW!C35*DE_RAW!J35/100)/(AWMD_exIreland!D119/AWMD_exIreland!D$201*AWMD_Updated!D$201-DE_RAW!C35)*100</f>
        <v>70.263721343014936</v>
      </c>
      <c r="T35" s="37">
        <f>(AWMD_exIreland!C119/AWMD_exIreland!C$201*AWMD_Updated!C$201*AWMD_exIreland!I119/100-DE_RAW!B35*DE_RAW!I35/100)/(AWMD_exIreland!C119/AWMD_exIreland!C$201*AWMD_Updated!C$201-DE_RAW!B35)*100</f>
        <v>70.592784030524513</v>
      </c>
      <c r="U35" s="37">
        <f>(AWMD_exIreland!F119/AWMD_exIreland!F$201*AWMD_Updated!F$201*AWMD_exIreland!L119/100-DE_RAW!E35*DE_RAW!K35/100)/(AWMD_exIreland!F119/AWMD_exIreland!C$201*AWMD_Updated!F$201-DE_RAW!E35)*100</f>
        <v>69.678934870596706</v>
      </c>
      <c r="Y35" s="37">
        <v>165772737786.55801</v>
      </c>
    </row>
    <row r="36" spans="1:25">
      <c r="A36" t="s">
        <v>239</v>
      </c>
      <c r="B36" s="37">
        <f>(AWMD_exIreland!C120/AWMD_exIreland!C$201*AWMD_Updated!C$201-DE_RAW!B36)*(POP!$D$117)/(POP!$D36)</f>
        <v>1861110.7632019618</v>
      </c>
      <c r="C36" s="37">
        <f>(AWMD_exIreland!D120/AWMD_exIreland!D$201*AWMD_Updated!D$201-DE_RAW!C36)*(POP!$D$117)/(POP!$D36)</f>
        <v>1018893.0471060289</v>
      </c>
      <c r="D36" s="37">
        <f>(AWMD_exIreland!E120/AWMD_exIreland!E$201*AWMD_Updated!E$201-DE_RAW!D36)*(POP!$D$117)/(POP!$D36)</f>
        <v>384539.02781927999</v>
      </c>
      <c r="E36" s="37">
        <f>(AWMD_exIreland!F120/AWMD_exIreland!F$201*AWMD_Updated!F$201-DE_RAW!E36)*(POP!$D$117)/(POP!$D36)</f>
        <v>472759.10984446859</v>
      </c>
      <c r="F36" s="37">
        <f t="shared" si="4"/>
        <v>403486.3110956708</v>
      </c>
      <c r="G36" s="37">
        <f>(GIN_EA!D80*10^6-DE_RAW!S36*10^9)/(REA_transformed!U36/100)*POP!$D$117/POP!$D36*1/(10^6)</f>
        <v>69272.79874879781</v>
      </c>
      <c r="H36" s="107">
        <f>(GIN_EA!D80*10^6-DE_RAW!S36*10^9)/(REA_transformed!T36/100)*POP!$D$117/POP!$D36*1/(10^6)</f>
        <v>68606.734318459217</v>
      </c>
      <c r="I36" s="37">
        <f>(AWMD_exIreland!G120/AWMD_exIreland!G$201*AWMD_Updated!G$201-DE_RAW!F36)*(POP!$D$117)/(POP!$D36)</f>
        <v>568446.32500029868</v>
      </c>
      <c r="J36" s="37">
        <f>(AWMD_exIreland!H120/AWMD_exIreland!H$201*AWMD_Updated!H$201-DE_RAW!G36)*(POP!$D$117)/(POP!$D36)</f>
        <v>569204.01883246866</v>
      </c>
      <c r="K36" s="37">
        <f>Y36/(REA_transformed!T36/100*10^6)*(POP!$D$117)/(POP!$D36)</f>
        <v>271090.82295071683</v>
      </c>
      <c r="L36" s="37">
        <f>(AWMD_exIreland!Q120*10^6-DE_RAW!H36*10^6)/(AWMD_exIreland!AJ120*10^3-DE_RAW!N36*10^6)*1/(S36/100)</f>
        <v>16.757693835782494</v>
      </c>
      <c r="M36" s="37">
        <f>(AWMD_exIreland!AI120-DE_RAW!M36)</f>
        <v>79264.159999999989</v>
      </c>
      <c r="N36" s="37">
        <f t="shared" si="5"/>
        <v>88508.366969541719</v>
      </c>
      <c r="O36" s="37">
        <f>(AWMD_exIreland!AJ120*10^3-DE_RAW!N36*10^6)/(AWMD_exIreland!AI120*10^3-DE_RAW!M36*10^3)</f>
        <v>557.62792793111043</v>
      </c>
      <c r="P36" s="37">
        <f t="shared" si="2"/>
        <v>89.555555834938261</v>
      </c>
      <c r="Q36" s="37">
        <f>(N36*10^3)/POP!D36</f>
        <v>0.36581295326207192</v>
      </c>
      <c r="R36" s="37">
        <f>(AWMD_exIreland!AE120*AWMD_exIreland!AH120/100-DE_RAW!P36*DE_RAW!O36/100)/(AWMD_exIreland!AE120-DE_RAW!P36)*100</f>
        <v>10.444444165061741</v>
      </c>
      <c r="S36" s="37">
        <f>(AWMD_exIreland!D120/AWMD_exIreland!D$201*AWMD_Updated!D$201*AWMD_exIreland!J120/100-DE_RAW!C36*DE_RAW!J36/100)/(AWMD_exIreland!D120/AWMD_exIreland!D$201*AWMD_Updated!D$201-DE_RAW!C36)*100</f>
        <v>70.631711760889758</v>
      </c>
      <c r="T36" s="37">
        <f>(AWMD_exIreland!C120/AWMD_exIreland!C$201*AWMD_Updated!C$201*AWMD_exIreland!I120/100-DE_RAW!B36*DE_RAW!I36/100)/(AWMD_exIreland!C120/AWMD_exIreland!C$201*AWMD_Updated!C$201-DE_RAW!B36)*100</f>
        <v>70.786932120236045</v>
      </c>
      <c r="U36" s="37">
        <f>(AWMD_exIreland!F120/AWMD_exIreland!F$201*AWMD_Updated!F$201*AWMD_exIreland!L120/100-DE_RAW!E36*DE_RAW!K36/100)/(AWMD_exIreland!F120/AWMD_exIreland!C$201*AWMD_Updated!F$201-DE_RAW!E36)*100</f>
        <v>70.1063091561047</v>
      </c>
      <c r="Y36" s="37">
        <v>176558234535.13</v>
      </c>
    </row>
    <row r="37" spans="1:25">
      <c r="A37" t="s">
        <v>240</v>
      </c>
      <c r="B37" s="37">
        <f>(AWMD_exIreland!C121/AWMD_exIreland!C$201*AWMD_Updated!C$201-DE_RAW!B37)*(POP!$D$117)/(POP!$D37)</f>
        <v>1882619.5921241313</v>
      </c>
      <c r="C37" s="37">
        <f>(AWMD_exIreland!D121/AWMD_exIreland!D$201*AWMD_Updated!D$201-DE_RAW!C37)*(POP!$D$117)/(POP!$D37)</f>
        <v>1024670.4816200046</v>
      </c>
      <c r="D37" s="37">
        <f>(AWMD_exIreland!E121/AWMD_exIreland!E$201*AWMD_Updated!E$201-DE_RAW!D37)*(POP!$D$117)/(POP!$D37)</f>
        <v>390523.83038962091</v>
      </c>
      <c r="E37" s="37">
        <f>(AWMD_exIreland!F121/AWMD_exIreland!F$201*AWMD_Updated!F$201-DE_RAW!E37)*(POP!$D$117)/(POP!$D37)</f>
        <v>478704.70249511913</v>
      </c>
      <c r="F37" s="37">
        <f t="shared" si="4"/>
        <v>408697.19509978575</v>
      </c>
      <c r="G37" s="37">
        <f>(GIN_EA!D81*10^6-DE_RAW!S37*10^9)/(REA_transformed!U37/100)*POP!$D$117/POP!$D37*1/(10^6)</f>
        <v>70007.507395333392</v>
      </c>
      <c r="H37" s="107">
        <f>(GIN_EA!D81*10^6-DE_RAW!S37*10^9)/(REA_transformed!T37/100)*POP!$D$117/POP!$D37*1/(10^6)</f>
        <v>69283.234454331308</v>
      </c>
      <c r="I37" s="37">
        <f>(AWMD_exIreland!G121/AWMD_exIreland!G$201*AWMD_Updated!G$201-DE_RAW!F37)*(POP!$D$117)/(POP!$D37)</f>
        <v>587442.38925359526</v>
      </c>
      <c r="J37" s="37">
        <f>(AWMD_exIreland!H121/AWMD_exIreland!H$201*AWMD_Updated!H$201-DE_RAW!G37)*(POP!$D$117)/(POP!$D37)</f>
        <v>589230.44133490883</v>
      </c>
      <c r="K37" s="37">
        <f>Y37/(REA_transformed!T37/100*10^6)*(POP!$D$117)/(POP!$D37)</f>
        <v>286879.61918042367</v>
      </c>
      <c r="L37" s="37">
        <f>(AWMD_exIreland!Q121*10^6-DE_RAW!H37*10^6)/(AWMD_exIreland!AJ121*10^3-DE_RAW!N37*10^6)*1/(S37/100)</f>
        <v>16.771085297270037</v>
      </c>
      <c r="M37" s="37">
        <f>(AWMD_exIreland!AI121-DE_RAW!M37)</f>
        <v>79610.16</v>
      </c>
      <c r="N37" s="37">
        <f t="shared" si="5"/>
        <v>88709.014534919203</v>
      </c>
      <c r="O37" s="37">
        <f>(AWMD_exIreland!AJ121*10^3-DE_RAW!N37*10^6)/(AWMD_exIreland!AI121*10^3-DE_RAW!M37*10^3)</f>
        <v>558.83035657760263</v>
      </c>
      <c r="P37" s="37">
        <f t="shared" si="2"/>
        <v>89.743032788017786</v>
      </c>
      <c r="Q37" s="37">
        <f>(N37*10^3)/POP!D37</f>
        <v>0.36634275332896227</v>
      </c>
      <c r="R37" s="37">
        <f>(AWMD_exIreland!AE121*AWMD_exIreland!AH121/100-DE_RAW!P37*DE_RAW!O37/100)/(AWMD_exIreland!AE121-DE_RAW!P37)*100</f>
        <v>10.256967211982218</v>
      </c>
      <c r="S37" s="37">
        <f>(AWMD_exIreland!D121/AWMD_exIreland!D$201*AWMD_Updated!D$201*AWMD_exIreland!J121/100-DE_RAW!C37*DE_RAW!J37/100)/(AWMD_exIreland!D121/AWMD_exIreland!D$201*AWMD_Updated!D$201-DE_RAW!C37)*100</f>
        <v>71.15716117708908</v>
      </c>
      <c r="T37" s="37">
        <f>(AWMD_exIreland!C121/AWMD_exIreland!C$201*AWMD_Updated!C$201*AWMD_exIreland!I121/100-DE_RAW!B37*DE_RAW!I37/100)/(AWMD_exIreland!C121/AWMD_exIreland!C$201*AWMD_Updated!C$201-DE_RAW!B37)*100</f>
        <v>71.134684892393722</v>
      </c>
      <c r="U37" s="37">
        <f>(AWMD_exIreland!F121/AWMD_exIreland!F$201*AWMD_Updated!F$201*AWMD_exIreland!L121/100-DE_RAW!E37*DE_RAW!K37/100)/(AWMD_exIreland!F121/AWMD_exIreland!C$201*AWMD_Updated!F$201-DE_RAW!E37)*100</f>
        <v>70.398750571188273</v>
      </c>
      <c r="Y37" s="37">
        <v>187912677223.54199</v>
      </c>
    </row>
    <row r="38" spans="1:25">
      <c r="A38" t="s">
        <v>241</v>
      </c>
      <c r="B38" s="37">
        <f>(AWMD_exIreland!C122/AWMD_exIreland!C$201*AWMD_Updated!C$201-DE_RAW!B38)*(POP!$D$117)/(POP!$D38)</f>
        <v>1902986.6384500316</v>
      </c>
      <c r="C38" s="37">
        <f>(AWMD_exIreland!D122/AWMD_exIreland!D$201*AWMD_Updated!D$201-DE_RAW!C38)*(POP!$D$117)/(POP!$D38)</f>
        <v>1034324.8462184997</v>
      </c>
      <c r="D38" s="37">
        <f>(AWMD_exIreland!E122/AWMD_exIreland!E$201*AWMD_Updated!E$201-DE_RAW!D38)*(POP!$D$117)/(POP!$D38)</f>
        <v>391462.82366685808</v>
      </c>
      <c r="E38" s="37">
        <f>(AWMD_exIreland!F122/AWMD_exIreland!F$201*AWMD_Updated!F$201-DE_RAW!E38)*(POP!$D$117)/(POP!$D38)</f>
        <v>487138.40210387675</v>
      </c>
      <c r="F38" s="37">
        <f t="shared" si="4"/>
        <v>416249.90822783066</v>
      </c>
      <c r="G38" s="37">
        <f>(GIN_EA!D82*10^6-DE_RAW!S38*10^9)/(REA_transformed!U38/100)*POP!$D$117/POP!$D38*1/(10^6)</f>
        <v>70888.493876046123</v>
      </c>
      <c r="H38" s="107">
        <f>(GIN_EA!D82*10^6-DE_RAW!S38*10^9)/(REA_transformed!T38/100)*POP!$D$117/POP!$D38*1/(10^6)</f>
        <v>70657.272550625596</v>
      </c>
      <c r="I38" s="37">
        <f>(AWMD_exIreland!G122/AWMD_exIreland!G$201*AWMD_Updated!G$201-DE_RAW!F38)*(POP!$D$117)/(POP!$D38)</f>
        <v>608765.27062093967</v>
      </c>
      <c r="J38" s="37">
        <f>(AWMD_exIreland!H122/AWMD_exIreland!H$201*AWMD_Updated!H$201-DE_RAW!G38)*(POP!$D$117)/(POP!$D38)</f>
        <v>605314.5266720918</v>
      </c>
      <c r="K38" s="37">
        <f>Y38/(REA_transformed!T38/100*10^6)*(POP!$D$117)/(POP!$D38)</f>
        <v>308231.13817491621</v>
      </c>
      <c r="L38" s="37">
        <f>(AWMD_exIreland!Q122*10^6-DE_RAW!H38*10^6)/(AWMD_exIreland!AJ122*10^3-DE_RAW!N38*10^6)*1/(S38/100)</f>
        <v>16.783766562921965</v>
      </c>
      <c r="M38" s="37">
        <f>(AWMD_exIreland!AI122-DE_RAW!M38)</f>
        <v>80181.260000000009</v>
      </c>
      <c r="N38" s="37">
        <f t="shared" si="5"/>
        <v>89048.572948998655</v>
      </c>
      <c r="O38" s="37">
        <f>(AWMD_exIreland!AJ122*10^3-DE_RAW!N38*10^6)/(AWMD_exIreland!AI122*10^3-DE_RAW!M38*10^3)</f>
        <v>558.31484938001711</v>
      </c>
      <c r="P38" s="37">
        <f t="shared" si="2"/>
        <v>90.042161648028568</v>
      </c>
      <c r="Q38" s="37">
        <f>(N38*10^3)/POP!D38</f>
        <v>0.36735637691996642</v>
      </c>
      <c r="R38" s="37">
        <f>(AWMD_exIreland!AE122*AWMD_exIreland!AH122/100-DE_RAW!P38*DE_RAW!O38/100)/(AWMD_exIreland!AE122-DE_RAW!P38)*100</f>
        <v>9.9578383519714411</v>
      </c>
      <c r="S38" s="37">
        <f>(AWMD_exIreland!D122/AWMD_exIreland!D$201*AWMD_Updated!D$201*AWMD_exIreland!J122/100-DE_RAW!C38*DE_RAW!J38/100)/(AWMD_exIreland!D122/AWMD_exIreland!D$201*AWMD_Updated!D$201-DE_RAW!C38)*100</f>
        <v>71.692153875605129</v>
      </c>
      <c r="T38" s="37">
        <f>(AWMD_exIreland!C122/AWMD_exIreland!C$201*AWMD_Updated!C$201*AWMD_exIreland!I122/100-DE_RAW!B38*DE_RAW!I38/100)/(AWMD_exIreland!C122/AWMD_exIreland!C$201*AWMD_Updated!C$201-DE_RAW!B38)*100</f>
        <v>71.628824727725032</v>
      </c>
      <c r="U38" s="37">
        <f>(AWMD_exIreland!F122/AWMD_exIreland!F$201*AWMD_Updated!F$201*AWMD_exIreland!L122/100-DE_RAW!E38*DE_RAW!K38/100)/(AWMD_exIreland!F122/AWMD_exIreland!C$201*AWMD_Updated!F$201-DE_RAW!E38)*100</f>
        <v>71.395188619997583</v>
      </c>
      <c r="Y38" s="37">
        <v>203515990989.272</v>
      </c>
    </row>
    <row r="39" spans="1:25">
      <c r="A39" t="s">
        <v>242</v>
      </c>
      <c r="B39" s="37">
        <f>(AWMD_exIreland!C123/AWMD_exIreland!C$201*AWMD_Updated!C$201-DE_RAW!B39)*(POP!$D$117)/(POP!$D39)</f>
        <v>1918655.0705886588</v>
      </c>
      <c r="C39" s="37">
        <f>(AWMD_exIreland!D123/AWMD_exIreland!D$201*AWMD_Updated!D$201-DE_RAW!C39)*(POP!$D$117)/(POP!$D39)</f>
        <v>1039346.3612505825</v>
      </c>
      <c r="D39" s="37">
        <f>(AWMD_exIreland!E123/AWMD_exIreland!E$201*AWMD_Updated!E$201-DE_RAW!D39)*(POP!$D$117)/(POP!$D39)</f>
        <v>392586.76340932382</v>
      </c>
      <c r="E39" s="37">
        <f>(AWMD_exIreland!F123/AWMD_exIreland!F$201*AWMD_Updated!F$201-DE_RAW!E39)*(POP!$D$117)/(POP!$D39)</f>
        <v>492907.32165377447</v>
      </c>
      <c r="F39" s="37">
        <f t="shared" si="4"/>
        <v>423715.39947792707</v>
      </c>
      <c r="G39" s="37">
        <f>(GIN_EA!D83*10^6-DE_RAW!S39*10^9)/(REA_transformed!U39/100)*POP!$D$117/POP!$D39*1/(10^6)</f>
        <v>69191.922175847416</v>
      </c>
      <c r="H39" s="107">
        <f>(GIN_EA!D83*10^6-DE_RAW!S39*10^9)/(REA_transformed!T39/100)*POP!$D$117/POP!$D39*1/(10^6)</f>
        <v>69225.880147728079</v>
      </c>
      <c r="I39" s="37">
        <f>(AWMD_exIreland!G123/AWMD_exIreland!G$201*AWMD_Updated!G$201-DE_RAW!F39)*(POP!$D$117)/(POP!$D39)</f>
        <v>626246.4713168887</v>
      </c>
      <c r="J39" s="37">
        <f>(AWMD_exIreland!H123/AWMD_exIreland!H$201*AWMD_Updated!H$201-DE_RAW!G39)*(POP!$D$117)/(POP!$D39)</f>
        <v>625033.62781220162</v>
      </c>
      <c r="K39" s="37">
        <f>Y39/(REA_transformed!T39/100*10^6)*(POP!$D$117)/(POP!$D39)</f>
        <v>320166.47462813259</v>
      </c>
      <c r="L39" s="37">
        <f>(AWMD_exIreland!Q123*10^6-DE_RAW!H39*10^6)/(AWMD_exIreland!AJ123*10^3-DE_RAW!N39*10^6)*1/(S39/100)</f>
        <v>16.820384936997666</v>
      </c>
      <c r="M39" s="37">
        <f>(AWMD_exIreland!AI123-DE_RAW!M39)</f>
        <v>80759.33</v>
      </c>
      <c r="N39" s="37">
        <f t="shared" si="5"/>
        <v>89467.270187650051</v>
      </c>
      <c r="O39" s="37">
        <f>(AWMD_exIreland!AJ123*10^3-DE_RAW!N39*10^6)/(AWMD_exIreland!AI123*10^3-DE_RAW!M39*10^3)</f>
        <v>555.91606443490798</v>
      </c>
      <c r="P39" s="37">
        <f t="shared" si="2"/>
        <v>90.266898532406458</v>
      </c>
      <c r="Q39" s="37">
        <f>(N39*10^3)/POP!D39</f>
        <v>0.36876903511878217</v>
      </c>
      <c r="R39" s="37">
        <f>(AWMD_exIreland!AE123*AWMD_exIreland!AH123/100-DE_RAW!P39*DE_RAW!O39/100)/(AWMD_exIreland!AE123-DE_RAW!P39)*100</f>
        <v>9.7331014675935368</v>
      </c>
      <c r="S39" s="37">
        <f>(AWMD_exIreland!D123/AWMD_exIreland!D$201*AWMD_Updated!D$201*AWMD_exIreland!J123/100-DE_RAW!C39*DE_RAW!J39/100)/(AWMD_exIreland!D123/AWMD_exIreland!D$201*AWMD_Updated!D$201-DE_RAW!C39)*100</f>
        <v>72.273081517227169</v>
      </c>
      <c r="T39" s="37">
        <f>(AWMD_exIreland!C123/AWMD_exIreland!C$201*AWMD_Updated!C$201*AWMD_exIreland!I123/100-DE_RAW!B39*DE_RAW!I39/100)/(AWMD_exIreland!C123/AWMD_exIreland!C$201*AWMD_Updated!C$201-DE_RAW!B39)*100</f>
        <v>71.910183946090569</v>
      </c>
      <c r="U39" s="37">
        <f>(AWMD_exIreland!F123/AWMD_exIreland!F$201*AWMD_Updated!F$201*AWMD_exIreland!L123/100-DE_RAW!E39*DE_RAW!K39/100)/(AWMD_exIreland!F123/AWMD_exIreland!C$201*AWMD_Updated!F$201-DE_RAW!E39)*100</f>
        <v>71.945475984923789</v>
      </c>
      <c r="Y39" s="37">
        <v>212407973645.81799</v>
      </c>
    </row>
    <row r="40" spans="1:25">
      <c r="A40" t="s">
        <v>243</v>
      </c>
      <c r="B40" s="37">
        <f>(AWMD_exIreland!C124/AWMD_exIreland!C$201*AWMD_Updated!C$201-DE_RAW!B40)*(POP!$D$117)/(POP!$D40)</f>
        <v>1934047.270186835</v>
      </c>
      <c r="C40" s="37">
        <f>(AWMD_exIreland!D124/AWMD_exIreland!D$201*AWMD_Updated!D$201-DE_RAW!C40)*(POP!$D$117)/(POP!$D40)</f>
        <v>1044263.7766925051</v>
      </c>
      <c r="D40" s="37">
        <f>(AWMD_exIreland!E124/AWMD_exIreland!E$201*AWMD_Updated!E$201-DE_RAW!D40)*(POP!$D$117)/(POP!$D40)</f>
        <v>396224.68325066986</v>
      </c>
      <c r="E40" s="37">
        <f>(AWMD_exIreland!F124/AWMD_exIreland!F$201*AWMD_Updated!F$201-DE_RAW!E40)*(POP!$D$117)/(POP!$D40)</f>
        <v>499499.08823882497</v>
      </c>
      <c r="F40" s="37">
        <f t="shared" si="4"/>
        <v>429718.55429180223</v>
      </c>
      <c r="G40" s="37">
        <f>(GIN_EA!D84*10^6-DE_RAW!S40*10^9)/(REA_transformed!U40/100)*POP!$D$117/POP!$D40*1/(10^6)</f>
        <v>69780.533947022734</v>
      </c>
      <c r="H40" s="107">
        <f>(GIN_EA!D84*10^6-DE_RAW!S40*10^9)/(REA_transformed!T40/100)*POP!$D$117/POP!$D40*1/(10^6)</f>
        <v>69807.310116926237</v>
      </c>
      <c r="I40" s="37">
        <f>(AWMD_exIreland!G124/AWMD_exIreland!G$201*AWMD_Updated!G$201-DE_RAW!F40)*(POP!$D$117)/(POP!$D40)</f>
        <v>639329.91161311639</v>
      </c>
      <c r="J40" s="37">
        <f>(AWMD_exIreland!H124/AWMD_exIreland!H$201*AWMD_Updated!H$201-DE_RAW!G40)*(POP!$D$117)/(POP!$D40)</f>
        <v>640191.01218183606</v>
      </c>
      <c r="K40" s="37">
        <f>Y40/(REA_transformed!T40/100*10^6)*(POP!$D$117)/(POP!$D40)</f>
        <v>335173.94589051837</v>
      </c>
      <c r="L40" s="37">
        <f>(AWMD_exIreland!Q124*10^6-DE_RAW!H40*10^6)/(AWMD_exIreland!AJ124*10^3-DE_RAW!N40*10^6)*1/(S40/100)</f>
        <v>16.909689711951437</v>
      </c>
      <c r="M40" s="37">
        <f>(AWMD_exIreland!AI124-DE_RAW!M40)</f>
        <v>81250.37</v>
      </c>
      <c r="N40" s="37">
        <f t="shared" si="5"/>
        <v>89914.090251023183</v>
      </c>
      <c r="O40" s="37">
        <f>(AWMD_exIreland!AJ124*10^3-DE_RAW!N40*10^6)/(AWMD_exIreland!AI124*10^3-DE_RAW!M40*10^3)</f>
        <v>554.3468306667404</v>
      </c>
      <c r="P40" s="37">
        <f t="shared" si="2"/>
        <v>90.36444652130082</v>
      </c>
      <c r="Q40" s="37">
        <f>(N40*10^3)/POP!D40</f>
        <v>0.37030193451127014</v>
      </c>
      <c r="R40" s="37">
        <f>(AWMD_exIreland!AE124*AWMD_exIreland!AH124/100-DE_RAW!P40*DE_RAW!O40/100)/(AWMD_exIreland!AE124-DE_RAW!P40)*100</f>
        <v>9.6355534786991743</v>
      </c>
      <c r="S40" s="37">
        <f>(AWMD_exIreland!D124/AWMD_exIreland!D$201*AWMD_Updated!D$201*AWMD_exIreland!J124/100-DE_RAW!C40*DE_RAW!J40/100)/(AWMD_exIreland!D124/AWMD_exIreland!D$201*AWMD_Updated!D$201-DE_RAW!C40)*100</f>
        <v>72.840998928042083</v>
      </c>
      <c r="T40" s="37">
        <f>(AWMD_exIreland!C124/AWMD_exIreland!C$201*AWMD_Updated!C$201*AWMD_exIreland!I124/100-DE_RAW!B40*DE_RAW!I40/100)/(AWMD_exIreland!C124/AWMD_exIreland!C$201*AWMD_Updated!C$201-DE_RAW!B40)*100</f>
        <v>72.406002643128247</v>
      </c>
      <c r="U40" s="37">
        <f>(AWMD_exIreland!F124/AWMD_exIreland!F$201*AWMD_Updated!F$201*AWMD_exIreland!L124/100-DE_RAW!E40*DE_RAW!K40/100)/(AWMD_exIreland!F124/AWMD_exIreland!C$201*AWMD_Updated!F$201-DE_RAW!E40)*100</f>
        <v>72.433786257255889</v>
      </c>
      <c r="Y40" s="37">
        <v>224084295186.70801</v>
      </c>
    </row>
    <row r="41" spans="1:25">
      <c r="A41" t="s">
        <v>244</v>
      </c>
      <c r="B41" s="37">
        <f>(AWMD_exIreland!C125/AWMD_exIreland!C$201*AWMD_Updated!C$201-DE_RAW!B41)*(POP!$D$117)/(POP!$D41)</f>
        <v>1948241.9656417803</v>
      </c>
      <c r="C41" s="37">
        <f>(AWMD_exIreland!D125/AWMD_exIreland!D$201*AWMD_Updated!D$201-DE_RAW!C41)*(POP!$D$117)/(POP!$D41)</f>
        <v>1048042.5521839227</v>
      </c>
      <c r="D41" s="37">
        <f>(AWMD_exIreland!E125/AWMD_exIreland!E$201*AWMD_Updated!E$201-DE_RAW!D41)*(POP!$D$117)/(POP!$D41)</f>
        <v>398692.39321626455</v>
      </c>
      <c r="E41" s="37">
        <f>(AWMD_exIreland!F125/AWMD_exIreland!F$201*AWMD_Updated!F$201-DE_RAW!E41)*(POP!$D$117)/(POP!$D41)</f>
        <v>499824.414552395</v>
      </c>
      <c r="F41" s="37">
        <f t="shared" si="4"/>
        <v>427853.73296179721</v>
      </c>
      <c r="G41" s="37">
        <f>(GIN_EA!D85*10^6-DE_RAW!S41*10^9)/(REA_transformed!U41/100)*POP!$D$117/POP!$D41*1/(10^6)</f>
        <v>71970.6815905978</v>
      </c>
      <c r="H41" s="107">
        <f>(GIN_EA!D85*10^6-DE_RAW!S41*10^9)/(REA_transformed!T41/100)*POP!$D$117/POP!$D41*1/(10^6)</f>
        <v>72104.537290025735</v>
      </c>
      <c r="I41" s="37">
        <f>(AWMD_exIreland!G125/AWMD_exIreland!G$201*AWMD_Updated!G$201-DE_RAW!F41)*(POP!$D$117)/(POP!$D41)</f>
        <v>658302.17562896467</v>
      </c>
      <c r="J41" s="37">
        <f>(AWMD_exIreland!H125/AWMD_exIreland!H$201*AWMD_Updated!H$201-DE_RAW!G41)*(POP!$D$117)/(POP!$D41)</f>
        <v>656366.12032007938</v>
      </c>
      <c r="K41" s="37">
        <f>Y41/(REA_transformed!T41/100*10^6)*(POP!$D$117)/(POP!$D41)</f>
        <v>351143.8783534728</v>
      </c>
      <c r="L41" s="37">
        <f>(AWMD_exIreland!Q125*10^6-DE_RAW!H41*10^6)/(AWMD_exIreland!AJ125*10^3-DE_RAW!N41*10^6)*1/(S41/100)</f>
        <v>16.924548159574478</v>
      </c>
      <c r="M41" s="37">
        <f>(AWMD_exIreland!AI125-DE_RAW!M41)</f>
        <v>81787.09</v>
      </c>
      <c r="N41" s="37">
        <f t="shared" si="5"/>
        <v>90282.533314522414</v>
      </c>
      <c r="O41" s="37">
        <f>(AWMD_exIreland!AJ125*10^3-DE_RAW!N41*10^6)/(AWMD_exIreland!AI125*10^3-DE_RAW!M41*10^3)</f>
        <v>553.78352622644968</v>
      </c>
      <c r="P41" s="37">
        <f t="shared" si="2"/>
        <v>90.590158469605228</v>
      </c>
      <c r="Q41" s="37">
        <f>(N41*10^3)/POP!D41</f>
        <v>0.37151660802214204</v>
      </c>
      <c r="R41" s="37">
        <f>(AWMD_exIreland!AE125*AWMD_exIreland!AH125/100-DE_RAW!P41*DE_RAW!O41/100)/(AWMD_exIreland!AE125-DE_RAW!P41)*100</f>
        <v>9.4098415303947629</v>
      </c>
      <c r="S41" s="37">
        <f>(AWMD_exIreland!D125/AWMD_exIreland!D$201*AWMD_Updated!D$201*AWMD_exIreland!J125/100-DE_RAW!C41*DE_RAW!J41/100)/(AWMD_exIreland!D125/AWMD_exIreland!D$201*AWMD_Updated!D$201-DE_RAW!C41)*100</f>
        <v>73.384281249078967</v>
      </c>
      <c r="T41" s="37">
        <f>(AWMD_exIreland!C125/AWMD_exIreland!C$201*AWMD_Updated!C$201*AWMD_exIreland!I125/100-DE_RAW!B41*DE_RAW!I41/100)/(AWMD_exIreland!C125/AWMD_exIreland!C$201*AWMD_Updated!C$201-DE_RAW!B41)*100</f>
        <v>72.894469816881241</v>
      </c>
      <c r="U41" s="37">
        <f>(AWMD_exIreland!F125/AWMD_exIreland!F$201*AWMD_Updated!F$201*AWMD_exIreland!L125/100-DE_RAW!E41*DE_RAW!K41/100)/(AWMD_exIreland!F125/AWMD_exIreland!C$201*AWMD_Updated!F$201-DE_RAW!E41)*100</f>
        <v>73.030043637027504</v>
      </c>
      <c r="Y41" s="37">
        <v>236537504005.08099</v>
      </c>
    </row>
    <row r="42" spans="1:25">
      <c r="A42" t="s">
        <v>245</v>
      </c>
      <c r="B42" s="37">
        <f>(AWMD_exIreland!C126/AWMD_exIreland!C$201*AWMD_Updated!C$201-DE_RAW!B42)*(POP!$D$117)/(POP!$D42)</f>
        <v>1960557.804131327</v>
      </c>
      <c r="C42" s="37">
        <f>(AWMD_exIreland!D126/AWMD_exIreland!D$201*AWMD_Updated!D$201-DE_RAW!C42)*(POP!$D$117)/(POP!$D42)</f>
        <v>1056061.2592121989</v>
      </c>
      <c r="D42" s="37">
        <f>(AWMD_exIreland!E126/AWMD_exIreland!E$201*AWMD_Updated!E$201-DE_RAW!D42)*(POP!$D$117)/(POP!$D42)</f>
        <v>402389.64937390306</v>
      </c>
      <c r="E42" s="37">
        <f>(AWMD_exIreland!F126/AWMD_exIreland!F$201*AWMD_Updated!F$201-DE_RAW!E42)*(POP!$D$117)/(POP!$D42)</f>
        <v>503848.20306656254</v>
      </c>
      <c r="F42" s="37">
        <f t="shared" si="4"/>
        <v>432251.01559214934</v>
      </c>
      <c r="G42" s="37">
        <f>(GIN_EA!D86*10^6-DE_RAW!S42*10^9)/(REA_transformed!U42/100)*POP!$D$117/POP!$D42*1/(10^6)</f>
        <v>71597.187474413193</v>
      </c>
      <c r="H42" s="107">
        <f>(GIN_EA!D86*10^6-DE_RAW!S42*10^9)/(REA_transformed!T42/100)*POP!$D$117/POP!$D42*1/(10^6)</f>
        <v>71461.769481972515</v>
      </c>
      <c r="I42" s="37">
        <f>(AWMD_exIreland!G126/AWMD_exIreland!G$201*AWMD_Updated!G$201-DE_RAW!F42)*(POP!$D$117)/(POP!$D42)</f>
        <v>656847.4329861739</v>
      </c>
      <c r="J42" s="37">
        <f>(AWMD_exIreland!H126/AWMD_exIreland!H$201*AWMD_Updated!H$201-DE_RAW!G42)*(POP!$D$117)/(POP!$D42)</f>
        <v>650084.34416457592</v>
      </c>
      <c r="K42" s="37">
        <f>Y42/(REA_transformed!T42/100*10^6)*(POP!$D$117)/(POP!$D42)</f>
        <v>335499.37972359289</v>
      </c>
      <c r="L42" s="37">
        <f>(AWMD_exIreland!Q126*10^6-DE_RAW!H42*10^6)/(AWMD_exIreland!AJ126*10^3-DE_RAW!N42*10^6)*1/(S42/100)</f>
        <v>17.016951968384458</v>
      </c>
      <c r="M42" s="37">
        <f>(AWMD_exIreland!AI126-DE_RAW!M42)</f>
        <v>82197.920000000013</v>
      </c>
      <c r="N42" s="37">
        <f t="shared" si="5"/>
        <v>90493.897855300616</v>
      </c>
      <c r="O42" s="37">
        <f>(AWMD_exIreland!AJ126*10^3-DE_RAW!N42*10^6)/(AWMD_exIreland!AI126*10^3-DE_RAW!M42*10^3)</f>
        <v>553.69488789983973</v>
      </c>
      <c r="P42" s="37">
        <f t="shared" si="2"/>
        <v>90.832555507150502</v>
      </c>
      <c r="Q42" s="37">
        <f>(N42*10^3)/POP!D42</f>
        <v>0.37221123574730802</v>
      </c>
      <c r="R42" s="37">
        <f>(AWMD_exIreland!AE126*AWMD_exIreland!AH126/100-DE_RAW!P42*DE_RAW!O42/100)/(AWMD_exIreland!AE126-DE_RAW!P42)*100</f>
        <v>9.1674444928494943</v>
      </c>
      <c r="S42" s="37">
        <f>(AWMD_exIreland!D126/AWMD_exIreland!D$201*AWMD_Updated!D$201*AWMD_exIreland!J126/100-DE_RAW!C42*DE_RAW!J42/100)/(AWMD_exIreland!D126/AWMD_exIreland!D$201*AWMD_Updated!D$201-DE_RAW!C42)*100</f>
        <v>73.662351561647455</v>
      </c>
      <c r="T42" s="37">
        <f>(AWMD_exIreland!C126/AWMD_exIreland!C$201*AWMD_Updated!C$201*AWMD_exIreland!I126/100-DE_RAW!B42*DE_RAW!I42/100)/(AWMD_exIreland!C126/AWMD_exIreland!C$201*AWMD_Updated!C$201-DE_RAW!B42)*100</f>
        <v>73.441175800500545</v>
      </c>
      <c r="U42" s="37">
        <f>(AWMD_exIreland!F126/AWMD_exIreland!F$201*AWMD_Updated!F$201*AWMD_exIreland!L126/100-DE_RAW!E42*DE_RAW!K42/100)/(AWMD_exIreland!F126/AWMD_exIreland!C$201*AWMD_Updated!F$201-DE_RAW!E42)*100</f>
        <v>73.302270112439274</v>
      </c>
      <c r="Y42" s="37">
        <v>227801186552.37299</v>
      </c>
    </row>
    <row r="43" spans="1:25">
      <c r="A43" t="s">
        <v>246</v>
      </c>
      <c r="B43" s="37">
        <f>(AWMD_exIreland!C127/AWMD_exIreland!C$201*AWMD_Updated!C$201-DE_RAW!B43)*(POP!$D$117)/(POP!$D43)</f>
        <v>1961541.0084201933</v>
      </c>
      <c r="C43" s="37">
        <f>(AWMD_exIreland!D127/AWMD_exIreland!D$201*AWMD_Updated!D$201-DE_RAW!C43)*(POP!$D$117)/(POP!$D43)</f>
        <v>1059454.2837802719</v>
      </c>
      <c r="D43" s="37">
        <f>(AWMD_exIreland!E127/AWMD_exIreland!E$201*AWMD_Updated!E$201-DE_RAW!D43)*(POP!$D$117)/(POP!$D43)</f>
        <v>402365.27304211783</v>
      </c>
      <c r="E43" s="37">
        <f>(AWMD_exIreland!F127/AWMD_exIreland!F$201*AWMD_Updated!F$201-DE_RAW!E43)*(POP!$D$117)/(POP!$D43)</f>
        <v>505108.11321345455</v>
      </c>
      <c r="F43" s="37">
        <f t="shared" si="4"/>
        <v>432955.19591559144</v>
      </c>
      <c r="G43" s="37">
        <f>(GIN_EA!D87*10^6-DE_RAW!S43*10^9)/(REA_transformed!U43/100)*POP!$D$117/POP!$D43*1/(10^6)</f>
        <v>72152.917297863125</v>
      </c>
      <c r="H43" s="107">
        <f>(GIN_EA!D87*10^6-DE_RAW!S43*10^9)/(REA_transformed!T43/100)*POP!$D$117/POP!$D43*1/(10^6)</f>
        <v>71838.750872335804</v>
      </c>
      <c r="I43" s="37">
        <f>(AWMD_exIreland!G127/AWMD_exIreland!G$201*AWMD_Updated!G$201-DE_RAW!F43)*(POP!$D$117)/(POP!$D43)</f>
        <v>650867.22801289125</v>
      </c>
      <c r="J43" s="37">
        <f>(AWMD_exIreland!H127/AWMD_exIreland!H$201*AWMD_Updated!H$201-DE_RAW!G43)*(POP!$D$117)/(POP!$D43)</f>
        <v>650239.08298114943</v>
      </c>
      <c r="K43" s="37">
        <f>Y43/(REA_transformed!T43/100*10^6)*(POP!$D$117)/(POP!$D43)</f>
        <v>327296.33475672663</v>
      </c>
      <c r="L43" s="37">
        <f>(AWMD_exIreland!Q127*10^6-DE_RAW!H43*10^6)/(AWMD_exIreland!AJ127*10^3-DE_RAW!N43*10^6)*1/(S43/100)</f>
        <v>17.115946632482387</v>
      </c>
      <c r="M43" s="37">
        <f>(AWMD_exIreland!AI127-DE_RAW!M43)</f>
        <v>82398.009999999995</v>
      </c>
      <c r="N43" s="37">
        <f t="shared" si="5"/>
        <v>90710.153765942101</v>
      </c>
      <c r="O43" s="37">
        <f>(AWMD_exIreland!AJ127*10^3-DE_RAW!N43*10^6)/(AWMD_exIreland!AI127*10^3-DE_RAW!M43*10^3)</f>
        <v>550.20197089711269</v>
      </c>
      <c r="P43" s="37">
        <f t="shared" si="2"/>
        <v>90.836589487666615</v>
      </c>
      <c r="Q43" s="37">
        <f>(N43*10^3)/POP!D43</f>
        <v>0.3727626408244939</v>
      </c>
      <c r="R43" s="37">
        <f>(AWMD_exIreland!AE127*AWMD_exIreland!AH127/100-DE_RAW!P43*DE_RAW!O43/100)/(AWMD_exIreland!AE127-DE_RAW!P43)*100</f>
        <v>9.1634105123333853</v>
      </c>
      <c r="S43" s="37">
        <f>(AWMD_exIreland!D127/AWMD_exIreland!D$201*AWMD_Updated!D$201*AWMD_exIreland!J127/100-DE_RAW!C43*DE_RAW!J43/100)/(AWMD_exIreland!D127/AWMD_exIreland!D$201*AWMD_Updated!D$201-DE_RAW!C43)*100</f>
        <v>74.487395675915806</v>
      </c>
      <c r="T43" s="37">
        <f>(AWMD_exIreland!C127/AWMD_exIreland!C$201*AWMD_Updated!C$201*AWMD_exIreland!I127/100-DE_RAW!B43*DE_RAW!I43/100)/(AWMD_exIreland!C127/AWMD_exIreland!C$201*AWMD_Updated!C$201-DE_RAW!B43)*100</f>
        <v>74.065914938238876</v>
      </c>
      <c r="U43" s="37">
        <f>(AWMD_exIreland!F127/AWMD_exIreland!F$201*AWMD_Updated!F$201*AWMD_exIreland!L127/100-DE_RAW!E43*DE_RAW!K43/100)/(AWMD_exIreland!F127/AWMD_exIreland!C$201*AWMD_Updated!F$201-DE_RAW!E43)*100</f>
        <v>73.743418986294245</v>
      </c>
      <c r="Y43" s="37">
        <v>224325105132.97198</v>
      </c>
    </row>
    <row r="44" spans="1:25">
      <c r="A44" t="s">
        <v>247</v>
      </c>
      <c r="B44" s="37">
        <f>(AWMD_exIreland!C128/AWMD_exIreland!C$201*AWMD_Updated!C$201-DE_RAW!B44)*(POP!$D$117)/(POP!$D44)</f>
        <v>1965781.2530484423</v>
      </c>
      <c r="C44" s="37">
        <f>(AWMD_exIreland!D128/AWMD_exIreland!D$201*AWMD_Updated!D$201-DE_RAW!C44)*(POP!$D$117)/(POP!$D44)</f>
        <v>1062105.6336460186</v>
      </c>
      <c r="D44" s="37">
        <f>(AWMD_exIreland!E128/AWMD_exIreland!E$201*AWMD_Updated!E$201-DE_RAW!D44)*(POP!$D$117)/(POP!$D44)</f>
        <v>403710.81829674554</v>
      </c>
      <c r="E44" s="37">
        <f>(AWMD_exIreland!F128/AWMD_exIreland!F$201*AWMD_Updated!F$201-DE_RAW!E44)*(POP!$D$117)/(POP!$D44)</f>
        <v>502557.1919365137</v>
      </c>
      <c r="F44" s="37">
        <f t="shared" si="4"/>
        <v>429537.77048113552</v>
      </c>
      <c r="G44" s="37">
        <f>(GIN_EA!D88*10^6-DE_RAW!S44*10^9)/(REA_transformed!U44/100)*POP!$D$117/POP!$D44*1/(10^6)</f>
        <v>73019.421455378164</v>
      </c>
      <c r="H44" s="107">
        <f>(GIN_EA!D88*10^6-DE_RAW!S44*10^9)/(REA_transformed!T44/100)*POP!$D$117/POP!$D44*1/(10^6)</f>
        <v>72598.174578670849</v>
      </c>
      <c r="I44" s="37">
        <f>(AWMD_exIreland!G128/AWMD_exIreland!G$201*AWMD_Updated!G$201-DE_RAW!F44)*(POP!$D$117)/(POP!$D44)</f>
        <v>646233.16288293432</v>
      </c>
      <c r="J44" s="37">
        <f>(AWMD_exIreland!H128/AWMD_exIreland!H$201*AWMD_Updated!H$201-DE_RAW!G44)*(POP!$D$117)/(POP!$D44)</f>
        <v>643499.99072735105</v>
      </c>
      <c r="K44" s="37">
        <f>Y44/(REA_transformed!T44/100*10^6)*(POP!$D$117)/(POP!$D44)</f>
        <v>312858.16749203776</v>
      </c>
      <c r="L44" s="37">
        <f>(AWMD_exIreland!Q128*10^6-DE_RAW!H44*10^6)/(AWMD_exIreland!AJ128*10^3-DE_RAW!N44*10^6)*1/(S44/100)</f>
        <v>17.283491461292872</v>
      </c>
      <c r="M44" s="37">
        <f>(AWMD_exIreland!AI128-DE_RAW!M44)</f>
        <v>82801.820000000007</v>
      </c>
      <c r="N44" s="37">
        <f t="shared" si="5"/>
        <v>91226.603044072588</v>
      </c>
      <c r="O44" s="37">
        <f>(AWMD_exIreland!AJ128*10^3-DE_RAW!N44*10^6)/(AWMD_exIreland!AI128*10^3-DE_RAW!M44*10^3)</f>
        <v>548.23006426670327</v>
      </c>
      <c r="P44" s="37">
        <f t="shared" si="2"/>
        <v>90.764993145691861</v>
      </c>
      <c r="Q44" s="37">
        <f>(N44*10^3)/POP!D44</f>
        <v>0.37450382348648459</v>
      </c>
      <c r="R44" s="37">
        <f>(AWMD_exIreland!AE128*AWMD_exIreland!AH128/100-DE_RAW!P44*DE_RAW!O44/100)/(AWMD_exIreland!AE128-DE_RAW!P44)*100</f>
        <v>9.2350068543081338</v>
      </c>
      <c r="S44" s="37">
        <f>(AWMD_exIreland!D128/AWMD_exIreland!D$201*AWMD_Updated!D$201*AWMD_exIreland!J128/100-DE_RAW!C44*DE_RAW!J44/100)/(AWMD_exIreland!D128/AWMD_exIreland!D$201*AWMD_Updated!D$201-DE_RAW!C44)*100</f>
        <v>74.737959361356204</v>
      </c>
      <c r="T44" s="37">
        <f>(AWMD_exIreland!C128/AWMD_exIreland!C$201*AWMD_Updated!C$201*AWMD_exIreland!I128/100-DE_RAW!B44*DE_RAW!I44/100)/(AWMD_exIreland!C128/AWMD_exIreland!C$201*AWMD_Updated!C$201-DE_RAW!B44)*100</f>
        <v>74.56287111336988</v>
      </c>
      <c r="U44" s="37">
        <f>(AWMD_exIreland!F128/AWMD_exIreland!F$201*AWMD_Updated!F$201*AWMD_exIreland!L128/100-DE_RAW!E44*DE_RAW!K44/100)/(AWMD_exIreland!F128/AWMD_exIreland!C$201*AWMD_Updated!F$201-DE_RAW!E44)*100</f>
        <v>74.13272012136251</v>
      </c>
      <c r="Y44" s="37">
        <v>216087771208.91501</v>
      </c>
    </row>
    <row r="45" spans="1:25">
      <c r="A45" t="s">
        <v>248</v>
      </c>
      <c r="B45" s="37">
        <f>(AWMD_exIreland!C129/AWMD_exIreland!C$201*AWMD_Updated!C$201-DE_RAW!B45)*(POP!$D$117)/(POP!$D45)</f>
        <v>1963807.7808995922</v>
      </c>
      <c r="C45" s="37">
        <f>(AWMD_exIreland!D129/AWMD_exIreland!D$201*AWMD_Updated!D$201-DE_RAW!C45)*(POP!$D$117)/(POP!$D45)</f>
        <v>1065174.989090895</v>
      </c>
      <c r="D45" s="37">
        <f>(AWMD_exIreland!E129/AWMD_exIreland!E$201*AWMD_Updated!E$201-DE_RAW!D45)*(POP!$D$117)/(POP!$D45)</f>
        <v>407772.1947931163</v>
      </c>
      <c r="E45" s="37">
        <f>(AWMD_exIreland!F129/AWMD_exIreland!F$201*AWMD_Updated!F$201-DE_RAW!E45)*(POP!$D$117)/(POP!$D45)</f>
        <v>501561.14796949766</v>
      </c>
      <c r="F45" s="37">
        <f t="shared" si="4"/>
        <v>424266.33930859761</v>
      </c>
      <c r="G45" s="37">
        <f>(GIN_EA!D89*10^6-DE_RAW!S45*10^9)/(REA_transformed!U45/100)*POP!$D$117/POP!$D45*1/(10^6)</f>
        <v>77294.80866090006</v>
      </c>
      <c r="H45" s="107">
        <f>(GIN_EA!D89*10^6-DE_RAW!S45*10^9)/(REA_transformed!T45/100)*POP!$D$117/POP!$D45*1/(10^6)</f>
        <v>76582.372990910779</v>
      </c>
      <c r="I45" s="37">
        <f>(AWMD_exIreland!G129/AWMD_exIreland!G$201*AWMD_Updated!G$201-DE_RAW!F45)*(POP!$D$117)/(POP!$D45)</f>
        <v>640293.60462779435</v>
      </c>
      <c r="J45" s="37">
        <f>(AWMD_exIreland!H129/AWMD_exIreland!H$201*AWMD_Updated!H$201-DE_RAW!G45)*(POP!$D$117)/(POP!$D45)</f>
        <v>634724.41836973745</v>
      </c>
      <c r="K45" s="37">
        <f>Y45/(REA_transformed!T45/100*10^6)*(POP!$D$117)/(POP!$D45)</f>
        <v>299632.25158970506</v>
      </c>
      <c r="L45" s="37">
        <f>(AWMD_exIreland!Q129*10^6-DE_RAW!H45*10^6)/(AWMD_exIreland!AJ129*10^3-DE_RAW!N45*10^6)*1/(S45/100)</f>
        <v>17.363831608724169</v>
      </c>
      <c r="M45" s="37">
        <f>(AWMD_exIreland!AI129-DE_RAW!M45)</f>
        <v>83053.7</v>
      </c>
      <c r="N45" s="37">
        <f t="shared" si="5"/>
        <v>91428.212171709893</v>
      </c>
      <c r="O45" s="37">
        <f>(AWMD_exIreland!AJ129*10^3-DE_RAW!N45*10^6)/(AWMD_exIreland!AI129*10^3-DE_RAW!M45*10^3)</f>
        <v>547.74361888753901</v>
      </c>
      <c r="P45" s="37">
        <f t="shared" si="2"/>
        <v>90.840341320486658</v>
      </c>
      <c r="Q45" s="37">
        <f>(N45*10^3)/POP!D45</f>
        <v>0.37490858475589789</v>
      </c>
      <c r="R45" s="37">
        <f>(AWMD_exIreland!AE129*AWMD_exIreland!AH129/100-DE_RAW!P45*DE_RAW!O45/100)/(AWMD_exIreland!AE129-DE_RAW!P45)*100</f>
        <v>9.1596586795133419</v>
      </c>
      <c r="S45" s="37">
        <f>(AWMD_exIreland!D129/AWMD_exIreland!D$201*AWMD_Updated!D$201*AWMD_exIreland!J129/100-DE_RAW!C45*DE_RAW!J45/100)/(AWMD_exIreland!D129/AWMD_exIreland!D$201*AWMD_Updated!D$201-DE_RAW!C45)*100</f>
        <v>74.910709903559805</v>
      </c>
      <c r="T45" s="37">
        <f>(AWMD_exIreland!C129/AWMD_exIreland!C$201*AWMD_Updated!C$201*AWMD_exIreland!I129/100-DE_RAW!B45*DE_RAW!I45/100)/(AWMD_exIreland!C129/AWMD_exIreland!C$201*AWMD_Updated!C$201-DE_RAW!B45)*100</f>
        <v>75.125372336305233</v>
      </c>
      <c r="U45" s="37">
        <f>(AWMD_exIreland!F129/AWMD_exIreland!F$201*AWMD_Updated!F$201*AWMD_exIreland!L129/100-DE_RAW!E45*DE_RAW!K45/100)/(AWMD_exIreland!F129/AWMD_exIreland!C$201*AWMD_Updated!F$201-DE_RAW!E45)*100</f>
        <v>74.43293262527088</v>
      </c>
      <c r="Y45" s="37">
        <v>208749219485.12799</v>
      </c>
    </row>
    <row r="46" spans="1:25">
      <c r="A46" t="s">
        <v>249</v>
      </c>
      <c r="B46" s="37">
        <f>(AWMD_exIreland!C130/AWMD_exIreland!C$201*AWMD_Updated!C$201-DE_RAW!B46)*(POP!$D$117)/(POP!$D46)</f>
        <v>1969588.2653479658</v>
      </c>
      <c r="C46" s="37">
        <f>(AWMD_exIreland!D130/AWMD_exIreland!D$201*AWMD_Updated!D$201-DE_RAW!C46)*(POP!$D$117)/(POP!$D46)</f>
        <v>1068399.2920215926</v>
      </c>
      <c r="D46" s="37">
        <f>(AWMD_exIreland!E130/AWMD_exIreland!E$201*AWMD_Updated!E$201-DE_RAW!D46)*(POP!$D$117)/(POP!$D46)</f>
        <v>407303.75811836781</v>
      </c>
      <c r="E46" s="37">
        <f>(AWMD_exIreland!F130/AWMD_exIreland!F$201*AWMD_Updated!F$201-DE_RAW!E46)*(POP!$D$117)/(POP!$D46)</f>
        <v>501915.49614337616</v>
      </c>
      <c r="F46" s="37">
        <f t="shared" si="4"/>
        <v>428234.50429756753</v>
      </c>
      <c r="G46" s="37">
        <f>(GIN_EA!D90*10^6-DE_RAW!S46*10^9)/(REA_transformed!U46/100)*POP!$D$117/POP!$D46*1/(10^6)</f>
        <v>73680.991845808618</v>
      </c>
      <c r="H46" s="107">
        <f>(GIN_EA!D90*10^6-DE_RAW!S46*10^9)/(REA_transformed!T46/100)*POP!$D$117/POP!$D46*1/(10^6)</f>
        <v>72917.866934332327</v>
      </c>
      <c r="I46" s="37">
        <f>(AWMD_exIreland!G130/AWMD_exIreland!G$201*AWMD_Updated!G$201-DE_RAW!F46)*(POP!$D$117)/(POP!$D46)</f>
        <v>646659.43631488399</v>
      </c>
      <c r="J46" s="37">
        <f>(AWMD_exIreland!H130/AWMD_exIreland!H$201*AWMD_Updated!H$201-DE_RAW!G46)*(POP!$D$117)/(POP!$D46)</f>
        <v>642455.38336582005</v>
      </c>
      <c r="K46" s="37">
        <f>Y46/(REA_transformed!T46/100*10^6)*(POP!$D$117)/(POP!$D46)</f>
        <v>303340.80900875182</v>
      </c>
      <c r="L46" s="37">
        <f>(AWMD_exIreland!Q130*10^6-DE_RAW!H46*10^6)/(AWMD_exIreland!AJ130*10^3-DE_RAW!N46*10^6)*1/(S46/100)</f>
        <v>17.510253998450722</v>
      </c>
      <c r="M46" s="37">
        <f>(AWMD_exIreland!AI130-DE_RAW!M46)</f>
        <v>83464.86</v>
      </c>
      <c r="N46" s="37">
        <f t="shared" si="5"/>
        <v>91825.329731601305</v>
      </c>
      <c r="O46" s="37">
        <f>(AWMD_exIreland!AJ130*10^3-DE_RAW!N46*10^6)/(AWMD_exIreland!AI130*10^3-DE_RAW!M46*10^3)</f>
        <v>545.20704401828505</v>
      </c>
      <c r="P46" s="37">
        <f t="shared" si="2"/>
        <v>90.895246708028878</v>
      </c>
      <c r="Q46" s="37">
        <f>(N46*10^3)/POP!D46</f>
        <v>0.37608738405927361</v>
      </c>
      <c r="R46" s="37">
        <f>(AWMD_exIreland!AE130*AWMD_exIreland!AH130/100-DE_RAW!P46*DE_RAW!O46/100)/(AWMD_exIreland!AE130-DE_RAW!P46)*100</f>
        <v>9.1047532919711252</v>
      </c>
      <c r="S46" s="37">
        <f>(AWMD_exIreland!D130/AWMD_exIreland!D$201*AWMD_Updated!D$201*AWMD_exIreland!J130/100-DE_RAW!C46*DE_RAW!J46/100)/(AWMD_exIreland!D130/AWMD_exIreland!D$201*AWMD_Updated!D$201-DE_RAW!C46)*100</f>
        <v>75.457402270497909</v>
      </c>
      <c r="T46" s="37">
        <f>(AWMD_exIreland!C130/AWMD_exIreland!C$201*AWMD_Updated!C$201*AWMD_exIreland!I130/100-DE_RAW!B46*DE_RAW!I46/100)/(AWMD_exIreland!C130/AWMD_exIreland!C$201*AWMD_Updated!C$201-DE_RAW!B46)*100</f>
        <v>75.727004891725628</v>
      </c>
      <c r="U46" s="37">
        <f>(AWMD_exIreland!F130/AWMD_exIreland!F$201*AWMD_Updated!F$201*AWMD_exIreland!L130/100-DE_RAW!E46*DE_RAW!K46/100)/(AWMD_exIreland!F130/AWMD_exIreland!C$201*AWMD_Updated!F$201-DE_RAW!E46)*100</f>
        <v>74.942689121040843</v>
      </c>
      <c r="Y46" s="37">
        <v>213280021074.58899</v>
      </c>
    </row>
    <row r="47" spans="1:25">
      <c r="A47" t="s">
        <v>250</v>
      </c>
      <c r="B47" s="37">
        <f>(AWMD_exIreland!C131/AWMD_exIreland!C$201*AWMD_Updated!C$201-DE_RAW!B47)*(POP!$D$117)/(POP!$D47)</f>
        <v>1977443.7706517426</v>
      </c>
      <c r="C47" s="37">
        <f>(AWMD_exIreland!D131/AWMD_exIreland!D$201*AWMD_Updated!D$201-DE_RAW!C47)*(POP!$D$117)/(POP!$D47)</f>
        <v>1070727.148191039</v>
      </c>
      <c r="D47" s="37">
        <f>(AWMD_exIreland!E131/AWMD_exIreland!E$201*AWMD_Updated!E$201-DE_RAW!D47)*(POP!$D$117)/(POP!$D47)</f>
        <v>410898.36343772372</v>
      </c>
      <c r="E47" s="37">
        <f>(AWMD_exIreland!F131/AWMD_exIreland!F$201*AWMD_Updated!F$201-DE_RAW!E47)*(POP!$D$117)/(POP!$D47)</f>
        <v>496853.52564571315</v>
      </c>
      <c r="F47" s="37">
        <f t="shared" si="4"/>
        <v>423703.34746678802</v>
      </c>
      <c r="G47" s="37">
        <f>(GIN_EA!D91*10^6-DE_RAW!S47*10^9)/(REA_transformed!U47/100)*POP!$D$117/POP!$D47*1/(10^6)</f>
        <v>73150.178178925125</v>
      </c>
      <c r="H47" s="107">
        <f>(GIN_EA!D91*10^6-DE_RAW!S47*10^9)/(REA_transformed!T47/100)*POP!$D$117/POP!$D47*1/(10^6)</f>
        <v>72597.686417660923</v>
      </c>
      <c r="I47" s="37">
        <f>(AWMD_exIreland!G131/AWMD_exIreland!G$201*AWMD_Updated!G$201-DE_RAW!F47)*(POP!$D$117)/(POP!$D47)</f>
        <v>654715.90362577559</v>
      </c>
      <c r="J47" s="37">
        <f>(AWMD_exIreland!H131/AWMD_exIreland!H$201*AWMD_Updated!H$201-DE_RAW!G47)*(POP!$D$117)/(POP!$D47)</f>
        <v>647280.70162875473</v>
      </c>
      <c r="K47" s="37">
        <f>Y47/(REA_transformed!T47/100*10^6)*(POP!$D$117)/(POP!$D47)</f>
        <v>307489.79658602469</v>
      </c>
      <c r="L47" s="37">
        <f>(AWMD_exIreland!Q131*10^6-DE_RAW!H47*10^6)/(AWMD_exIreland!AJ131*10^3-DE_RAW!N47*10^6)*1/(S47/100)</f>
        <v>17.566731567578607</v>
      </c>
      <c r="M47" s="37">
        <f>(AWMD_exIreland!AI131-DE_RAW!M47)</f>
        <v>83747.41</v>
      </c>
      <c r="N47" s="37">
        <f t="shared" si="5"/>
        <v>92191.307775253459</v>
      </c>
      <c r="O47" s="37">
        <f>(AWMD_exIreland!AJ131*10^3-DE_RAW!N47*10^6)/(AWMD_exIreland!AI131*10^3-DE_RAW!M47*10^3)</f>
        <v>544.82987951507994</v>
      </c>
      <c r="P47" s="37">
        <f t="shared" si="2"/>
        <v>90.840895981388798</v>
      </c>
      <c r="Q47" s="37">
        <f>(N47*10^3)/POP!D47</f>
        <v>0.37707177921465973</v>
      </c>
      <c r="R47" s="37">
        <f>(AWMD_exIreland!AE131*AWMD_exIreland!AH131/100-DE_RAW!P47*DE_RAW!O47/100)/(AWMD_exIreland!AE131-DE_RAW!P47)*100</f>
        <v>9.1591040186111989</v>
      </c>
      <c r="S47" s="37">
        <f>(AWMD_exIreland!D131/AWMD_exIreland!D$201*AWMD_Updated!D$201*AWMD_exIreland!J131/100-DE_RAW!C47*DE_RAW!J47/100)/(AWMD_exIreland!D131/AWMD_exIreland!D$201*AWMD_Updated!D$201-DE_RAW!C47)*100</f>
        <v>75.867418606071951</v>
      </c>
      <c r="T47" s="37">
        <f>(AWMD_exIreland!C131/AWMD_exIreland!C$201*AWMD_Updated!C$201*AWMD_exIreland!I131/100-DE_RAW!B47*DE_RAW!I47/100)/(AWMD_exIreland!C131/AWMD_exIreland!C$201*AWMD_Updated!C$201-DE_RAW!B47)*100</f>
        <v>76.167627668617797</v>
      </c>
      <c r="U47" s="37">
        <f>(AWMD_exIreland!F131/AWMD_exIreland!F$201*AWMD_Updated!F$201*AWMD_exIreland!L131/100-DE_RAW!E47*DE_RAW!K47/100)/(AWMD_exIreland!F131/AWMD_exIreland!C$201*AWMD_Updated!F$201-DE_RAW!E47)*100</f>
        <v>75.592345587157666</v>
      </c>
      <c r="Y47" s="37">
        <v>217751876661.34399</v>
      </c>
    </row>
    <row r="48" spans="1:25">
      <c r="A48" t="s">
        <v>251</v>
      </c>
      <c r="B48" s="37">
        <f>(AWMD_exIreland!C132/AWMD_exIreland!C$201*AWMD_Updated!C$201-DE_RAW!B48)*(POP!$D$117)/(POP!$D48)</f>
        <v>1980693.623192088</v>
      </c>
      <c r="C48" s="37">
        <f>(AWMD_exIreland!D132/AWMD_exIreland!D$201*AWMD_Updated!D$201-DE_RAW!C48)*(POP!$D$117)/(POP!$D48)</f>
        <v>1073585.3353742347</v>
      </c>
      <c r="D48" s="37">
        <f>(AWMD_exIreland!E132/AWMD_exIreland!E$201*AWMD_Updated!E$201-DE_RAW!D48)*(POP!$D$117)/(POP!$D48)</f>
        <v>412379.20251578069</v>
      </c>
      <c r="E48" s="37">
        <f>(AWMD_exIreland!F132/AWMD_exIreland!F$201*AWMD_Updated!F$201-DE_RAW!E48)*(POP!$D$117)/(POP!$D48)</f>
        <v>499498.12662129581</v>
      </c>
      <c r="F48" s="37">
        <f t="shared" si="4"/>
        <v>426315.19692248997</v>
      </c>
      <c r="G48" s="37">
        <f>(GIN_EA!D92*10^6-DE_RAW!S48*10^9)/(REA_transformed!U48/100)*POP!$D$117/POP!$D48*1/(10^6)</f>
        <v>73182.929698805834</v>
      </c>
      <c r="H48" s="107">
        <f>(GIN_EA!D92*10^6-DE_RAW!S48*10^9)/(REA_transformed!T48/100)*POP!$D$117/POP!$D48*1/(10^6)</f>
        <v>72211.781690180913</v>
      </c>
      <c r="I48" s="37">
        <f>(AWMD_exIreland!G132/AWMD_exIreland!G$201*AWMD_Updated!G$201-DE_RAW!F48)*(POP!$D$117)/(POP!$D48)</f>
        <v>655018.83416801807</v>
      </c>
      <c r="J48" s="37">
        <f>(AWMD_exIreland!H132/AWMD_exIreland!H$201*AWMD_Updated!H$201-DE_RAW!G48)*(POP!$D$117)/(POP!$D48)</f>
        <v>650303.68697834515</v>
      </c>
      <c r="K48" s="37">
        <f>Y48/(REA_transformed!T48/100*10^6)*(POP!$D$117)/(POP!$D48)</f>
        <v>304652.45381671959</v>
      </c>
      <c r="L48" s="37">
        <f>(AWMD_exIreland!Q132*10^6-DE_RAW!H48*10^6)/(AWMD_exIreland!AJ132*10^3-DE_RAW!N48*10^6)*1/(S48/100)</f>
        <v>17.653781895116246</v>
      </c>
      <c r="M48" s="37">
        <f>(AWMD_exIreland!AI132-DE_RAW!M48)</f>
        <v>84003.36</v>
      </c>
      <c r="N48" s="37">
        <f t="shared" si="5"/>
        <v>92628.340561006175</v>
      </c>
      <c r="O48" s="37">
        <f>(AWMD_exIreland!AJ132*10^3-DE_RAW!N48*10^6)/(AWMD_exIreland!AI132*10^3-DE_RAW!M48*10^3)</f>
        <v>543.46732797354775</v>
      </c>
      <c r="P48" s="37">
        <f t="shared" si="2"/>
        <v>90.688615915206157</v>
      </c>
      <c r="Q48" s="37">
        <f>(N48*10^3)/POP!D48</f>
        <v>0.3782954003916425</v>
      </c>
      <c r="R48" s="37">
        <f>(AWMD_exIreland!AE132*AWMD_exIreland!AH132/100-DE_RAW!P48*DE_RAW!O48/100)/(AWMD_exIreland!AE132-DE_RAW!P48)*100</f>
        <v>9.311384084793854</v>
      </c>
      <c r="S48" s="37">
        <f>(AWMD_exIreland!D132/AWMD_exIreland!D$201*AWMD_Updated!D$201*AWMD_exIreland!J132/100-DE_RAW!C48*DE_RAW!J48/100)/(AWMD_exIreland!D132/AWMD_exIreland!D$201*AWMD_Updated!D$201-DE_RAW!C48)*100</f>
        <v>76.129331357914296</v>
      </c>
      <c r="T48" s="37">
        <f>(AWMD_exIreland!C132/AWMD_exIreland!C$201*AWMD_Updated!C$201*AWMD_exIreland!I132/100-DE_RAW!B48*DE_RAW!I48/100)/(AWMD_exIreland!C132/AWMD_exIreland!C$201*AWMD_Updated!C$201-DE_RAW!B48)*100</f>
        <v>76.691275181027876</v>
      </c>
      <c r="U48" s="37">
        <f>(AWMD_exIreland!F132/AWMD_exIreland!F$201*AWMD_Updated!F$201*AWMD_exIreland!L132/100-DE_RAW!E48*DE_RAW!K48/100)/(AWMD_exIreland!F132/AWMD_exIreland!C$201*AWMD_Updated!F$201-DE_RAW!E48)*100</f>
        <v>75.673570922979067</v>
      </c>
      <c r="Y48" s="37">
        <v>217549598013.53699</v>
      </c>
    </row>
    <row r="49" spans="1:25">
      <c r="A49" t="s">
        <v>252</v>
      </c>
      <c r="B49" s="37">
        <f>(AWMD_exIreland!C133/AWMD_exIreland!C$201*AWMD_Updated!C$201-DE_RAW!B49)*(POP!$D$117)/(POP!$D49)</f>
        <v>1984382.5902722978</v>
      </c>
      <c r="C49" s="37">
        <f>(AWMD_exIreland!D133/AWMD_exIreland!D$201*AWMD_Updated!D$201-DE_RAW!C49)*(POP!$D$117)/(POP!$D49)</f>
        <v>1079003.8744618518</v>
      </c>
      <c r="D49" s="37">
        <f>(AWMD_exIreland!E133/AWMD_exIreland!E$201*AWMD_Updated!E$201-DE_RAW!D49)*(POP!$D$117)/(POP!$D49)</f>
        <v>413459.60482570314</v>
      </c>
      <c r="E49" s="37">
        <f>(AWMD_exIreland!F133/AWMD_exIreland!F$201*AWMD_Updated!F$201-DE_RAW!E49)*(POP!$D$117)/(POP!$D49)</f>
        <v>504902.25115783245</v>
      </c>
      <c r="F49" s="37">
        <f t="shared" si="4"/>
        <v>440561.47680625779</v>
      </c>
      <c r="G49" s="37">
        <f>(GIN_EA!D93*10^6-DE_RAW!S49*10^9)/(REA_transformed!U49/100)*POP!$D$117/POP!$D49*1/(10^6)</f>
        <v>64340.774351574633</v>
      </c>
      <c r="H49" s="107">
        <f>(GIN_EA!D93*10^6-DE_RAW!S49*10^9)/(REA_transformed!T49/100)*POP!$D$117/POP!$D49*1/(10^6)</f>
        <v>63632.516624702359</v>
      </c>
      <c r="I49" s="37">
        <f>(AWMD_exIreland!G133/AWMD_exIreland!G$201*AWMD_Updated!G$201-DE_RAW!F49)*(POP!$D$117)/(POP!$D49)</f>
        <v>660283.62701762887</v>
      </c>
      <c r="J49" s="37">
        <f>(AWMD_exIreland!H133/AWMD_exIreland!H$201*AWMD_Updated!H$201-DE_RAW!G49)*(POP!$D$117)/(POP!$D49)</f>
        <v>659523.02471665305</v>
      </c>
      <c r="K49" s="37">
        <f>Y49/(REA_transformed!T49/100*10^6)*(POP!$D$117)/(POP!$D49)</f>
        <v>308469.85764623911</v>
      </c>
      <c r="L49" s="37">
        <f>(AWMD_exIreland!Q133*10^6-DE_RAW!H49*10^6)/(AWMD_exIreland!AJ133*10^3-DE_RAW!N49*10^6)*1/(S49/100)</f>
        <v>17.672641848158452</v>
      </c>
      <c r="M49" s="37">
        <f>(AWMD_exIreland!AI133-DE_RAW!M49)</f>
        <v>84271.09</v>
      </c>
      <c r="N49" s="37">
        <f t="shared" si="5"/>
        <v>92918.428228004093</v>
      </c>
      <c r="O49" s="37">
        <f>(AWMD_exIreland!AJ133*10^3-DE_RAW!N49*10^6)/(AWMD_exIreland!AI133*10^3-DE_RAW!M49*10^3)</f>
        <v>542.7301913384531</v>
      </c>
      <c r="P49" s="37">
        <f t="shared" si="2"/>
        <v>90.693624081990293</v>
      </c>
      <c r="Q49" s="37">
        <f>(N49*10^3)/POP!D49</f>
        <v>0.37886783518668748</v>
      </c>
      <c r="R49" s="37">
        <f>(AWMD_exIreland!AE133*AWMD_exIreland!AH133/100-DE_RAW!P49*DE_RAW!O49/100)/(AWMD_exIreland!AE133-DE_RAW!P49)*100</f>
        <v>9.306375918009703</v>
      </c>
      <c r="S49" s="37">
        <f>(AWMD_exIreland!D133/AWMD_exIreland!D$201*AWMD_Updated!D$201*AWMD_exIreland!J133/100-DE_RAW!C49*DE_RAW!J49/100)/(AWMD_exIreland!D133/AWMD_exIreland!D$201*AWMD_Updated!D$201-DE_RAW!C49)*100</f>
        <v>76.651631848334674</v>
      </c>
      <c r="T49" s="37">
        <f>(AWMD_exIreland!C133/AWMD_exIreland!C$201*AWMD_Updated!C$201*AWMD_exIreland!I133/100-DE_RAW!B49*DE_RAW!I49/100)/(AWMD_exIreland!C133/AWMD_exIreland!C$201*AWMD_Updated!C$201-DE_RAW!B49)*100</f>
        <v>77.086262869651591</v>
      </c>
      <c r="U49" s="37">
        <f>(AWMD_exIreland!F133/AWMD_exIreland!F$201*AWMD_Updated!F$201*AWMD_exIreland!L133/100-DE_RAW!E49*DE_RAW!K49/100)/(AWMD_exIreland!F133/AWMD_exIreland!C$201*AWMD_Updated!F$201-DE_RAW!E49)*100</f>
        <v>76.237703898091723</v>
      </c>
      <c r="Y49" s="37">
        <v>221767890698.93799</v>
      </c>
    </row>
    <row r="50" spans="1:25">
      <c r="A50" t="s">
        <v>253</v>
      </c>
      <c r="B50" s="37">
        <f>(AWMD_exIreland!C134/AWMD_exIreland!C$201*AWMD_Updated!C$201-DE_RAW!B50)*(POP!$D$117)/(POP!$D50)</f>
        <v>1984390.2680755327</v>
      </c>
      <c r="C50" s="37">
        <f>(AWMD_exIreland!D134/AWMD_exIreland!D$201*AWMD_Updated!D$201-DE_RAW!C50)*(POP!$D$117)/(POP!$D50)</f>
        <v>1077729.7337724902</v>
      </c>
      <c r="D50" s="37">
        <f>(AWMD_exIreland!E134/AWMD_exIreland!E$201*AWMD_Updated!E$201-DE_RAW!D50)*(POP!$D$117)/(POP!$D50)</f>
        <v>414767.14336240082</v>
      </c>
      <c r="E50" s="37">
        <f>(AWMD_exIreland!F134/AWMD_exIreland!F$201*AWMD_Updated!F$201-DE_RAW!E50)*(POP!$D$117)/(POP!$D50)</f>
        <v>503436.94142990623</v>
      </c>
      <c r="F50" s="37">
        <f t="shared" si="4"/>
        <v>428888.37254718761</v>
      </c>
      <c r="G50" s="37">
        <f>(GIN_EA!D94*10^6-DE_RAW!S50*10^9)/(REA_transformed!U50/100)*POP!$D$117/POP!$D50*1/(10^6)</f>
        <v>74548.56888271861</v>
      </c>
      <c r="H50" s="107">
        <f>(GIN_EA!D94*10^6-DE_RAW!S50*10^9)/(REA_transformed!T50/100)*POP!$D$117/POP!$D50*1/(10^6)</f>
        <v>73694.042728462591</v>
      </c>
      <c r="I50" s="37">
        <f>(AWMD_exIreland!G134/AWMD_exIreland!G$201*AWMD_Updated!G$201-DE_RAW!F50)*(POP!$D$117)/(POP!$D50)</f>
        <v>652875.06606594648</v>
      </c>
      <c r="J50" s="37">
        <f>(AWMD_exIreland!H134/AWMD_exIreland!H$201*AWMD_Updated!H$201-DE_RAW!G50)*(POP!$D$117)/(POP!$D50)</f>
        <v>658270.73164364218</v>
      </c>
      <c r="K50" s="37">
        <f>Y50/(REA_transformed!T50/100*10^6)*(POP!$D$117)/(POP!$D50)</f>
        <v>305711.77849824069</v>
      </c>
      <c r="L50" s="37">
        <f>(AWMD_exIreland!Q134*10^6-DE_RAW!H50*10^6)/(AWMD_exIreland!AJ134*10^3-DE_RAW!N50*10^6)*1/(S50/100)</f>
        <v>17.58162404395209</v>
      </c>
      <c r="M50" s="37">
        <f>(AWMD_exIreland!AI134-DE_RAW!M50)</f>
        <v>84436.61</v>
      </c>
      <c r="N50" s="37">
        <f t="shared" si="5"/>
        <v>93102.17598961461</v>
      </c>
      <c r="O50" s="37">
        <f>(AWMD_exIreland!AJ134*10^3-DE_RAW!N50*10^6)/(AWMD_exIreland!AI134*10^3-DE_RAW!M50*10^3)</f>
        <v>543.22641091346509</v>
      </c>
      <c r="P50" s="37">
        <f t="shared" si="2"/>
        <v>90.69241304243927</v>
      </c>
      <c r="Q50" s="37">
        <f>(N50*10^3)/POP!D50</f>
        <v>0.37886026820286656</v>
      </c>
      <c r="R50" s="37">
        <f>(AWMD_exIreland!AE134*AWMD_exIreland!AH134/100-DE_RAW!P50*DE_RAW!O50/100)/(AWMD_exIreland!AE134-DE_RAW!P50)*100</f>
        <v>9.3075869575607371</v>
      </c>
      <c r="S50" s="37">
        <f>(AWMD_exIreland!D134/AWMD_exIreland!D$201*AWMD_Updated!D$201*AWMD_exIreland!J134/100-DE_RAW!C50*DE_RAW!J50/100)/(AWMD_exIreland!D134/AWMD_exIreland!D$201*AWMD_Updated!D$201-DE_RAW!C50)*100</f>
        <v>77.325035908305196</v>
      </c>
      <c r="T50" s="37">
        <f>(AWMD_exIreland!C134/AWMD_exIreland!C$201*AWMD_Updated!C$201*AWMD_exIreland!I134/100-DE_RAW!B50*DE_RAW!I50/100)/(AWMD_exIreland!C134/AWMD_exIreland!C$201*AWMD_Updated!C$201-DE_RAW!B50)*100</f>
        <v>77.579640618172988</v>
      </c>
      <c r="U50" s="37">
        <f>(AWMD_exIreland!F134/AWMD_exIreland!F$201*AWMD_Updated!F$201*AWMD_exIreland!L134/100-DE_RAW!E50*DE_RAW!K50/100)/(AWMD_exIreland!F134/AWMD_exIreland!C$201*AWMD_Updated!F$201-DE_RAW!E50)*100</f>
        <v>76.690370268123644</v>
      </c>
      <c r="Y50" s="37">
        <v>221633562267.21899</v>
      </c>
    </row>
    <row r="51" spans="1:25">
      <c r="A51" t="s">
        <v>254</v>
      </c>
      <c r="B51" s="37">
        <f>(AWMD_exIreland!C135/AWMD_exIreland!C$201*AWMD_Updated!C$201-DE_RAW!B51)*(POP!$D$117)/(POP!$D51)</f>
        <v>1980459.260840548</v>
      </c>
      <c r="C51" s="37">
        <f>(AWMD_exIreland!D135/AWMD_exIreland!D$201*AWMD_Updated!D$201-DE_RAW!C51)*(POP!$D$117)/(POP!$D51)</f>
        <v>1078740.0741539439</v>
      </c>
      <c r="D51" s="37">
        <f>(AWMD_exIreland!E135/AWMD_exIreland!E$201*AWMD_Updated!E$201-DE_RAW!D51)*(POP!$D$117)/(POP!$D51)</f>
        <v>416594.74217340507</v>
      </c>
      <c r="E51" s="37">
        <f>(AWMD_exIreland!F135/AWMD_exIreland!F$201*AWMD_Updated!F$201-DE_RAW!E51)*(POP!$D$117)/(POP!$D51)</f>
        <v>504328.99411722238</v>
      </c>
      <c r="F51" s="37">
        <f t="shared" si="4"/>
        <v>427968.88204372843</v>
      </c>
      <c r="G51" s="37">
        <f>(GIN_EA!D95*10^6-DE_RAW!S51*10^9)/(REA_transformed!U51/100)*POP!$D$117/POP!$D51*1/(10^6)</f>
        <v>76360.112073493947</v>
      </c>
      <c r="H51" s="107">
        <f>(GIN_EA!D95*10^6-DE_RAW!S51*10^9)/(REA_transformed!T51/100)*POP!$D$117/POP!$D51*1/(10^6)</f>
        <v>74998.553617567901</v>
      </c>
      <c r="I51" s="37">
        <f>(AWMD_exIreland!G135/AWMD_exIreland!G$201*AWMD_Updated!G$201-DE_RAW!F51)*(POP!$D$117)/(POP!$D51)</f>
        <v>647490.7222406849</v>
      </c>
      <c r="J51" s="37">
        <f>(AWMD_exIreland!H135/AWMD_exIreland!H$201*AWMD_Updated!H$201-DE_RAW!G51)*(POP!$D$117)/(POP!$D51)</f>
        <v>656440.76025358681</v>
      </c>
      <c r="K51" s="37">
        <f>Y51/(REA_transformed!T51/100*10^6)*(POP!$D$117)/(POP!$D51)</f>
        <v>292231.84616245492</v>
      </c>
      <c r="L51" s="37">
        <f>(AWMD_exIreland!Q135*10^6-DE_RAW!H51*10^6)/(AWMD_exIreland!AJ135*10^3-DE_RAW!N51*10^6)*1/(S51/100)</f>
        <v>17.678283656309834</v>
      </c>
      <c r="M51" s="37">
        <f>(AWMD_exIreland!AI135-DE_RAW!M51)</f>
        <v>84744.739999999991</v>
      </c>
      <c r="N51" s="37">
        <f t="shared" si="5"/>
        <v>93350.762682014582</v>
      </c>
      <c r="O51" s="37">
        <f>(AWMD_exIreland!AJ135*10^3-DE_RAW!N51*10^6)/(AWMD_exIreland!AI135*10^3-DE_RAW!M51*10^3)</f>
        <v>541.48632469696656</v>
      </c>
      <c r="P51" s="37">
        <f t="shared" si="2"/>
        <v>90.780982999217997</v>
      </c>
      <c r="Q51" s="37">
        <f>(N51*10^3)/POP!D51</f>
        <v>0.3792035417813549</v>
      </c>
      <c r="R51" s="37">
        <f>(AWMD_exIreland!AE135*AWMD_exIreland!AH135/100-DE_RAW!P51*DE_RAW!O51/100)/(AWMD_exIreland!AE135-DE_RAW!P51)*100</f>
        <v>9.21901700078201</v>
      </c>
      <c r="S51" s="37">
        <f>(AWMD_exIreland!D135/AWMD_exIreland!D$201*AWMD_Updated!D$201*AWMD_exIreland!J135/100-DE_RAW!C51*DE_RAW!J51/100)/(AWMD_exIreland!D135/AWMD_exIreland!D$201*AWMD_Updated!D$201-DE_RAW!C51)*100</f>
        <v>77.63868547970975</v>
      </c>
      <c r="T51" s="37">
        <f>(AWMD_exIreland!C135/AWMD_exIreland!C$201*AWMD_Updated!C$201*AWMD_exIreland!I135/100-DE_RAW!B51*DE_RAW!I51/100)/(AWMD_exIreland!C135/AWMD_exIreland!C$201*AWMD_Updated!C$201-DE_RAW!B51)*100</f>
        <v>78.170580269253392</v>
      </c>
      <c r="U51" s="37">
        <f>(AWMD_exIreland!F135/AWMD_exIreland!F$201*AWMD_Updated!F$201*AWMD_exIreland!L135/100-DE_RAW!E51*DE_RAW!K51/100)/(AWMD_exIreland!F135/AWMD_exIreland!C$201*AWMD_Updated!F$201-DE_RAW!E51)*100</f>
        <v>76.776739798356616</v>
      </c>
      <c r="Y51" s="37">
        <v>213850950902.24701</v>
      </c>
    </row>
    <row r="52" spans="1:25">
      <c r="A52" t="s">
        <v>255</v>
      </c>
      <c r="B52" s="37">
        <f>(AWMD_exIreland!C136/AWMD_exIreland!C$201*AWMD_Updated!C$201-DE_RAW!B52)*(POP!$D$117)/(POP!$D52)</f>
        <v>1987858.074597036</v>
      </c>
      <c r="C52" s="37">
        <f>(AWMD_exIreland!D136/AWMD_exIreland!D$201*AWMD_Updated!D$201-DE_RAW!C52)*(POP!$D$117)/(POP!$D52)</f>
        <v>1083176.7664511006</v>
      </c>
      <c r="D52" s="37">
        <f>(AWMD_exIreland!E136/AWMD_exIreland!E$201*AWMD_Updated!E$201-DE_RAW!D52)*(POP!$D$117)/(POP!$D52)</f>
        <v>419125.97842202859</v>
      </c>
      <c r="E52" s="37">
        <f>(AWMD_exIreland!F136/AWMD_exIreland!F$201*AWMD_Updated!F$201-DE_RAW!E52)*(POP!$D$117)/(POP!$D52)</f>
        <v>507855.393763598</v>
      </c>
      <c r="F52" s="37">
        <f t="shared" si="4"/>
        <v>431207.79950393725</v>
      </c>
      <c r="G52" s="37">
        <f>(GIN_EA!D96*10^6-DE_RAW!S52*10^9)/(REA_transformed!U52/100)*POP!$D$117/POP!$D52*1/(10^6)</f>
        <v>76647.594259660749</v>
      </c>
      <c r="H52" s="107">
        <f>(GIN_EA!D96*10^6-DE_RAW!S52*10^9)/(REA_transformed!T52/100)*POP!$D$117/POP!$D52*1/(10^6)</f>
        <v>75043.596423278417</v>
      </c>
      <c r="I52" s="37">
        <f>(AWMD_exIreland!G136/AWMD_exIreland!G$201*AWMD_Updated!G$201-DE_RAW!F52)*(POP!$D$117)/(POP!$D52)</f>
        <v>652967.18453799235</v>
      </c>
      <c r="J52" s="37">
        <f>(AWMD_exIreland!H136/AWMD_exIreland!H$201*AWMD_Updated!H$201-DE_RAW!G52)*(POP!$D$117)/(POP!$D52)</f>
        <v>661093.29910619208</v>
      </c>
      <c r="K52" s="37">
        <f>Y52/(REA_transformed!T52/100*10^6)*(POP!$D$117)/(POP!$D52)</f>
        <v>293562.76215658657</v>
      </c>
      <c r="L52" s="37">
        <f>(AWMD_exIreland!Q136*10^6-DE_RAW!H52*10^6)/(AWMD_exIreland!AJ136*10^3-DE_RAW!N52*10^6)*1/(S52/100)</f>
        <v>17.826561253846158</v>
      </c>
      <c r="M52" s="37">
        <f>(AWMD_exIreland!AI136-DE_RAW!M52)</f>
        <v>84917.61</v>
      </c>
      <c r="N52" s="37">
        <f t="shared" si="5"/>
        <v>93515.697055378681</v>
      </c>
      <c r="O52" s="37">
        <f>(AWMD_exIreland!AJ136*10^3-DE_RAW!N52*10^6)/(AWMD_exIreland!AI136*10^3-DE_RAW!M52*10^3)</f>
        <v>541.59054876838854</v>
      </c>
      <c r="P52" s="37">
        <f t="shared" si="2"/>
        <v>90.805728528883208</v>
      </c>
      <c r="Q52" s="37">
        <f>(N52*10^3)/POP!D52</f>
        <v>0.37919701022843966</v>
      </c>
      <c r="R52" s="37">
        <f>(AWMD_exIreland!AE136*AWMD_exIreland!AH136/100-DE_RAW!P52*DE_RAW!O52/100)/(AWMD_exIreland!AE136-DE_RAW!P52)*100</f>
        <v>9.1942714711167906</v>
      </c>
      <c r="S52" s="37">
        <f>(AWMD_exIreland!D136/AWMD_exIreland!D$201*AWMD_Updated!D$201*AWMD_exIreland!J136/100-DE_RAW!C52*DE_RAW!J52/100)/(AWMD_exIreland!D136/AWMD_exIreland!D$201*AWMD_Updated!D$201-DE_RAW!C52)*100</f>
        <v>78.047817571369421</v>
      </c>
      <c r="T52" s="37">
        <f>(AWMD_exIreland!C136/AWMD_exIreland!C$201*AWMD_Updated!C$201*AWMD_exIreland!I136/100-DE_RAW!B52*DE_RAW!I52/100)/(AWMD_exIreland!C136/AWMD_exIreland!C$201*AWMD_Updated!C$201-DE_RAW!B52)*100</f>
        <v>78.748177938786583</v>
      </c>
      <c r="U52" s="37">
        <f>(AWMD_exIreland!F136/AWMD_exIreland!F$201*AWMD_Updated!F$201*AWMD_exIreland!L136/100-DE_RAW!E52*DE_RAW!K52/100)/(AWMD_exIreland!F136/AWMD_exIreland!C$201*AWMD_Updated!F$201-DE_RAW!E52)*100</f>
        <v>77.100221362289773</v>
      </c>
      <c r="Y52" s="37">
        <v>216798320227.84201</v>
      </c>
    </row>
    <row r="53" spans="1:25">
      <c r="A53" t="s">
        <v>256</v>
      </c>
      <c r="B53" s="37">
        <f>(AWMD_exIreland!C137/AWMD_exIreland!C$201*AWMD_Updated!C$201-DE_RAW!B53)*(POP!$D$117)/(POP!$D53)</f>
        <v>1997987.5080849053</v>
      </c>
      <c r="C53" s="37">
        <f>(AWMD_exIreland!D137/AWMD_exIreland!D$201*AWMD_Updated!D$201-DE_RAW!C53)*(POP!$D$117)/(POP!$D53)</f>
        <v>1086283.0272063946</v>
      </c>
      <c r="D53" s="37">
        <f>(AWMD_exIreland!E137/AWMD_exIreland!E$201*AWMD_Updated!E$201-DE_RAW!D53)*(POP!$D$117)/(POP!$D53)</f>
        <v>419744.08966798475</v>
      </c>
      <c r="E53" s="37">
        <f>(AWMD_exIreland!F137/AWMD_exIreland!F$201*AWMD_Updated!F$201-DE_RAW!E53)*(POP!$D$117)/(POP!$D53)</f>
        <v>511217.80464640679</v>
      </c>
      <c r="F53" s="37">
        <f t="shared" si="4"/>
        <v>432546.96743012883</v>
      </c>
      <c r="G53" s="37">
        <f>(GIN_EA!D97*10^6-DE_RAW!S53*10^9)/(REA_transformed!U53/100)*POP!$D$117/POP!$D53*1/(10^6)</f>
        <v>78670.837216277941</v>
      </c>
      <c r="H53" s="107">
        <f>(GIN_EA!D97*10^6-DE_RAW!S53*10^9)/(REA_transformed!T53/100)*POP!$D$117/POP!$D53*1/(10^6)</f>
        <v>77116.459326749478</v>
      </c>
      <c r="I53" s="37">
        <f>(AWMD_exIreland!G137/AWMD_exIreland!G$201*AWMD_Updated!G$201-DE_RAW!F53)*(POP!$D$117)/(POP!$D53)</f>
        <v>665464.9445982537</v>
      </c>
      <c r="J53" s="37">
        <f>(AWMD_exIreland!H137/AWMD_exIreland!H$201*AWMD_Updated!H$201-DE_RAW!G53)*(POP!$D$117)/(POP!$D53)</f>
        <v>672684.58081416867</v>
      </c>
      <c r="K53" s="37">
        <f>Y53/(REA_transformed!T53/100*10^6)*(POP!$D$117)/(POP!$D53)</f>
        <v>302785.58417305019</v>
      </c>
      <c r="L53" s="37">
        <f>(AWMD_exIreland!Q137*10^6-DE_RAW!H53*10^6)/(AWMD_exIreland!AJ137*10^3-DE_RAW!N53*10^6)*1/(S53/100)</f>
        <v>17.693282108554133</v>
      </c>
      <c r="M53" s="37">
        <f>(AWMD_exIreland!AI137-DE_RAW!M53)</f>
        <v>85088.08</v>
      </c>
      <c r="N53" s="37">
        <f t="shared" si="5"/>
        <v>93852.047377065333</v>
      </c>
      <c r="O53" s="37">
        <f>(AWMD_exIreland!AJ137*10^3-DE_RAW!N53*10^6)/(AWMD_exIreland!AI137*10^3-DE_RAW!M53*10^3)</f>
        <v>543.02857932626989</v>
      </c>
      <c r="P53" s="37">
        <f t="shared" si="2"/>
        <v>90.661932667430563</v>
      </c>
      <c r="Q53" s="37">
        <f>(N53*10^3)/POP!D53</f>
        <v>0.37987495226847856</v>
      </c>
      <c r="R53" s="37">
        <f>(AWMD_exIreland!AE137*AWMD_exIreland!AH137/100-DE_RAW!P53*DE_RAW!O53/100)/(AWMD_exIreland!AE137-DE_RAW!P53)*100</f>
        <v>9.338067332569441</v>
      </c>
      <c r="S53" s="37">
        <f>(AWMD_exIreland!D137/AWMD_exIreland!D$201*AWMD_Updated!D$201*AWMD_exIreland!J137/100-DE_RAW!C53*DE_RAW!J53/100)/(AWMD_exIreland!D137/AWMD_exIreland!D$201*AWMD_Updated!D$201-DE_RAW!C53)*100</f>
        <v>78.469259758165393</v>
      </c>
      <c r="T53" s="37">
        <f>(AWMD_exIreland!C137/AWMD_exIreland!C$201*AWMD_Updated!C$201*AWMD_exIreland!I137/100-DE_RAW!B53*DE_RAW!I53/100)/(AWMD_exIreland!C137/AWMD_exIreland!C$201*AWMD_Updated!C$201-DE_RAW!B53)*100</f>
        <v>78.973245172006628</v>
      </c>
      <c r="U53" s="37">
        <f>(AWMD_exIreland!F137/AWMD_exIreland!F$201*AWMD_Updated!F$201*AWMD_exIreland!L137/100-DE_RAW!E53*DE_RAW!K53/100)/(AWMD_exIreland!F137/AWMD_exIreland!C$201*AWMD_Updated!F$201-DE_RAW!E53)*100</f>
        <v>77.412892308057707</v>
      </c>
      <c r="Y53" s="37">
        <v>224653450843.69901</v>
      </c>
    </row>
    <row r="54" spans="1:25">
      <c r="A54" t="s">
        <v>257</v>
      </c>
      <c r="B54" s="37">
        <f>(AWMD_exIreland!C138/AWMD_exIreland!C$201*AWMD_Updated!C$201-DE_RAW!B54)*(POP!$D$117)/(POP!$D54)</f>
        <v>2011019.3915041233</v>
      </c>
      <c r="C54" s="37">
        <f>(AWMD_exIreland!D138/AWMD_exIreland!D$201*AWMD_Updated!D$201-DE_RAW!C54)*(POP!$D$117)/(POP!$D54)</f>
        <v>1091743.2329814571</v>
      </c>
      <c r="D54" s="37">
        <f>(AWMD_exIreland!E138/AWMD_exIreland!E$201*AWMD_Updated!E$201-DE_RAW!D54)*(POP!$D$117)/(POP!$D54)</f>
        <v>420631.31839035527</v>
      </c>
      <c r="E54" s="37">
        <f>(AWMD_exIreland!F138/AWMD_exIreland!F$201*AWMD_Updated!F$201-DE_RAW!E54)*(POP!$D$117)/(POP!$D54)</f>
        <v>514417.07722542027</v>
      </c>
      <c r="F54" s="37">
        <f t="shared" si="4"/>
        <v>436800.47558573732</v>
      </c>
      <c r="G54" s="37">
        <f>(GIN_EA!D98*10^6-DE_RAW!S54*10^9)/(REA_transformed!U54/100)*POP!$D$117/POP!$D54*1/(10^6)</f>
        <v>77616.601639682951</v>
      </c>
      <c r="H54" s="107">
        <f>(GIN_EA!D98*10^6-DE_RAW!S54*10^9)/(REA_transformed!T54/100)*POP!$D$117/POP!$D54*1/(10^6)</f>
        <v>76281.2600908358</v>
      </c>
      <c r="I54" s="37">
        <f>(AWMD_exIreland!G138/AWMD_exIreland!G$201*AWMD_Updated!G$201-DE_RAW!F54)*(POP!$D$117)/(POP!$D54)</f>
        <v>675273.20459358068</v>
      </c>
      <c r="J54" s="37">
        <f>(AWMD_exIreland!H138/AWMD_exIreland!H$201*AWMD_Updated!H$201-DE_RAW!G54)*(POP!$D$117)/(POP!$D54)</f>
        <v>681463.91136798891</v>
      </c>
      <c r="K54" s="37">
        <f>Y54/(REA_transformed!T54/100*10^6)*(POP!$D$117)/(POP!$D54)</f>
        <v>304501.79913740471</v>
      </c>
      <c r="L54" s="37">
        <f>(AWMD_exIreland!Q138*10^6-DE_RAW!H54*10^6)/(AWMD_exIreland!AJ138*10^3-DE_RAW!N54*10^6)*1/(S54/100)</f>
        <v>17.811426985053725</v>
      </c>
      <c r="M54" s="37">
        <f>(AWMD_exIreland!AI138-DE_RAW!M54)</f>
        <v>85151.59</v>
      </c>
      <c r="N54" s="37">
        <f t="shared" si="5"/>
        <v>93958.050789429457</v>
      </c>
      <c r="O54" s="37">
        <f>(AWMD_exIreland!AJ138*10^3-DE_RAW!N54*10^6)/(AWMD_exIreland!AI138*10^3-DE_RAW!M54*10^3)</f>
        <v>541.7291468074759</v>
      </c>
      <c r="P54" s="37">
        <f t="shared" si="2"/>
        <v>90.627241928245482</v>
      </c>
      <c r="Q54" s="37">
        <f>(N54*10^3)/POP!D54</f>
        <v>0.37961367001979984</v>
      </c>
      <c r="R54" s="37">
        <f>(AWMD_exIreland!AE138*AWMD_exIreland!AH138/100-DE_RAW!P54*DE_RAW!O54/100)/(AWMD_exIreland!AE138-DE_RAW!P54)*100</f>
        <v>9.3727580717545198</v>
      </c>
      <c r="S54" s="37">
        <f>(AWMD_exIreland!D138/AWMD_exIreland!D$201*AWMD_Updated!D$201*AWMD_exIreland!J138/100-DE_RAW!C54*DE_RAW!J54/100)/(AWMD_exIreland!D138/AWMD_exIreland!D$201*AWMD_Updated!D$201-DE_RAW!C54)*100</f>
        <v>78.982011145695012</v>
      </c>
      <c r="T54" s="37">
        <f>(AWMD_exIreland!C138/AWMD_exIreland!C$201*AWMD_Updated!C$201*AWMD_exIreland!I138/100-DE_RAW!B54*DE_RAW!I54/100)/(AWMD_exIreland!C138/AWMD_exIreland!C$201*AWMD_Updated!C$201-DE_RAW!B54)*100</f>
        <v>79.412619538812223</v>
      </c>
      <c r="U54" s="37">
        <f>(AWMD_exIreland!F138/AWMD_exIreland!F$201*AWMD_Updated!F$201*AWMD_exIreland!L138/100-DE_RAW!E54*DE_RAW!K54/100)/(AWMD_exIreland!F138/AWMD_exIreland!C$201*AWMD_Updated!F$201-DE_RAW!E54)*100</f>
        <v>78.04637870717616</v>
      </c>
      <c r="Y54" s="37">
        <v>227596910880.47299</v>
      </c>
    </row>
    <row r="55" spans="1:25">
      <c r="A55" t="s">
        <v>258</v>
      </c>
      <c r="B55" s="37">
        <f>(AWMD_exIreland!C139/AWMD_exIreland!C$201*AWMD_Updated!C$201-DE_RAW!B55)*(POP!$D$117)/(POP!$D55)</f>
        <v>2018783.8454679083</v>
      </c>
      <c r="C55" s="37">
        <f>(AWMD_exIreland!D139/AWMD_exIreland!D$201*AWMD_Updated!D$201-DE_RAW!C55)*(POP!$D$117)/(POP!$D55)</f>
        <v>1093514.0178236619</v>
      </c>
      <c r="D55" s="37">
        <f>(AWMD_exIreland!E139/AWMD_exIreland!E$201*AWMD_Updated!E$201-DE_RAW!D55)*(POP!$D$117)/(POP!$D55)</f>
        <v>422519.53102045658</v>
      </c>
      <c r="E55" s="37">
        <f>(AWMD_exIreland!F139/AWMD_exIreland!F$201*AWMD_Updated!F$201-DE_RAW!E55)*(POP!$D$117)/(POP!$D55)</f>
        <v>517178.50046840892</v>
      </c>
      <c r="F55" s="37">
        <f t="shared" si="4"/>
        <v>439715.87587476266</v>
      </c>
      <c r="G55" s="37">
        <f>(GIN_EA!D99*10^6-DE_RAW!S55*10^9)/(REA_transformed!U55/100)*POP!$D$117/POP!$D55*1/(10^6)</f>
        <v>77462.624593646266</v>
      </c>
      <c r="H55" s="107">
        <f>(GIN_EA!D99*10^6-DE_RAW!S55*10^9)/(REA_transformed!T55/100)*POP!$D$117/POP!$D55*1/(10^6)</f>
        <v>76460.269934887809</v>
      </c>
      <c r="I55" s="37">
        <f>(AWMD_exIreland!G139/AWMD_exIreland!G$201*AWMD_Updated!G$201-DE_RAW!F55)*(POP!$D$117)/(POP!$D55)</f>
        <v>692838.72935533023</v>
      </c>
      <c r="J55" s="37">
        <f>(AWMD_exIreland!H139/AWMD_exIreland!H$201*AWMD_Updated!H$201-DE_RAW!G55)*(POP!$D$117)/(POP!$D55)</f>
        <v>698432.39623437298</v>
      </c>
      <c r="K55" s="37">
        <f>Y55/(REA_transformed!T55/100*10^6)*(POP!$D$117)/(POP!$D55)</f>
        <v>320536.37026871752</v>
      </c>
      <c r="L55" s="37">
        <f>(AWMD_exIreland!Q139*10^6-DE_RAW!H55*10^6)/(AWMD_exIreland!AJ139*10^3-DE_RAW!N55*10^6)*1/(S55/100)</f>
        <v>17.786525155822286</v>
      </c>
      <c r="M55" s="37">
        <f>(AWMD_exIreland!AI139-DE_RAW!M55)</f>
        <v>85327.790000000008</v>
      </c>
      <c r="N55" s="37">
        <f t="shared" si="5"/>
        <v>93931.912630095903</v>
      </c>
      <c r="O55" s="37">
        <f>(AWMD_exIreland!AJ139*10^3-DE_RAW!N55*10^6)/(AWMD_exIreland!AI139*10^3-DE_RAW!M55*10^3)</f>
        <v>543.47542928276937</v>
      </c>
      <c r="P55" s="37">
        <f t="shared" si="2"/>
        <v>90.840043187474578</v>
      </c>
      <c r="Q55" s="37">
        <f>(N55*10^3)/POP!D55</f>
        <v>0.37880655196262486</v>
      </c>
      <c r="R55" s="37">
        <f>(AWMD_exIreland!AE139*AWMD_exIreland!AH139/100-DE_RAW!P55*DE_RAW!O55/100)/(AWMD_exIreland!AE139-DE_RAW!P55)*100</f>
        <v>9.1599568125254152</v>
      </c>
      <c r="S55" s="37">
        <f>(AWMD_exIreland!D139/AWMD_exIreland!D$201*AWMD_Updated!D$201*AWMD_exIreland!J139/100-DE_RAW!C55*DE_RAW!J55/100)/(AWMD_exIreland!D139/AWMD_exIreland!D$201*AWMD_Updated!D$201-DE_RAW!C55)*100</f>
        <v>79.613305011710068</v>
      </c>
      <c r="T55" s="37">
        <f>(AWMD_exIreland!C139/AWMD_exIreland!C$201*AWMD_Updated!C$201*AWMD_exIreland!I139/100-DE_RAW!B55*DE_RAW!I55/100)/(AWMD_exIreland!C139/AWMD_exIreland!C$201*AWMD_Updated!C$201-DE_RAW!B55)*100</f>
        <v>79.919906052252216</v>
      </c>
      <c r="U55" s="37">
        <f>(AWMD_exIreland!F139/AWMD_exIreland!F$201*AWMD_Updated!F$201*AWMD_exIreland!L139/100-DE_RAW!E55*DE_RAW!K55/100)/(AWMD_exIreland!F139/AWMD_exIreland!C$201*AWMD_Updated!F$201-DE_RAW!E55)*100</f>
        <v>78.885754542679123</v>
      </c>
      <c r="Y55" s="37">
        <v>241558756624.27701</v>
      </c>
    </row>
    <row r="56" spans="1:25">
      <c r="A56" t="s">
        <v>259</v>
      </c>
      <c r="B56" s="37">
        <f>(AWMD_exIreland!C140/AWMD_exIreland!C$201*AWMD_Updated!C$201-DE_RAW!B56)*(POP!$D$117)/(POP!$D56)</f>
        <v>2024582.6760692298</v>
      </c>
      <c r="C56" s="37">
        <f>(AWMD_exIreland!D140/AWMD_exIreland!D$201*AWMD_Updated!D$201-DE_RAW!C56)*(POP!$D$117)/(POP!$D56)</f>
        <v>1095024.9755890355</v>
      </c>
      <c r="D56" s="37">
        <f>(AWMD_exIreland!E140/AWMD_exIreland!E$201*AWMD_Updated!E$201-DE_RAW!D56)*(POP!$D$117)/(POP!$D56)</f>
        <v>423694.06261592329</v>
      </c>
      <c r="E56" s="37">
        <f>(AWMD_exIreland!F140/AWMD_exIreland!F$201*AWMD_Updated!F$201-DE_RAW!E56)*(POP!$D$117)/(POP!$D56)</f>
        <v>517912.16647590237</v>
      </c>
      <c r="F56" s="37">
        <f t="shared" si="4"/>
        <v>440311.68380066182</v>
      </c>
      <c r="G56" s="37">
        <f>(GIN_EA!D100*10^6-DE_RAW!S56*10^9)/(REA_transformed!U56/100)*POP!$D$117/POP!$D56*1/(10^6)</f>
        <v>77600.482675240521</v>
      </c>
      <c r="H56" s="107">
        <f>(GIN_EA!D100*10^6-DE_RAW!S56*10^9)/(REA_transformed!T56/100)*POP!$D$117/POP!$D56*1/(10^6)</f>
        <v>76709.425315632194</v>
      </c>
      <c r="I56" s="37">
        <f>(AWMD_exIreland!G140/AWMD_exIreland!G$201*AWMD_Updated!G$201-DE_RAW!F56)*(POP!$D$117)/(POP!$D56)</f>
        <v>696810.76368896512</v>
      </c>
      <c r="J56" s="37">
        <f>(AWMD_exIreland!H140/AWMD_exIreland!H$201*AWMD_Updated!H$201-DE_RAW!G56)*(POP!$D$117)/(POP!$D56)</f>
        <v>705801.10638183879</v>
      </c>
      <c r="K56" s="37">
        <f>Y56/(REA_transformed!T56/100*10^6)*(POP!$D$117)/(POP!$D56)</f>
        <v>325298.51190708642</v>
      </c>
      <c r="L56" s="37">
        <f>(AWMD_exIreland!Q140*10^6-DE_RAW!H56*10^6)/(AWMD_exIreland!AJ140*10^3-DE_RAW!N56*10^6)*1/(S56/100)</f>
        <v>17.810461816964676</v>
      </c>
      <c r="M56" s="37">
        <f>(AWMD_exIreland!AI140-DE_RAW!M56)</f>
        <v>85550.81</v>
      </c>
      <c r="N56" s="37">
        <f t="shared" si="5"/>
        <v>94295.319089617915</v>
      </c>
      <c r="O56" s="37">
        <f>(AWMD_exIreland!AJ140*10^3-DE_RAW!N56*10^6)/(AWMD_exIreland!AI140*10^3-DE_RAW!M56*10^3)</f>
        <v>542.25272910916919</v>
      </c>
      <c r="P56" s="37">
        <f t="shared" si="2"/>
        <v>90.726465349454756</v>
      </c>
      <c r="Q56" s="37">
        <f>(N56*10^3)/POP!D56</f>
        <v>0.37955983498750545</v>
      </c>
      <c r="R56" s="37">
        <f>(AWMD_exIreland!AE140*AWMD_exIreland!AH140/100-DE_RAW!P56*DE_RAW!O56/100)/(AWMD_exIreland!AE140-DE_RAW!P56)*100</f>
        <v>9.2735346505452476</v>
      </c>
      <c r="S56" s="37">
        <f>(AWMD_exIreland!D140/AWMD_exIreland!D$201*AWMD_Updated!D$201*AWMD_exIreland!J140/100-DE_RAW!C56*DE_RAW!J56/100)/(AWMD_exIreland!D140/AWMD_exIreland!D$201*AWMD_Updated!D$201-DE_RAW!C56)*100</f>
        <v>80.044401484025414</v>
      </c>
      <c r="T56" s="37">
        <f>(AWMD_exIreland!C140/AWMD_exIreland!C$201*AWMD_Updated!C$201*AWMD_exIreland!I140/100-DE_RAW!B56*DE_RAW!I56/100)/(AWMD_exIreland!C140/AWMD_exIreland!C$201*AWMD_Updated!C$201-DE_RAW!B56)*100</f>
        <v>80.399792815419445</v>
      </c>
      <c r="U56" s="37">
        <f>(AWMD_exIreland!F140/AWMD_exIreland!F$201*AWMD_Updated!F$201*AWMD_exIreland!L140/100-DE_RAW!E56*DE_RAW!K56/100)/(AWMD_exIreland!F140/AWMD_exIreland!C$201*AWMD_Updated!F$201-DE_RAW!E56)*100</f>
        <v>79.476592022983866</v>
      </c>
      <c r="Y56" s="37">
        <v>247082344864.353</v>
      </c>
    </row>
    <row r="57" spans="1:25">
      <c r="A57" t="s">
        <v>260</v>
      </c>
      <c r="B57" s="37">
        <f>(AWMD_exIreland!C141/AWMD_exIreland!C$201*AWMD_Updated!C$201-DE_RAW!B57)*(POP!$D$117)/(POP!$D57)</f>
        <v>2031765.2272074325</v>
      </c>
      <c r="C57" s="37">
        <f>(AWMD_exIreland!D141/AWMD_exIreland!D$201*AWMD_Updated!D$201-DE_RAW!C57)*(POP!$D$117)/(POP!$D57)</f>
        <v>1103481.2034672024</v>
      </c>
      <c r="D57" s="37">
        <f>(AWMD_exIreland!E141/AWMD_exIreland!E$201*AWMD_Updated!E$201-DE_RAW!D57)*(POP!$D$117)/(POP!$D57)</f>
        <v>424220.46690788405</v>
      </c>
      <c r="E57" s="37">
        <f>(AWMD_exIreland!F141/AWMD_exIreland!F$201*AWMD_Updated!F$201-DE_RAW!E57)*(POP!$D$117)/(POP!$D57)</f>
        <v>520086.34306434635</v>
      </c>
      <c r="F57" s="37">
        <f t="shared" si="4"/>
        <v>441824.92711792374</v>
      </c>
      <c r="G57" s="37">
        <f>(GIN_EA!D101*10^6-DE_RAW!S57*10^9)/(REA_transformed!U57/100)*POP!$D$117/POP!$D57*1/(10^6)</f>
        <v>78261.415946422625</v>
      </c>
      <c r="H57" s="107">
        <f>(GIN_EA!D101*10^6-DE_RAW!S57*10^9)/(REA_transformed!T57/100)*POP!$D$117/POP!$D57*1/(10^6)</f>
        <v>77403.909933226241</v>
      </c>
      <c r="I57" s="37">
        <f>(AWMD_exIreland!G141/AWMD_exIreland!G$201*AWMD_Updated!G$201-DE_RAW!F57)*(POP!$D$117)/(POP!$D57)</f>
        <v>705432.04723059456</v>
      </c>
      <c r="J57" s="37">
        <f>(AWMD_exIreland!H141/AWMD_exIreland!H$201*AWMD_Updated!H$201-DE_RAW!G57)*(POP!$D$117)/(POP!$D57)</f>
        <v>717718.15519786649</v>
      </c>
      <c r="K57" s="37">
        <f>Y57/(REA_transformed!T57/100*10^6)*(POP!$D$117)/(POP!$D57)</f>
        <v>327472.91032568103</v>
      </c>
      <c r="L57" s="37">
        <f>(AWMD_exIreland!Q141*10^6-DE_RAW!H57*10^6)/(AWMD_exIreland!AJ141*10^3-DE_RAW!N57*10^6)*1/(S57/100)</f>
        <v>17.831062347886121</v>
      </c>
      <c r="M57" s="37">
        <f>(AWMD_exIreland!AI141-DE_RAW!M57)</f>
        <v>85843.489999999991</v>
      </c>
      <c r="N57" s="37">
        <f t="shared" si="5"/>
        <v>94384.274741415284</v>
      </c>
      <c r="O57" s="37">
        <f>(AWMD_exIreland!AJ141*10^3-DE_RAW!N57*10^6)/(AWMD_exIreland!AI141*10^3-DE_RAW!M57*10^3)</f>
        <v>542.70760426911818</v>
      </c>
      <c r="P57" s="37">
        <f t="shared" si="2"/>
        <v>90.951051152520378</v>
      </c>
      <c r="Q57" s="37">
        <f>(N57*10^3)/POP!D57</f>
        <v>0.37919704516980512</v>
      </c>
      <c r="R57" s="37">
        <f>(AWMD_exIreland!AE141*AWMD_exIreland!AH141/100-DE_RAW!P57*DE_RAW!O57/100)/(AWMD_exIreland!AE141-DE_RAW!P57)*100</f>
        <v>9.0489488474796183</v>
      </c>
      <c r="S57" s="37">
        <f>(AWMD_exIreland!D141/AWMD_exIreland!D$201*AWMD_Updated!D$201*AWMD_exIreland!J141/100-DE_RAW!C57*DE_RAW!J57/100)/(AWMD_exIreland!D141/AWMD_exIreland!D$201*AWMD_Updated!D$201-DE_RAW!C57)*100</f>
        <v>80.415955129886228</v>
      </c>
      <c r="T57" s="37">
        <f>(AWMD_exIreland!C141/AWMD_exIreland!C$201*AWMD_Updated!C$201*AWMD_exIreland!I141/100-DE_RAW!B57*DE_RAW!I57/100)/(AWMD_exIreland!C141/AWMD_exIreland!C$201*AWMD_Updated!C$201-DE_RAW!B57)*100</f>
        <v>81.000199001312566</v>
      </c>
      <c r="U57" s="37">
        <f>(AWMD_exIreland!F141/AWMD_exIreland!F$201*AWMD_Updated!F$201*AWMD_exIreland!L141/100-DE_RAW!E57*DE_RAW!K57/100)/(AWMD_exIreland!F141/AWMD_exIreland!C$201*AWMD_Updated!F$201-DE_RAW!E57)*100</f>
        <v>80.112684293409998</v>
      </c>
      <c r="Y57" s="37">
        <v>251067782372.98199</v>
      </c>
    </row>
    <row r="58" spans="1:25">
      <c r="A58" t="s">
        <v>261</v>
      </c>
      <c r="B58" s="37">
        <f>(AWMD_exIreland!C142/AWMD_exIreland!C$201*AWMD_Updated!C$201-DE_RAW!B58)*(POP!$D$117)/(POP!$D58)</f>
        <v>2033269.1509713379</v>
      </c>
      <c r="C58" s="37">
        <f>(AWMD_exIreland!D142/AWMD_exIreland!D$201*AWMD_Updated!D$201-DE_RAW!C58)*(POP!$D$117)/(POP!$D58)</f>
        <v>1104736.5894702929</v>
      </c>
      <c r="D58" s="37">
        <f>(AWMD_exIreland!E142/AWMD_exIreland!E$201*AWMD_Updated!E$201-DE_RAW!D58)*(POP!$D$117)/(POP!$D58)</f>
        <v>426435.33153520367</v>
      </c>
      <c r="E58" s="37">
        <f>(AWMD_exIreland!F142/AWMD_exIreland!F$201*AWMD_Updated!F$201-DE_RAW!E58)*(POP!$D$117)/(POP!$D58)</f>
        <v>521831.88521716942</v>
      </c>
      <c r="F58" s="37">
        <f t="shared" si="4"/>
        <v>444764.72723604244</v>
      </c>
      <c r="G58" s="37">
        <f>(GIN_EA!D102*10^6-DE_RAW!S58*10^9)/(REA_transformed!U58/100)*POP!$D$117/POP!$D58*1/(10^6)</f>
        <v>77067.157981126977</v>
      </c>
      <c r="H58" s="107">
        <f>(GIN_EA!D102*10^6-DE_RAW!S58*10^9)/(REA_transformed!T58/100)*POP!$D$117/POP!$D58*1/(10^6)</f>
        <v>76339.222292689577</v>
      </c>
      <c r="I58" s="37">
        <f>(AWMD_exIreland!G142/AWMD_exIreland!G$201*AWMD_Updated!G$201-DE_RAW!F58)*(POP!$D$117)/(POP!$D58)</f>
        <v>704778.82864015293</v>
      </c>
      <c r="J58" s="37">
        <f>(AWMD_exIreland!H142/AWMD_exIreland!H$201*AWMD_Updated!H$201-DE_RAW!G58)*(POP!$D$117)/(POP!$D58)</f>
        <v>718507.84577461472</v>
      </c>
      <c r="K58" s="37">
        <f>Y58/(REA_transformed!T58/100*10^6)*(POP!$D$117)/(POP!$D58)</f>
        <v>327141.0675723048</v>
      </c>
      <c r="L58" s="37">
        <f>(AWMD_exIreland!Q142*10^6-DE_RAW!H58*10^6)/(AWMD_exIreland!AJ142*10^3-DE_RAW!N58*10^6)*1/(S58/100)</f>
        <v>17.83625337071738</v>
      </c>
      <c r="M58" s="37">
        <f>(AWMD_exIreland!AI142-DE_RAW!M58)</f>
        <v>86223.239999999991</v>
      </c>
      <c r="N58" s="37">
        <f t="shared" si="5"/>
        <v>94572.396207728816</v>
      </c>
      <c r="O58" s="37">
        <f>(AWMD_exIreland!AJ142*10^3-DE_RAW!N58*10^6)/(AWMD_exIreland!AI142*10^3-DE_RAW!M58*10^3)</f>
        <v>542.00315367411395</v>
      </c>
      <c r="P58" s="37">
        <f t="shared" si="2"/>
        <v>91.171677421189727</v>
      </c>
      <c r="Q58" s="37">
        <f>(N58*10^3)/POP!D58</f>
        <v>0.37913599057486602</v>
      </c>
      <c r="R58" s="37">
        <f>(AWMD_exIreland!AE142*AWMD_exIreland!AH142/100-DE_RAW!P58*DE_RAW!O58/100)/(AWMD_exIreland!AE142-DE_RAW!P58)*100</f>
        <v>8.8283225788102637</v>
      </c>
      <c r="S58" s="37">
        <f>(AWMD_exIreland!D142/AWMD_exIreland!D$201*AWMD_Updated!D$201*AWMD_exIreland!J142/100-DE_RAW!C58*DE_RAW!J58/100)/(AWMD_exIreland!D142/AWMD_exIreland!D$201*AWMD_Updated!D$201-DE_RAW!C58)*100</f>
        <v>80.908992325740115</v>
      </c>
      <c r="T58" s="37">
        <f>(AWMD_exIreland!C142/AWMD_exIreland!C$201*AWMD_Updated!C$201*AWMD_exIreland!I142/100-DE_RAW!B58*DE_RAW!I58/100)/(AWMD_exIreland!C142/AWMD_exIreland!C$201*AWMD_Updated!C$201-DE_RAW!B58)*100</f>
        <v>81.356082354060504</v>
      </c>
      <c r="U58" s="37">
        <f>(AWMD_exIreland!F142/AWMD_exIreland!F$201*AWMD_Updated!F$201*AWMD_exIreland!L142/100-DE_RAW!E58*DE_RAW!K58/100)/(AWMD_exIreland!F142/AWMD_exIreland!C$201*AWMD_Updated!F$201-DE_RAW!E58)*100</f>
        <v>80.587635750236387</v>
      </c>
      <c r="Y58" s="37">
        <v>252458092546.07599</v>
      </c>
    </row>
    <row r="59" spans="1:25">
      <c r="A59" t="s">
        <v>262</v>
      </c>
      <c r="B59" s="37">
        <f>(AWMD_exIreland!C143/AWMD_exIreland!C$201*AWMD_Updated!C$201-DE_RAW!B59)*(POP!$D$117)/(POP!$D59)</f>
        <v>2041715.6900179982</v>
      </c>
      <c r="C59" s="37">
        <f>(AWMD_exIreland!D143/AWMD_exIreland!D$201*AWMD_Updated!D$201-DE_RAW!C59)*(POP!$D$117)/(POP!$D59)</f>
        <v>1111690.8366227085</v>
      </c>
      <c r="D59" s="37">
        <f>(AWMD_exIreland!E143/AWMD_exIreland!E$201*AWMD_Updated!E$201-DE_RAW!D59)*(POP!$D$117)/(POP!$D59)</f>
        <v>426752.971207731</v>
      </c>
      <c r="E59" s="37">
        <f>(AWMD_exIreland!F143/AWMD_exIreland!F$201*AWMD_Updated!F$201-DE_RAW!E59)*(POP!$D$117)/(POP!$D59)</f>
        <v>528817.58060950064</v>
      </c>
      <c r="F59" s="37">
        <f t="shared" si="4"/>
        <v>450247.21515237674</v>
      </c>
      <c r="G59" s="37">
        <f>(GIN_EA!D103*10^6-DE_RAW!S59*10^9)/(REA_transformed!U59/100)*POP!$D$117/POP!$D59*1/(10^6)</f>
        <v>78570.365457123888</v>
      </c>
      <c r="H59" s="107">
        <f>(GIN_EA!D103*10^6-DE_RAW!S59*10^9)/(REA_transformed!T59/100)*POP!$D$117/POP!$D59*1/(10^6)</f>
        <v>77945.84014329809</v>
      </c>
      <c r="I59" s="37">
        <f>(AWMD_exIreland!G143/AWMD_exIreland!G$201*AWMD_Updated!G$201-DE_RAW!F59)*(POP!$D$117)/(POP!$D59)</f>
        <v>714870.1725280059</v>
      </c>
      <c r="J59" s="37">
        <f>(AWMD_exIreland!H143/AWMD_exIreland!H$201*AWMD_Updated!H$201-DE_RAW!G59)*(POP!$D$117)/(POP!$D59)</f>
        <v>733411.30217681557</v>
      </c>
      <c r="K59" s="37">
        <f>Y59/(REA_transformed!T59/100*10^6)*(POP!$D$117)/(POP!$D59)</f>
        <v>342987.88837747864</v>
      </c>
      <c r="L59" s="37">
        <f>(AWMD_exIreland!Q143*10^6-DE_RAW!H59*10^6)/(AWMD_exIreland!AJ143*10^3-DE_RAW!N59*10^6)*1/(S59/100)</f>
        <v>17.840002304218832</v>
      </c>
      <c r="M59" s="37">
        <f>(AWMD_exIreland!AI143-DE_RAW!M59)</f>
        <v>86713.94</v>
      </c>
      <c r="N59" s="37">
        <f t="shared" si="5"/>
        <v>94966.729248506235</v>
      </c>
      <c r="O59" s="37">
        <f>(AWMD_exIreland!AJ143*10^3-DE_RAW!N59*10^6)/(AWMD_exIreland!AI143*10^3-DE_RAW!M59*10^3)</f>
        <v>543.45506846996</v>
      </c>
      <c r="P59" s="37">
        <f t="shared" si="2"/>
        <v>91.309809957853176</v>
      </c>
      <c r="Q59" s="37">
        <f>(N59*10^3)/POP!D59</f>
        <v>0.38001093752924459</v>
      </c>
      <c r="R59" s="37">
        <f>(AWMD_exIreland!AE143*AWMD_exIreland!AH143/100-DE_RAW!P59*DE_RAW!O59/100)/(AWMD_exIreland!AE143-DE_RAW!P59)*100</f>
        <v>8.6901900421468312</v>
      </c>
      <c r="S59" s="37">
        <f>(AWMD_exIreland!D143/AWMD_exIreland!D$201*AWMD_Updated!D$201*AWMD_exIreland!J143/100-DE_RAW!C59*DE_RAW!J59/100)/(AWMD_exIreland!D143/AWMD_exIreland!D$201*AWMD_Updated!D$201-DE_RAW!C59)*100</f>
        <v>81.310442727551759</v>
      </c>
      <c r="T59" s="37">
        <f>(AWMD_exIreland!C143/AWMD_exIreland!C$201*AWMD_Updated!C$201*AWMD_exIreland!I143/100-DE_RAW!B59*DE_RAW!I59/100)/(AWMD_exIreland!C143/AWMD_exIreland!C$201*AWMD_Updated!C$201-DE_RAW!B59)*100</f>
        <v>81.839428918939646</v>
      </c>
      <c r="U59" s="37">
        <f>(AWMD_exIreland!F143/AWMD_exIreland!F$201*AWMD_Updated!F$201*AWMD_exIreland!L143/100-DE_RAW!E59*DE_RAW!K59/100)/(AWMD_exIreland!F143/AWMD_exIreland!C$201*AWMD_Updated!F$201-DE_RAW!E59)*100</f>
        <v>81.188919089545834</v>
      </c>
      <c r="Y59" s="37">
        <v>266754393671.80301</v>
      </c>
    </row>
    <row r="60" spans="1:25">
      <c r="A60" t="s">
        <v>263</v>
      </c>
      <c r="B60" s="37">
        <f>(AWMD_exIreland!C144/AWMD_exIreland!C$201*AWMD_Updated!C$201-DE_RAW!B60)*(POP!$D$117)/(POP!$D60)</f>
        <v>2054124.0502493782</v>
      </c>
      <c r="C60" s="37">
        <f>(AWMD_exIreland!D144/AWMD_exIreland!D$201*AWMD_Updated!D$201-DE_RAW!C60)*(POP!$D$117)/(POP!$D60)</f>
        <v>1116369.0247959925</v>
      </c>
      <c r="D60" s="37">
        <f>(AWMD_exIreland!E144/AWMD_exIreland!E$201*AWMD_Updated!E$201-DE_RAW!D60)*(POP!$D$117)/(POP!$D60)</f>
        <v>427557.64718605956</v>
      </c>
      <c r="E60" s="37">
        <f>(AWMD_exIreland!F144/AWMD_exIreland!F$201*AWMD_Updated!F$201-DE_RAW!E60)*(POP!$D$117)/(POP!$D60)</f>
        <v>533462.09576294723</v>
      </c>
      <c r="F60" s="37">
        <f t="shared" si="4"/>
        <v>454757.32341293618</v>
      </c>
      <c r="G60" s="37">
        <f>(GIN_EA!D104*10^6-DE_RAW!S60*10^9)/(REA_transformed!U60/100)*POP!$D$117/POP!$D60*1/(10^6)</f>
        <v>78704.772350011073</v>
      </c>
      <c r="H60" s="107">
        <f>(GIN_EA!D104*10^6-DE_RAW!S60*10^9)/(REA_transformed!T60/100)*POP!$D$117/POP!$D60*1/(10^6)</f>
        <v>78193.038371374467</v>
      </c>
      <c r="I60" s="37">
        <f>(AWMD_exIreland!G144/AWMD_exIreland!G$201*AWMD_Updated!G$201-DE_RAW!F60)*(POP!$D$117)/(POP!$D60)</f>
        <v>727481.88877365331</v>
      </c>
      <c r="J60" s="37">
        <f>(AWMD_exIreland!H144/AWMD_exIreland!H$201*AWMD_Updated!H$201-DE_RAW!G60)*(POP!$D$117)/(POP!$D60)</f>
        <v>742829.29946115555</v>
      </c>
      <c r="K60" s="37">
        <f>Y60/(REA_transformed!T60/100*10^6)*(POP!$D$117)/(POP!$D60)</f>
        <v>355226.05299343349</v>
      </c>
      <c r="L60" s="37">
        <f>(AWMD_exIreland!Q144*10^6-DE_RAW!H60*10^6)/(AWMD_exIreland!AJ144*10^3-DE_RAW!N60*10^6)*1/(S60/100)</f>
        <v>17.946786721490614</v>
      </c>
      <c r="M60" s="37">
        <f>(AWMD_exIreland!AI144-DE_RAW!M60)</f>
        <v>87079.79</v>
      </c>
      <c r="N60" s="37">
        <f t="shared" si="5"/>
        <v>95242.444054309264</v>
      </c>
      <c r="O60" s="37">
        <f>(AWMD_exIreland!AJ144*10^3-DE_RAW!N60*10^6)/(AWMD_exIreland!AI144*10^3-DE_RAW!M60*10^3)</f>
        <v>540.48993916958227</v>
      </c>
      <c r="P60" s="37">
        <f t="shared" si="2"/>
        <v>91.42960458925775</v>
      </c>
      <c r="Q60" s="37">
        <f>(N60*10^3)/POP!D60</f>
        <v>0.38043297216856964</v>
      </c>
      <c r="R60" s="37">
        <f>(AWMD_exIreland!AE144*AWMD_exIreland!AH144/100-DE_RAW!P60*DE_RAW!O60/100)/(AWMD_exIreland!AE144-DE_RAW!P60)*100</f>
        <v>8.5703954107422504</v>
      </c>
      <c r="S60" s="37">
        <f>(AWMD_exIreland!D144/AWMD_exIreland!D$201*AWMD_Updated!D$201*AWMD_exIreland!J144/100-DE_RAW!C60*DE_RAW!J60/100)/(AWMD_exIreland!D144/AWMD_exIreland!D$201*AWMD_Updated!D$201-DE_RAW!C60)*100</f>
        <v>81.966050162936654</v>
      </c>
      <c r="T60" s="37">
        <f>(AWMD_exIreland!C144/AWMD_exIreland!C$201*AWMD_Updated!C$201*AWMD_exIreland!I144/100-DE_RAW!B60*DE_RAW!I60/100)/(AWMD_exIreland!C144/AWMD_exIreland!C$201*AWMD_Updated!C$201-DE_RAW!B60)*100</f>
        <v>82.347018867221351</v>
      </c>
      <c r="U60" s="37">
        <f>(AWMD_exIreland!F144/AWMD_exIreland!F$201*AWMD_Updated!F$201*AWMD_exIreland!L144/100-DE_RAW!E60*DE_RAW!K60/100)/(AWMD_exIreland!F144/AWMD_exIreland!C$201*AWMD_Updated!F$201-DE_RAW!E60)*100</f>
        <v>81.811603207718704</v>
      </c>
      <c r="Y60" s="37">
        <v>278483773892.47198</v>
      </c>
    </row>
    <row r="61" spans="1:25">
      <c r="A61" t="s">
        <v>264</v>
      </c>
      <c r="B61" s="37">
        <f>(AWMD_exIreland!C145/AWMD_exIreland!C$201*AWMD_Updated!C$201-DE_RAW!B61)*(POP!$D$117)/(POP!$D61)</f>
        <v>2065629.9766549645</v>
      </c>
      <c r="C61" s="37">
        <f>(AWMD_exIreland!D145/AWMD_exIreland!D$201*AWMD_Updated!D$201-DE_RAW!C61)*(POP!$D$117)/(POP!$D61)</f>
        <v>1120706.9220097042</v>
      </c>
      <c r="D61" s="37">
        <f>(AWMD_exIreland!E145/AWMD_exIreland!E$201*AWMD_Updated!E$201-DE_RAW!D61)*(POP!$D$117)/(POP!$D61)</f>
        <v>427314.82333342626</v>
      </c>
      <c r="E61" s="37">
        <f>(AWMD_exIreland!F145/AWMD_exIreland!F$201*AWMD_Updated!F$201-DE_RAW!E61)*(POP!$D$117)/(POP!$D61)</f>
        <v>535284.74056713481</v>
      </c>
      <c r="F61" s="37">
        <f t="shared" si="4"/>
        <v>456736.00553413312</v>
      </c>
      <c r="G61" s="37">
        <f>(GIN_EA!D105*10^6-DE_RAW!S61*10^9)/(REA_transformed!U61/100)*POP!$D$117/POP!$D61*1/(10^6)</f>
        <v>78548.735033001692</v>
      </c>
      <c r="H61" s="107">
        <f>(GIN_EA!D105*10^6-DE_RAW!S61*10^9)/(REA_transformed!T61/100)*POP!$D$117/POP!$D61*1/(10^6)</f>
        <v>77967.038128840824</v>
      </c>
      <c r="I61" s="37">
        <f>(AWMD_exIreland!G145/AWMD_exIreland!G$201*AWMD_Updated!G$201-DE_RAW!F61)*(POP!$D$117)/(POP!$D61)</f>
        <v>740214.62763158942</v>
      </c>
      <c r="J61" s="37">
        <f>(AWMD_exIreland!H145/AWMD_exIreland!H$201*AWMD_Updated!H$201-DE_RAW!G61)*(POP!$D$117)/(POP!$D61)</f>
        <v>756742.51823203242</v>
      </c>
      <c r="K61" s="37">
        <f>Y61/(REA_transformed!T61/100*10^6)*(POP!$D$117)/(POP!$D61)</f>
        <v>360171.69803576387</v>
      </c>
      <c r="L61" s="37">
        <f>(AWMD_exIreland!Q145*10^6-DE_RAW!H61*10^6)/(AWMD_exIreland!AJ145*10^3-DE_RAW!N61*10^6)*1/(S61/100)</f>
        <v>18.017136716455191</v>
      </c>
      <c r="M61" s="37">
        <f>(AWMD_exIreland!AI145-DE_RAW!M61)</f>
        <v>87531.26999999999</v>
      </c>
      <c r="N61" s="37">
        <f t="shared" si="5"/>
        <v>95710.224588286088</v>
      </c>
      <c r="O61" s="37">
        <f>(AWMD_exIreland!AJ145*10^3-DE_RAW!N61*10^6)/(AWMD_exIreland!AI145*10^3-DE_RAW!M61*10^3)</f>
        <v>541.82399501343934</v>
      </c>
      <c r="P61" s="37">
        <f t="shared" si="2"/>
        <v>91.454460980037112</v>
      </c>
      <c r="Q61" s="37">
        <f>(N61*10^3)/POP!D61</f>
        <v>0.38164344795536614</v>
      </c>
      <c r="R61" s="37">
        <f>(AWMD_exIreland!AE145*AWMD_exIreland!AH145/100-DE_RAW!P61*DE_RAW!O61/100)/(AWMD_exIreland!AE145-DE_RAW!P61)*100</f>
        <v>8.5455390199628827</v>
      </c>
      <c r="S61" s="37">
        <f>(AWMD_exIreland!D145/AWMD_exIreland!D$201*AWMD_Updated!D$201*AWMD_exIreland!J145/100-DE_RAW!C61*DE_RAW!J61/100)/(AWMD_exIreland!D145/AWMD_exIreland!D$201*AWMD_Updated!D$201-DE_RAW!C61)*100</f>
        <v>82.435088665243399</v>
      </c>
      <c r="T61" s="37">
        <f>(AWMD_exIreland!C145/AWMD_exIreland!C$201*AWMD_Updated!C$201*AWMD_exIreland!I145/100-DE_RAW!B61*DE_RAW!I61/100)/(AWMD_exIreland!C145/AWMD_exIreland!C$201*AWMD_Updated!C$201-DE_RAW!B61)*100</f>
        <v>83.001500807133056</v>
      </c>
      <c r="U61" s="37">
        <f>(AWMD_exIreland!F145/AWMD_exIreland!F$201*AWMD_Updated!F$201*AWMD_exIreland!L145/100-DE_RAW!E61*DE_RAW!K61/100)/(AWMD_exIreland!F145/AWMD_exIreland!C$201*AWMD_Updated!F$201-DE_RAW!E61)*100</f>
        <v>82.386828705285325</v>
      </c>
      <c r="Y61" s="37">
        <v>285095837039.32599</v>
      </c>
    </row>
    <row r="62" spans="1:25">
      <c r="A62" t="s">
        <v>265</v>
      </c>
      <c r="B62" s="37">
        <f>(AWMD_exIreland!C146/AWMD_exIreland!C$201*AWMD_Updated!C$201-DE_RAW!B62)*(POP!$D$117)/(POP!$D62)</f>
        <v>2080764.2614572686</v>
      </c>
      <c r="C62" s="37">
        <f>(AWMD_exIreland!D146/AWMD_exIreland!D$201*AWMD_Updated!D$201-DE_RAW!C62)*(POP!$D$117)/(POP!$D62)</f>
        <v>1125391.9328860352</v>
      </c>
      <c r="D62" s="37">
        <f>(AWMD_exIreland!E146/AWMD_exIreland!E$201*AWMD_Updated!E$201-DE_RAW!D62)*(POP!$D$117)/(POP!$D62)</f>
        <v>431782.42540486855</v>
      </c>
      <c r="E62" s="37">
        <f>(AWMD_exIreland!F146/AWMD_exIreland!F$201*AWMD_Updated!F$201-DE_RAW!E62)*(POP!$D$117)/(POP!$D62)</f>
        <v>543942.30718490772</v>
      </c>
      <c r="F62" s="37">
        <f t="shared" si="4"/>
        <v>464201.48244242358</v>
      </c>
      <c r="G62" s="37">
        <f>(GIN_EA!D106*10^6-DE_RAW!S62*10^9)/(REA_transformed!U62/100)*POP!$D$117/POP!$D62*1/(10^6)</f>
        <v>79740.824742484125</v>
      </c>
      <c r="H62" s="107">
        <f>(GIN_EA!D106*10^6-DE_RAW!S62*10^9)/(REA_transformed!T62/100)*POP!$D$117/POP!$D62*1/(10^6)</f>
        <v>79438.564976371403</v>
      </c>
      <c r="I62" s="37">
        <f>(AWMD_exIreland!G146/AWMD_exIreland!G$201*AWMD_Updated!G$201-DE_RAW!F62)*(POP!$D$117)/(POP!$D62)</f>
        <v>755228.60468355252</v>
      </c>
      <c r="J62" s="37">
        <f>(AWMD_exIreland!H146/AWMD_exIreland!H$201*AWMD_Updated!H$201-DE_RAW!G62)*(POP!$D$117)/(POP!$D62)</f>
        <v>773911.47974100802</v>
      </c>
      <c r="K62" s="37">
        <f>Y62/(REA_transformed!T62/100*10^6)*(POP!$D$117)/(POP!$D62)</f>
        <v>375600.39894118794</v>
      </c>
      <c r="L62" s="37">
        <f>(AWMD_exIreland!Q146*10^6-DE_RAW!H62*10^6)/(AWMD_exIreland!AJ146*10^3-DE_RAW!N62*10^6)*1/(S62/100)</f>
        <v>17.922613767288439</v>
      </c>
      <c r="M62" s="37">
        <f>(AWMD_exIreland!AI146-DE_RAW!M62)</f>
        <v>88212.64</v>
      </c>
      <c r="N62" s="37">
        <f t="shared" si="5"/>
        <v>96152.76816296477</v>
      </c>
      <c r="O62" s="37">
        <f>(AWMD_exIreland!AJ146*10^3-DE_RAW!N62*10^6)/(AWMD_exIreland!AI146*10^3-DE_RAW!M62*10^3)</f>
        <v>540.45343048343182</v>
      </c>
      <c r="P62" s="37">
        <f t="shared" si="2"/>
        <v>91.742174131162386</v>
      </c>
      <c r="Q62" s="37">
        <f>(N62*10^3)/POP!D62</f>
        <v>0.38284410521469681</v>
      </c>
      <c r="R62" s="37">
        <f>(AWMD_exIreland!AE146*AWMD_exIreland!AH146/100-DE_RAW!P62*DE_RAW!O62/100)/(AWMD_exIreland!AE146-DE_RAW!P62)*100</f>
        <v>8.2578258688376227</v>
      </c>
      <c r="S62" s="37">
        <f>(AWMD_exIreland!D146/AWMD_exIreland!D$201*AWMD_Updated!D$201*AWMD_exIreland!J146/100-DE_RAW!C62*DE_RAW!J62/100)/(AWMD_exIreland!D146/AWMD_exIreland!D$201*AWMD_Updated!D$201-DE_RAW!C62)*100</f>
        <v>83.071075767935156</v>
      </c>
      <c r="T62" s="37">
        <f>(AWMD_exIreland!C146/AWMD_exIreland!C$201*AWMD_Updated!C$201*AWMD_exIreland!I146/100-DE_RAW!B62*DE_RAW!I62/100)/(AWMD_exIreland!C146/AWMD_exIreland!C$201*AWMD_Updated!C$201-DE_RAW!B62)*100</f>
        <v>83.361774144017076</v>
      </c>
      <c r="U62" s="37">
        <f>(AWMD_exIreland!F146/AWMD_exIreland!F$201*AWMD_Updated!F$201*AWMD_exIreland!L146/100-DE_RAW!E62*DE_RAW!K62/100)/(AWMD_exIreland!F146/AWMD_exIreland!C$201*AWMD_Updated!F$201-DE_RAW!E62)*100</f>
        <v>83.045789070663716</v>
      </c>
      <c r="Y62" s="37">
        <v>299038870570.02301</v>
      </c>
    </row>
    <row r="63" spans="1:25">
      <c r="A63" t="s">
        <v>266</v>
      </c>
      <c r="B63" s="37">
        <f>(AWMD_exIreland!C147/AWMD_exIreland!C$201*AWMD_Updated!C$201-DE_RAW!B63)*(POP!$D$117)/(POP!$D63)</f>
        <v>2095643.4183226263</v>
      </c>
      <c r="C63" s="37">
        <f>(AWMD_exIreland!D147/AWMD_exIreland!D$201*AWMD_Updated!D$201-DE_RAW!C63)*(POP!$D$117)/(POP!$D63)</f>
        <v>1131154.4486206325</v>
      </c>
      <c r="D63" s="37">
        <f>(AWMD_exIreland!E147/AWMD_exIreland!E$201*AWMD_Updated!E$201-DE_RAW!D63)*(POP!$D$117)/(POP!$D63)</f>
        <v>433032.45364090835</v>
      </c>
      <c r="E63" s="37">
        <f>(AWMD_exIreland!F147/AWMD_exIreland!F$201*AWMD_Updated!F$201-DE_RAW!E63)*(POP!$D$117)/(POP!$D63)</f>
        <v>551286.31775562314</v>
      </c>
      <c r="F63" s="37">
        <f t="shared" si="4"/>
        <v>472238.99912531453</v>
      </c>
      <c r="G63" s="37">
        <f>(GIN_EA!D107*10^6-DE_RAW!S63*10^9)/(REA_transformed!U63/100)*POP!$D$117/POP!$D63*1/(10^6)</f>
        <v>79047.318630308626</v>
      </c>
      <c r="H63" s="107">
        <f>(GIN_EA!D107*10^6-DE_RAW!S63*10^9)/(REA_transformed!T63/100)*POP!$D$117/POP!$D63*1/(10^6)</f>
        <v>78976.656742149571</v>
      </c>
      <c r="I63" s="37">
        <f>(AWMD_exIreland!G147/AWMD_exIreland!G$201*AWMD_Updated!G$201-DE_RAW!F63)*(POP!$D$117)/(POP!$D63)</f>
        <v>770887.2685428441</v>
      </c>
      <c r="J63" s="37">
        <f>(AWMD_exIreland!H147/AWMD_exIreland!H$201*AWMD_Updated!H$201-DE_RAW!G63)*(POP!$D$117)/(POP!$D63)</f>
        <v>787629.23809737491</v>
      </c>
      <c r="K63" s="37">
        <f>Y63/(REA_transformed!T63/100*10^6)*(POP!$D$117)/(POP!$D63)</f>
        <v>375616.69457243331</v>
      </c>
      <c r="L63" s="37">
        <f>(AWMD_exIreland!Q147*10^6-DE_RAW!H63*10^6)/(AWMD_exIreland!AJ147*10^3-DE_RAW!N63*10^6)*1/(S63/100)</f>
        <v>17.984281613111055</v>
      </c>
      <c r="M63" s="37">
        <f>(AWMD_exIreland!AI147-DE_RAW!M63)</f>
        <v>88722.52</v>
      </c>
      <c r="N63" s="37">
        <f t="shared" si="5"/>
        <v>96398.44287626911</v>
      </c>
      <c r="O63" s="37">
        <f>(AWMD_exIreland!AJ147*10^3-DE_RAW!N63*10^6)/(AWMD_exIreland!AI147*10^3-DE_RAW!M63*10^3)</f>
        <v>539.28478925080128</v>
      </c>
      <c r="P63" s="37">
        <f t="shared" si="2"/>
        <v>92.03729578275302</v>
      </c>
      <c r="Q63" s="37">
        <f>(N63*10^3)/POP!D63</f>
        <v>0.38318384539001404</v>
      </c>
      <c r="R63" s="37">
        <f>(AWMD_exIreland!AE147*AWMD_exIreland!AH147/100-DE_RAW!P63*DE_RAW!O63/100)/(AWMD_exIreland!AE147-DE_RAW!P63)*100</f>
        <v>7.9627042172469835</v>
      </c>
      <c r="S63" s="37">
        <f>(AWMD_exIreland!D147/AWMD_exIreland!D$201*AWMD_Updated!D$201*AWMD_exIreland!J147/100-DE_RAW!C63*DE_RAW!J63/100)/(AWMD_exIreland!D147/AWMD_exIreland!D$201*AWMD_Updated!D$201-DE_RAW!C63)*100</f>
        <v>83.771589564717843</v>
      </c>
      <c r="T63" s="37">
        <f>(AWMD_exIreland!C147/AWMD_exIreland!C$201*AWMD_Updated!C$201*AWMD_exIreland!I147/100-DE_RAW!B63*DE_RAW!I63/100)/(AWMD_exIreland!C147/AWMD_exIreland!C$201*AWMD_Updated!C$201-DE_RAW!B63)*100</f>
        <v>84.018714166878453</v>
      </c>
      <c r="U63" s="37">
        <f>(AWMD_exIreland!F147/AWMD_exIreland!F$201*AWMD_Updated!F$201*AWMD_exIreland!L147/100-DE_RAW!E63*DE_RAW!K63/100)/(AWMD_exIreland!F147/AWMD_exIreland!C$201*AWMD_Updated!F$201-DE_RAW!E63)*100</f>
        <v>83.943608254538844</v>
      </c>
      <c r="Y63" s="37">
        <v>301910743335.07703</v>
      </c>
    </row>
    <row r="64" spans="1:25">
      <c r="A64" t="s">
        <v>267</v>
      </c>
      <c r="B64" s="37">
        <f>(AWMD_exIreland!C148/AWMD_exIreland!C$201*AWMD_Updated!C$201-DE_RAW!B64)*(POP!$D$117)/(POP!$D64)</f>
        <v>2101879.2025407758</v>
      </c>
      <c r="C64" s="37">
        <f>(AWMD_exIreland!D148/AWMD_exIreland!D$201*AWMD_Updated!D$201-DE_RAW!C64)*(POP!$D$117)/(POP!$D64)</f>
        <v>1134658.7613036202</v>
      </c>
      <c r="D64" s="37">
        <f>(AWMD_exIreland!E148/AWMD_exIreland!E$201*AWMD_Updated!E$201-DE_RAW!D64)*(POP!$D$117)/(POP!$D64)</f>
        <v>432982.23981579137</v>
      </c>
      <c r="E64" s="37">
        <f>(AWMD_exIreland!F148/AWMD_exIreland!F$201*AWMD_Updated!F$201-DE_RAW!E64)*(POP!$D$117)/(POP!$D64)</f>
        <v>554831.87810312037</v>
      </c>
      <c r="F64" s="37">
        <f t="shared" si="4"/>
        <v>475759.56323914742</v>
      </c>
      <c r="G64" s="37">
        <f>(GIN_EA!D108*10^6-DE_RAW!S64*10^9)/(REA_transformed!U64/100)*POP!$D$117/POP!$D64*1/(10^6)</f>
        <v>79072.314863972933</v>
      </c>
      <c r="H64" s="107">
        <f>(GIN_EA!D108*10^6-DE_RAW!S64*10^9)/(REA_transformed!T64/100)*POP!$D$117/POP!$D64*1/(10^6)</f>
        <v>79101.188474734721</v>
      </c>
      <c r="I64" s="37">
        <f>(AWMD_exIreland!G148/AWMD_exIreland!G$201*AWMD_Updated!G$201-DE_RAW!F64)*(POP!$D$117)/(POP!$D64)</f>
        <v>770198.91675392573</v>
      </c>
      <c r="J64" s="37">
        <f>(AWMD_exIreland!H148/AWMD_exIreland!H$201*AWMD_Updated!H$201-DE_RAW!G64)*(POP!$D$117)/(POP!$D64)</f>
        <v>790813.22084843914</v>
      </c>
      <c r="K64" s="37">
        <f>Y64/(REA_transformed!T64/100*10^6)*(POP!$D$117)/(POP!$D64)</f>
        <v>371530.89901937975</v>
      </c>
      <c r="L64" s="37">
        <f>(AWMD_exIreland!Q148*10^6-DE_RAW!H64*10^6)/(AWMD_exIreland!AJ148*10^3-DE_RAW!N64*10^6)*1/(S64/100)</f>
        <v>17.96776460757351</v>
      </c>
      <c r="M64" s="37">
        <f>(AWMD_exIreland!AI148-DE_RAW!M64)</f>
        <v>89216.25</v>
      </c>
      <c r="N64" s="37">
        <f t="shared" si="5"/>
        <v>96756.615680380783</v>
      </c>
      <c r="O64" s="37">
        <f>(AWMD_exIreland!AJ148*10^3-DE_RAW!N64*10^6)/(AWMD_exIreland!AI148*10^3-DE_RAW!M64*10^3)</f>
        <v>539.90155268799128</v>
      </c>
      <c r="P64" s="37">
        <f t="shared" si="2"/>
        <v>92.206873269225213</v>
      </c>
      <c r="Q64" s="37">
        <f>(N64*10^3)/POP!D64</f>
        <v>0.38396481526057358</v>
      </c>
      <c r="R64" s="37">
        <f>(AWMD_exIreland!AE148*AWMD_exIreland!AH148/100-DE_RAW!P64*DE_RAW!O64/100)/(AWMD_exIreland!AE148-DE_RAW!P64)*100</f>
        <v>7.7931267307747909</v>
      </c>
      <c r="S64" s="37">
        <f>(AWMD_exIreland!D148/AWMD_exIreland!D$201*AWMD_Updated!D$201*AWMD_exIreland!J148/100-DE_RAW!C64*DE_RAW!J64/100)/(AWMD_exIreland!D148/AWMD_exIreland!D$201*AWMD_Updated!D$201-DE_RAW!C64)*100</f>
        <v>84.231000462211114</v>
      </c>
      <c r="T64" s="37">
        <f>(AWMD_exIreland!C148/AWMD_exIreland!C$201*AWMD_Updated!C$201*AWMD_exIreland!I148/100-DE_RAW!B64*DE_RAW!I64/100)/(AWMD_exIreland!C148/AWMD_exIreland!C$201*AWMD_Updated!C$201-DE_RAW!B64)*100</f>
        <v>84.60944175380979</v>
      </c>
      <c r="U64" s="37">
        <f>(AWMD_exIreland!F148/AWMD_exIreland!F$201*AWMD_Updated!F$201*AWMD_exIreland!L148/100-DE_RAW!E64*DE_RAW!K64/100)/(AWMD_exIreland!F148/AWMD_exIreland!C$201*AWMD_Updated!F$201-DE_RAW!E64)*100</f>
        <v>84.640337271313939</v>
      </c>
      <c r="Y64" s="37">
        <v>301229728718.03699</v>
      </c>
    </row>
    <row r="65" spans="1:25">
      <c r="A65" t="s">
        <v>268</v>
      </c>
      <c r="B65" s="37">
        <f>(AWMD_exIreland!C149/AWMD_exIreland!C$201*AWMD_Updated!C$201-DE_RAW!B65)*(POP!$D$117)/(POP!$D65)</f>
        <v>2120473.8413445354</v>
      </c>
      <c r="C65" s="37">
        <f>(AWMD_exIreland!D149/AWMD_exIreland!D$201*AWMD_Updated!D$201-DE_RAW!C65)*(POP!$D$117)/(POP!$D65)</f>
        <v>1139325.3365062932</v>
      </c>
      <c r="D65" s="37">
        <f>(AWMD_exIreland!E149/AWMD_exIreland!E$201*AWMD_Updated!E$201-DE_RAW!D65)*(POP!$D$117)/(POP!$D65)</f>
        <v>436924.30888395052</v>
      </c>
      <c r="E65" s="37">
        <f>(AWMD_exIreland!F149/AWMD_exIreland!F$201*AWMD_Updated!F$201-DE_RAW!E65)*(POP!$D$117)/(POP!$D65)</f>
        <v>565674.47297928529</v>
      </c>
      <c r="F65" s="37">
        <f t="shared" si="4"/>
        <v>484076.20688499592</v>
      </c>
      <c r="G65" s="37">
        <f>(GIN_EA!D109*10^6-DE_RAW!S65*10^9)/(REA_transformed!U65/100)*POP!$D$117/POP!$D65*1/(10^6)</f>
        <v>81598.266094289371</v>
      </c>
      <c r="H65" s="107">
        <f>(GIN_EA!D109*10^6-DE_RAW!S65*10^9)/(REA_transformed!T65/100)*POP!$D$117/POP!$D65*1/(10^6)</f>
        <v>81710.708339329722</v>
      </c>
      <c r="I65" s="37">
        <f>(AWMD_exIreland!G149/AWMD_exIreland!G$201*AWMD_Updated!G$201-DE_RAW!F65)*(POP!$D$117)/(POP!$D65)</f>
        <v>788816.5580990864</v>
      </c>
      <c r="J65" s="37">
        <f>(AWMD_exIreland!H149/AWMD_exIreland!H$201*AWMD_Updated!H$201-DE_RAW!G65)*(POP!$D$117)/(POP!$D65)</f>
        <v>810999.30502405972</v>
      </c>
      <c r="K65" s="37">
        <f>Y65/(REA_transformed!T65/100*10^6)*(POP!$D$117)/(POP!$D65)</f>
        <v>376363.09631825425</v>
      </c>
      <c r="L65" s="37">
        <f>(AWMD_exIreland!Q149*10^6-DE_RAW!H65*10^6)/(AWMD_exIreland!AJ149*10^3-DE_RAW!N65*10^6)*1/(S65/100)</f>
        <v>18.105596289354892</v>
      </c>
      <c r="M65" s="37">
        <f>(AWMD_exIreland!AI149-DE_RAW!M65)</f>
        <v>89724.25</v>
      </c>
      <c r="N65" s="37">
        <f t="shared" si="5"/>
        <v>97150.404003188349</v>
      </c>
      <c r="O65" s="37">
        <f>(AWMD_exIreland!AJ149*10^3-DE_RAW!N65*10^6)/(AWMD_exIreland!AI149*10^3-DE_RAW!M65*10^3)</f>
        <v>539.02852350395801</v>
      </c>
      <c r="P65" s="37">
        <f t="shared" si="2"/>
        <v>92.356023549892157</v>
      </c>
      <c r="Q65" s="37">
        <f>(N65*10^3)/POP!D65</f>
        <v>0.3848801962610684</v>
      </c>
      <c r="R65" s="37">
        <f>(AWMD_exIreland!AE149*AWMD_exIreland!AH149/100-DE_RAW!P65*DE_RAW!O65/100)/(AWMD_exIreland!AE149-DE_RAW!P65)*100</f>
        <v>7.6439764501078518</v>
      </c>
      <c r="S65" s="37">
        <f>(AWMD_exIreland!D149/AWMD_exIreland!D$201*AWMD_Updated!D$201*AWMD_exIreland!J149/100-DE_RAW!C65*DE_RAW!J65/100)/(AWMD_exIreland!D149/AWMD_exIreland!D$201*AWMD_Updated!D$201-DE_RAW!C65)*100</f>
        <v>84.508469763396405</v>
      </c>
      <c r="T65" s="37">
        <f>(AWMD_exIreland!C149/AWMD_exIreland!C$201*AWMD_Updated!C$201*AWMD_exIreland!I149/100-DE_RAW!B65*DE_RAW!I65/100)/(AWMD_exIreland!C149/AWMD_exIreland!C$201*AWMD_Updated!C$201-DE_RAW!B65)*100</f>
        <v>85.095865062558588</v>
      </c>
      <c r="U65" s="37">
        <f>(AWMD_exIreland!F149/AWMD_exIreland!F$201*AWMD_Updated!F$201*AWMD_exIreland!L149/100-DE_RAW!E65*DE_RAW!K65/100)/(AWMD_exIreland!F149/AWMD_exIreland!C$201*AWMD_Updated!F$201-DE_RAW!E65)*100</f>
        <v>85.213126991877402</v>
      </c>
      <c r="Y65" s="37">
        <v>307418046640.89099</v>
      </c>
    </row>
    <row r="66" spans="1:25">
      <c r="A66" t="s">
        <v>269</v>
      </c>
      <c r="B66" s="37">
        <f>(AWMD_exIreland!C150/AWMD_exIreland!C$201*AWMD_Updated!C$201-DE_RAW!B66)*(POP!$D$117)/(POP!$D66)</f>
        <v>2134496.3181893588</v>
      </c>
      <c r="C66" s="37">
        <f>(AWMD_exIreland!D150/AWMD_exIreland!D$201*AWMD_Updated!D$201-DE_RAW!C66)*(POP!$D$117)/(POP!$D66)</f>
        <v>1146383.4748238365</v>
      </c>
      <c r="D66" s="37">
        <f>(AWMD_exIreland!E150/AWMD_exIreland!E$201*AWMD_Updated!E$201-DE_RAW!D66)*(POP!$D$117)/(POP!$D66)</f>
        <v>437736.12728941609</v>
      </c>
      <c r="E66" s="37">
        <f>(AWMD_exIreland!F150/AWMD_exIreland!F$201*AWMD_Updated!F$201-DE_RAW!E66)*(POP!$D$117)/(POP!$D66)</f>
        <v>571711.27029185148</v>
      </c>
      <c r="F66" s="37">
        <f t="shared" ref="F66:F97" si="6">E66-G66</f>
        <v>490190.88892796624</v>
      </c>
      <c r="G66" s="37">
        <f>(GIN_EA!D110*10^6-DE_RAW!S66*10^9)/(REA_transformed!U66/100)*POP!$D$117/POP!$D66*1/(10^6)</f>
        <v>81520.381363885244</v>
      </c>
      <c r="H66" s="107">
        <f>(GIN_EA!D110*10^6-DE_RAW!S66*10^9)/(REA_transformed!T66/100)*POP!$D$117/POP!$D66*1/(10^6)</f>
        <v>81396.732499655074</v>
      </c>
      <c r="I66" s="37">
        <f>(AWMD_exIreland!G150/AWMD_exIreland!G$201*AWMD_Updated!G$201-DE_RAW!F66)*(POP!$D$117)/(POP!$D66)</f>
        <v>797692.98696124868</v>
      </c>
      <c r="J66" s="37">
        <f>(AWMD_exIreland!H150/AWMD_exIreland!H$201*AWMD_Updated!H$201-DE_RAW!G66)*(POP!$D$117)/(POP!$D66)</f>
        <v>823233.32611890836</v>
      </c>
      <c r="K66" s="37">
        <f>Y66/(REA_transformed!T66/100*10^6)*(POP!$D$117)/(POP!$D66)</f>
        <v>386246.69015913882</v>
      </c>
      <c r="L66" s="37">
        <f>(AWMD_exIreland!Q150*10^6-DE_RAW!H66*10^6)/(AWMD_exIreland!AJ150*10^3-DE_RAW!N66*10^6)*1/(S66/100)</f>
        <v>18.095654987870635</v>
      </c>
      <c r="M66" s="37">
        <f>(AWMD_exIreland!AI150-DE_RAW!M66)</f>
        <v>90323.760000000009</v>
      </c>
      <c r="N66" s="37">
        <f t="shared" ref="N66:N97" si="7">M66/(1-R66/100)</f>
        <v>97546.895270947178</v>
      </c>
      <c r="O66" s="37">
        <f>(AWMD_exIreland!AJ150*10^3-DE_RAW!N66*10^6)/(AWMD_exIreland!AI150*10^3-DE_RAW!M66*10^3)</f>
        <v>538.6270279270924</v>
      </c>
      <c r="P66" s="37">
        <f t="shared" si="2"/>
        <v>92.59521766337707</v>
      </c>
      <c r="Q66" s="37">
        <f>(N66*10^3)/POP!D66</f>
        <v>0.38587084352319007</v>
      </c>
      <c r="R66" s="37">
        <f>(AWMD_exIreland!AE150*AWMD_exIreland!AH150/100-DE_RAW!P66*DE_RAW!O66/100)/(AWMD_exIreland!AE150-DE_RAW!P66)*100</f>
        <v>7.4047823366229322</v>
      </c>
      <c r="S66" s="37">
        <f>(AWMD_exIreland!D150/AWMD_exIreland!D$201*AWMD_Updated!D$201*AWMD_exIreland!J150/100-DE_RAW!C66*DE_RAW!J66/100)/(AWMD_exIreland!D150/AWMD_exIreland!D$201*AWMD_Updated!D$201-DE_RAW!C66)*100</f>
        <v>85.095282728135444</v>
      </c>
      <c r="T66" s="37">
        <f>(AWMD_exIreland!C150/AWMD_exIreland!C$201*AWMD_Updated!C$201*AWMD_exIreland!I150/100-DE_RAW!B66*DE_RAW!I66/100)/(AWMD_exIreland!C150/AWMD_exIreland!C$201*AWMD_Updated!C$201-DE_RAW!B66)*100</f>
        <v>85.831520171946636</v>
      </c>
      <c r="U66" s="37">
        <f>(AWMD_exIreland!F150/AWMD_exIreland!F$201*AWMD_Updated!F$201*AWMD_exIreland!L150/100-DE_RAW!E66*DE_RAW!K66/100)/(AWMD_exIreland!F150/AWMD_exIreland!C$201*AWMD_Updated!F$201-DE_RAW!E66)*100</f>
        <v>85.7013322384894</v>
      </c>
      <c r="Y66" s="37">
        <v>318696933556.03101</v>
      </c>
    </row>
    <row r="67" spans="1:25">
      <c r="A67" t="s">
        <v>270</v>
      </c>
      <c r="B67" s="37">
        <f>(AWMD_exIreland!C151/AWMD_exIreland!C$201*AWMD_Updated!C$201-DE_RAW!B67)*(POP!$D$117)/(POP!$D67)</f>
        <v>2145973.2480387967</v>
      </c>
      <c r="C67" s="37">
        <f>(AWMD_exIreland!D151/AWMD_exIreland!D$201*AWMD_Updated!D$201-DE_RAW!C67)*(POP!$D$117)/(POP!$D67)</f>
        <v>1153384.4846611829</v>
      </c>
      <c r="D67" s="37">
        <f>(AWMD_exIreland!E151/AWMD_exIreland!E$201*AWMD_Updated!E$201-DE_RAW!D67)*(POP!$D$117)/(POP!$D67)</f>
        <v>439182.71922349231</v>
      </c>
      <c r="E67" s="37">
        <f>(AWMD_exIreland!F151/AWMD_exIreland!F$201*AWMD_Updated!F$201-DE_RAW!E67)*(POP!$D$117)/(POP!$D67)</f>
        <v>576835.9113267858</v>
      </c>
      <c r="F67" s="37">
        <f t="shared" si="6"/>
        <v>494500.66361490928</v>
      </c>
      <c r="G67" s="37">
        <f>(GIN_EA!D111*10^6-DE_RAW!S67*10^9)/(REA_transformed!U67/100)*POP!$D$117/POP!$D67*1/(10^6)</f>
        <v>82335.247711876495</v>
      </c>
      <c r="H67" s="107">
        <f>(GIN_EA!D111*10^6-DE_RAW!S67*10^9)/(REA_transformed!T67/100)*POP!$D$117/POP!$D67*1/(10^6)</f>
        <v>82316.664644938035</v>
      </c>
      <c r="I67" s="37">
        <f>(AWMD_exIreland!G151/AWMD_exIreland!G$201*AWMD_Updated!G$201-DE_RAW!F67)*(POP!$D$117)/(POP!$D67)</f>
        <v>809044.07550504117</v>
      </c>
      <c r="J67" s="37">
        <f>(AWMD_exIreland!H151/AWMD_exIreland!H$201*AWMD_Updated!H$201-DE_RAW!G67)*(POP!$D$117)/(POP!$D67)</f>
        <v>830478.25898594025</v>
      </c>
      <c r="K67" s="37">
        <f>Y67/(REA_transformed!T67/100*10^6)*(POP!$D$117)/(POP!$D67)</f>
        <v>385211.45693746558</v>
      </c>
      <c r="L67" s="37">
        <f>(AWMD_exIreland!Q151*10^6-DE_RAW!H67*10^6)/(AWMD_exIreland!AJ151*10^3-DE_RAW!N67*10^6)*1/(S67/100)</f>
        <v>18.124855574310519</v>
      </c>
      <c r="M67" s="37">
        <f>(AWMD_exIreland!AI151-DE_RAW!M67)</f>
        <v>90884.620000000024</v>
      </c>
      <c r="N67" s="37">
        <f t="shared" si="7"/>
        <v>98039.729674755421</v>
      </c>
      <c r="O67" s="37">
        <f>(AWMD_exIreland!AJ151*10^3-DE_RAW!N67*10^6)/(AWMD_exIreland!AI151*10^3-DE_RAW!M67*10^3)</f>
        <v>537.51140732062242</v>
      </c>
      <c r="P67" s="37">
        <f t="shared" ref="P67:P130" si="8">(1-R67/100)*100</f>
        <v>92.701826393756576</v>
      </c>
      <c r="Q67" s="37">
        <f>(N67*10^3)/POP!D67</f>
        <v>0.38713434696572951</v>
      </c>
      <c r="R67" s="37">
        <f>(AWMD_exIreland!AE151*AWMD_exIreland!AH151/100-DE_RAW!P67*DE_RAW!O67/100)/(AWMD_exIreland!AE151-DE_RAW!P67)*100</f>
        <v>7.2981736062434184</v>
      </c>
      <c r="S67" s="37">
        <f>(AWMD_exIreland!D151/AWMD_exIreland!D$201*AWMD_Updated!D$201*AWMD_exIreland!J151/100-DE_RAW!C67*DE_RAW!J67/100)/(AWMD_exIreland!D151/AWMD_exIreland!D$201*AWMD_Updated!D$201-DE_RAW!C67)*100</f>
        <v>85.708953862154658</v>
      </c>
      <c r="T67" s="37">
        <f>(AWMD_exIreland!C151/AWMD_exIreland!C$201*AWMD_Updated!C$201*AWMD_exIreland!I151/100-DE_RAW!B67*DE_RAW!I67/100)/(AWMD_exIreland!C151/AWMD_exIreland!C$201*AWMD_Updated!C$201-DE_RAW!B67)*100</f>
        <v>86.274732265223449</v>
      </c>
      <c r="U67" s="37">
        <f>(AWMD_exIreland!F151/AWMD_exIreland!F$201*AWMD_Updated!F$201*AWMD_exIreland!L151/100-DE_RAW!E67*DE_RAW!K67/100)/(AWMD_exIreland!F151/AWMD_exIreland!C$201*AWMD_Updated!F$201-DE_RAW!E67)*100</f>
        <v>86.255260056548096</v>
      </c>
      <c r="Y67" s="37">
        <v>320050153161.21301</v>
      </c>
    </row>
    <row r="68" spans="1:25">
      <c r="A68" t="s">
        <v>271</v>
      </c>
      <c r="B68" s="37">
        <f>(AWMD_exIreland!C152/AWMD_exIreland!C$201*AWMD_Updated!C$201-DE_RAW!B68)*(POP!$D$117)/(POP!$D68)</f>
        <v>2151397.6648869067</v>
      </c>
      <c r="C68" s="37">
        <f>(AWMD_exIreland!D152/AWMD_exIreland!D$201*AWMD_Updated!D$201-DE_RAW!C68)*(POP!$D$117)/(POP!$D68)</f>
        <v>1156282.1753674794</v>
      </c>
      <c r="D68" s="37">
        <f>(AWMD_exIreland!E152/AWMD_exIreland!E$201*AWMD_Updated!E$201-DE_RAW!D68)*(POP!$D$117)/(POP!$D68)</f>
        <v>440581.97515710728</v>
      </c>
      <c r="E68" s="37">
        <f>(AWMD_exIreland!F152/AWMD_exIreland!F$201*AWMD_Updated!F$201-DE_RAW!E68)*(POP!$D$117)/(POP!$D68)</f>
        <v>581594.09647621366</v>
      </c>
      <c r="F68" s="37">
        <f t="shared" si="6"/>
        <v>497783.71978569077</v>
      </c>
      <c r="G68" s="37">
        <f>(GIN_EA!D112*10^6-DE_RAW!S68*10^9)/(REA_transformed!U68/100)*POP!$D$117/POP!$D68*1/(10^6)</f>
        <v>83810.376690522884</v>
      </c>
      <c r="H68" s="107">
        <f>(GIN_EA!D112*10^6-DE_RAW!S68*10^9)/(REA_transformed!T68/100)*POP!$D$117/POP!$D68*1/(10^6)</f>
        <v>83708.840834373754</v>
      </c>
      <c r="I68" s="37">
        <f>(AWMD_exIreland!G152/AWMD_exIreland!G$201*AWMD_Updated!G$201-DE_RAW!F68)*(POP!$D$117)/(POP!$D68)</f>
        <v>818326.39328071591</v>
      </c>
      <c r="J68" s="37">
        <f>(AWMD_exIreland!H152/AWMD_exIreland!H$201*AWMD_Updated!H$201-DE_RAW!G68)*(POP!$D$117)/(POP!$D68)</f>
        <v>843138.37447756657</v>
      </c>
      <c r="K68" s="37">
        <f>Y68/(REA_transformed!T68/100*10^6)*(POP!$D$117)/(POP!$D68)</f>
        <v>388212.51755777455</v>
      </c>
      <c r="L68" s="37">
        <f>(AWMD_exIreland!Q152*10^6-DE_RAW!H68*10^6)/(AWMD_exIreland!AJ152*10^3-DE_RAW!N68*10^6)*1/(S68/100)</f>
        <v>18.103498585590508</v>
      </c>
      <c r="M68" s="37">
        <f>(AWMD_exIreland!AI152-DE_RAW!M68)</f>
        <v>91302.06</v>
      </c>
      <c r="N68" s="37">
        <f t="shared" si="7"/>
        <v>98409.908996057973</v>
      </c>
      <c r="O68" s="37">
        <f>(AWMD_exIreland!AJ152*10^3-DE_RAW!N68*10^6)/(AWMD_exIreland!AI152*10^3-DE_RAW!M68*10^3)</f>
        <v>538.48458512327102</v>
      </c>
      <c r="P68" s="37">
        <f t="shared" si="8"/>
        <v>92.777303557568885</v>
      </c>
      <c r="Q68" s="37">
        <f>(N68*10^3)/POP!D68</f>
        <v>0.38787707147220946</v>
      </c>
      <c r="R68" s="37">
        <f>(AWMD_exIreland!AE152*AWMD_exIreland!AH152/100-DE_RAW!P68*DE_RAW!O68/100)/(AWMD_exIreland!AE152-DE_RAW!P68)*100</f>
        <v>7.222696442431106</v>
      </c>
      <c r="S68" s="37">
        <f>(AWMD_exIreland!D152/AWMD_exIreland!D$201*AWMD_Updated!D$201*AWMD_exIreland!J152/100-DE_RAW!C68*DE_RAW!J68/100)/(AWMD_exIreland!D152/AWMD_exIreland!D$201*AWMD_Updated!D$201-DE_RAW!C68)*100</f>
        <v>86.265101418712163</v>
      </c>
      <c r="T68" s="37">
        <f>(AWMD_exIreland!C152/AWMD_exIreland!C$201*AWMD_Updated!C$201*AWMD_exIreland!I152/100-DE_RAW!B68*DE_RAW!I68/100)/(AWMD_exIreland!C152/AWMD_exIreland!C$201*AWMD_Updated!C$201-DE_RAW!B68)*100</f>
        <v>86.792526783717932</v>
      </c>
      <c r="U68" s="37">
        <f>(AWMD_exIreland!F152/AWMD_exIreland!F$201*AWMD_Updated!F$201*AWMD_exIreland!L152/100-DE_RAW!E68*DE_RAW!K68/100)/(AWMD_exIreland!F152/AWMD_exIreland!C$201*AWMD_Updated!F$201-DE_RAW!E68)*100</f>
        <v>86.68737806750498</v>
      </c>
      <c r="Y68" s="37">
        <v>325080868820.98602</v>
      </c>
    </row>
    <row r="69" spans="1:25">
      <c r="A69" t="s">
        <v>272</v>
      </c>
      <c r="B69" s="37">
        <f>(AWMD_exIreland!C153/AWMD_exIreland!C$201*AWMD_Updated!C$201-DE_RAW!B69)*(POP!$D$117)/(POP!$D69)</f>
        <v>2154286.9573475625</v>
      </c>
      <c r="C69" s="37">
        <f>(AWMD_exIreland!D153/AWMD_exIreland!D$201*AWMD_Updated!D$201-DE_RAW!C69)*(POP!$D$117)/(POP!$D69)</f>
        <v>1160158.1526409746</v>
      </c>
      <c r="D69" s="37">
        <f>(AWMD_exIreland!E153/AWMD_exIreland!E$201*AWMD_Updated!E$201-DE_RAW!D69)*(POP!$D$117)/(POP!$D69)</f>
        <v>441930.40591627749</v>
      </c>
      <c r="E69" s="37">
        <f>(AWMD_exIreland!F153/AWMD_exIreland!F$201*AWMD_Updated!F$201-DE_RAW!E69)*(POP!$D$117)/(POP!$D69)</f>
        <v>592486.32467935735</v>
      </c>
      <c r="F69" s="37">
        <f t="shared" si="6"/>
        <v>507545.97009052761</v>
      </c>
      <c r="G69" s="37">
        <f>(GIN_EA!D113*10^6-DE_RAW!S69*10^9)/(REA_transformed!U69/100)*POP!$D$117/POP!$D69*1/(10^6)</f>
        <v>84940.354588829723</v>
      </c>
      <c r="H69" s="107">
        <f>(GIN_EA!D113*10^6-DE_RAW!S69*10^9)/(REA_transformed!T69/100)*POP!$D$117/POP!$D69*1/(10^6)</f>
        <v>84877.085494938205</v>
      </c>
      <c r="I69" s="37">
        <f>(AWMD_exIreland!G153/AWMD_exIreland!G$201*AWMD_Updated!G$201-DE_RAW!F69)*(POP!$D$117)/(POP!$D69)</f>
        <v>818448.08566560014</v>
      </c>
      <c r="J69" s="37">
        <f>(AWMD_exIreland!H153/AWMD_exIreland!H$201*AWMD_Updated!H$201-DE_RAW!G69)*(POP!$D$117)/(POP!$D69)</f>
        <v>853950.06509037234</v>
      </c>
      <c r="K69" s="37">
        <f>Y69/(REA_transformed!T69/100*10^6)*(POP!$D$117)/(POP!$D69)</f>
        <v>397154.34191369748</v>
      </c>
      <c r="L69" s="37">
        <f>(AWMD_exIreland!Q153*10^6-DE_RAW!H69*10^6)/(AWMD_exIreland!AJ153*10^3-DE_RAW!N69*10^6)*1/(S69/100)</f>
        <v>18.177314272855803</v>
      </c>
      <c r="M69" s="37">
        <f>(AWMD_exIreland!AI153-DE_RAW!M69)</f>
        <v>91839.26999999999</v>
      </c>
      <c r="N69" s="37">
        <f t="shared" si="7"/>
        <v>98921.953271237857</v>
      </c>
      <c r="O69" s="37">
        <f>(AWMD_exIreland!AJ153*10^3-DE_RAW!N69*10^6)/(AWMD_exIreland!AI153*10^3-DE_RAW!M69*10^3)</f>
        <v>536.33916841891278</v>
      </c>
      <c r="P69" s="37">
        <f t="shared" si="8"/>
        <v>92.840129984273972</v>
      </c>
      <c r="Q69" s="37">
        <f>(N69*10^3)/POP!D69</f>
        <v>0.38914229123986988</v>
      </c>
      <c r="R69" s="37">
        <f>(AWMD_exIreland!AE153*AWMD_exIreland!AH153/100-DE_RAW!P69*DE_RAW!O69/100)/(AWMD_exIreland!AE153-DE_RAW!P69)*100</f>
        <v>7.1598700157260176</v>
      </c>
      <c r="S69" s="37">
        <f>(AWMD_exIreland!D153/AWMD_exIreland!D$201*AWMD_Updated!D$201*AWMD_exIreland!J153/100-DE_RAW!C69*DE_RAW!J69/100)/(AWMD_exIreland!D153/AWMD_exIreland!D$201*AWMD_Updated!D$201-DE_RAW!C69)*100</f>
        <v>87.236314264030582</v>
      </c>
      <c r="T69" s="37">
        <f>(AWMD_exIreland!C153/AWMD_exIreland!C$201*AWMD_Updated!C$201*AWMD_exIreland!I153/100-DE_RAW!B69*DE_RAW!I69/100)/(AWMD_exIreland!C153/AWMD_exIreland!C$201*AWMD_Updated!C$201-DE_RAW!B69)*100</f>
        <v>87.62526786418816</v>
      </c>
      <c r="U69" s="37">
        <f>(AWMD_exIreland!F153/AWMD_exIreland!F$201*AWMD_Updated!F$201*AWMD_exIreland!L153/100-DE_RAW!E69*DE_RAW!K69/100)/(AWMD_exIreland!F153/AWMD_exIreland!C$201*AWMD_Updated!F$201-DE_RAW!E69)*100</f>
        <v>87.55999887247502</v>
      </c>
      <c r="Y69" s="37">
        <v>336409109722.65503</v>
      </c>
    </row>
    <row r="70" spans="1:25">
      <c r="A70" t="s">
        <v>273</v>
      </c>
      <c r="B70" s="37">
        <f>(AWMD_exIreland!C154/AWMD_exIreland!C$201*AWMD_Updated!C$201-DE_RAW!B70)*(POP!$D$117)/(POP!$D70)</f>
        <v>2165597.0369318426</v>
      </c>
      <c r="C70" s="37">
        <f>(AWMD_exIreland!D154/AWMD_exIreland!D$201*AWMD_Updated!D$201-DE_RAW!C70)*(POP!$D$117)/(POP!$D70)</f>
        <v>1158952.092524074</v>
      </c>
      <c r="D70" s="37">
        <f>(AWMD_exIreland!E154/AWMD_exIreland!E$201*AWMD_Updated!E$201-DE_RAW!D70)*(POP!$D$117)/(POP!$D70)</f>
        <v>442702.70726362203</v>
      </c>
      <c r="E70" s="37">
        <f>(AWMD_exIreland!F154/AWMD_exIreland!F$201*AWMD_Updated!F$201-DE_RAW!E70)*(POP!$D$117)/(POP!$D70)</f>
        <v>584068.59292298346</v>
      </c>
      <c r="F70" s="37">
        <f t="shared" si="6"/>
        <v>500772.39898842794</v>
      </c>
      <c r="G70" s="37">
        <f>(GIN_EA!D114*10^6-DE_RAW!S70*10^9)/(REA_transformed!U70/100)*POP!$D$117/POP!$D70*1/(10^6)</f>
        <v>83296.193934555486</v>
      </c>
      <c r="H70" s="107">
        <f>(GIN_EA!D114*10^6-DE_RAW!S70*10^9)/(REA_transformed!T70/100)*POP!$D$117/POP!$D70*1/(10^6)</f>
        <v>83126.898092207397</v>
      </c>
      <c r="I70" s="37">
        <f>(AWMD_exIreland!G154/AWMD_exIreland!G$201*AWMD_Updated!G$201-DE_RAW!F70)*(POP!$D$117)/(POP!$D70)</f>
        <v>835076.78739830153</v>
      </c>
      <c r="J70" s="37">
        <f>(AWMD_exIreland!H154/AWMD_exIreland!H$201*AWMD_Updated!H$201-DE_RAW!G70)*(POP!$D$117)/(POP!$D70)</f>
        <v>851348.99514101737</v>
      </c>
      <c r="K70" s="37">
        <f>Y70/(REA_transformed!T70/100*10^6)*(POP!$D$117)/(POP!$D70)</f>
        <v>407530.15011796629</v>
      </c>
      <c r="L70" s="37">
        <f>(AWMD_exIreland!Q154*10^6-DE_RAW!H70*10^6)/(AWMD_exIreland!AJ154*10^3-DE_RAW!N70*10^6)*1/(S70/100)</f>
        <v>18.219779262306819</v>
      </c>
      <c r="M70" s="37">
        <f>(AWMD_exIreland!AI154-DE_RAW!M70)</f>
        <v>92262.379999999976</v>
      </c>
      <c r="N70" s="37">
        <f t="shared" si="7"/>
        <v>99340.119130189269</v>
      </c>
      <c r="O70" s="37">
        <f>(AWMD_exIreland!AJ154*10^3-DE_RAW!N70*10^6)/(AWMD_exIreland!AI154*10^3-DE_RAW!M70*10^3)</f>
        <v>536.92621087815007</v>
      </c>
      <c r="P70" s="37">
        <f t="shared" si="8"/>
        <v>92.875245981018367</v>
      </c>
      <c r="Q70" s="37">
        <f>(N70*10^3)/POP!D70</f>
        <v>0.38982531147038285</v>
      </c>
      <c r="R70" s="37">
        <f>(AWMD_exIreland!AE154*AWMD_exIreland!AH154/100-DE_RAW!P70*DE_RAW!O70/100)/(AWMD_exIreland!AE154-DE_RAW!P70)*100</f>
        <v>7.1247540189816219</v>
      </c>
      <c r="S70" s="37">
        <f>(AWMD_exIreland!D154/AWMD_exIreland!D$201*AWMD_Updated!D$201*AWMD_exIreland!J154/100-DE_RAW!C70*DE_RAW!J70/100)/(AWMD_exIreland!D154/AWMD_exIreland!D$201*AWMD_Updated!D$201-DE_RAW!C70)*100</f>
        <v>88.161172691630028</v>
      </c>
      <c r="T70" s="37">
        <f>(AWMD_exIreland!C154/AWMD_exIreland!C$201*AWMD_Updated!C$201*AWMD_exIreland!I154/100-DE_RAW!B70*DE_RAW!I70/100)/(AWMD_exIreland!C154/AWMD_exIreland!C$201*AWMD_Updated!C$201-DE_RAW!B70)*100</f>
        <v>88.086982299416306</v>
      </c>
      <c r="U70" s="37">
        <f>(AWMD_exIreland!F154/AWMD_exIreland!F$201*AWMD_Updated!F$201*AWMD_exIreland!L154/100-DE_RAW!E70*DE_RAW!K70/100)/(AWMD_exIreland!F154/AWMD_exIreland!C$201*AWMD_Updated!F$201-DE_RAW!E70)*100</f>
        <v>87.907949390901933</v>
      </c>
      <c r="Y70" s="37">
        <v>347873175189.32703</v>
      </c>
    </row>
    <row r="71" spans="1:25">
      <c r="A71" t="s">
        <v>274</v>
      </c>
      <c r="B71" s="37">
        <f>(AWMD_exIreland!C155/AWMD_exIreland!C$201*AWMD_Updated!C$201-DE_RAW!B71)*(POP!$D$117)/(POP!$D71)</f>
        <v>2150912.6110331574</v>
      </c>
      <c r="C71" s="37">
        <f>(AWMD_exIreland!D155/AWMD_exIreland!D$201*AWMD_Updated!D$201-DE_RAW!C71)*(POP!$D$117)/(POP!$D71)</f>
        <v>1152665.6066001684</v>
      </c>
      <c r="D71" s="37">
        <f>(AWMD_exIreland!E155/AWMD_exIreland!E$201*AWMD_Updated!E$201-DE_RAW!D71)*(POP!$D$117)/(POP!$D71)</f>
        <v>444972.08111060923</v>
      </c>
      <c r="E71" s="37">
        <f>(AWMD_exIreland!F155/AWMD_exIreland!F$201*AWMD_Updated!F$201-DE_RAW!E71)*(POP!$D$117)/(POP!$D71)</f>
        <v>578619.18602436082</v>
      </c>
      <c r="F71" s="37">
        <f t="shared" si="6"/>
        <v>494035.883560349</v>
      </c>
      <c r="G71" s="37">
        <f>(GIN_EA!D115*10^6-DE_RAW!S71*10^9)/(REA_transformed!U71/100)*POP!$D$117/POP!$D71*1/(10^6)</f>
        <v>84583.302464011838</v>
      </c>
      <c r="H71" s="107">
        <f>(GIN_EA!D115*10^6-DE_RAW!S71*10^9)/(REA_transformed!T71/100)*POP!$D$117/POP!$D71*1/(10^6)</f>
        <v>84453.369559325365</v>
      </c>
      <c r="I71" s="37">
        <f>(AWMD_exIreland!G155/AWMD_exIreland!G$201*AWMD_Updated!G$201-DE_RAW!F71)*(POP!$D$117)/(POP!$D71)</f>
        <v>824476.51592499379</v>
      </c>
      <c r="J71" s="37">
        <f>(AWMD_exIreland!H155/AWMD_exIreland!H$201*AWMD_Updated!H$201-DE_RAW!G71)*(POP!$D$117)/(POP!$D71)</f>
        <v>845357.58436004992</v>
      </c>
      <c r="K71" s="37">
        <f>Y71/(REA_transformed!T71/100*10^6)*(POP!$D$117)/(POP!$D71)</f>
        <v>413005.51391209156</v>
      </c>
      <c r="L71" s="37">
        <f>(AWMD_exIreland!Q155*10^6-DE_RAW!H71*10^6)/(AWMD_exIreland!AJ155*10^3-DE_RAW!N71*10^6)*1/(S71/100)</f>
        <v>18.191756156508543</v>
      </c>
      <c r="M71" s="37">
        <f>(AWMD_exIreland!AI155-DE_RAW!M71)</f>
        <v>92303.22</v>
      </c>
      <c r="N71" s="37">
        <f t="shared" si="7"/>
        <v>99948.390387775173</v>
      </c>
      <c r="O71" s="37">
        <f>(AWMD_exIreland!AJ155*10^3-DE_RAW!N71*10^6)/(AWMD_exIreland!AI155*10^3-DE_RAW!M71*10^3)</f>
        <v>535.11069711327514</v>
      </c>
      <c r="P71" s="37">
        <f t="shared" si="8"/>
        <v>92.350881932051337</v>
      </c>
      <c r="Q71" s="37">
        <f>(N71*10^3)/POP!D71</f>
        <v>0.39146273317432273</v>
      </c>
      <c r="R71" s="37">
        <f>(AWMD_exIreland!AE155*AWMD_exIreland!AH155/100-DE_RAW!P71*DE_RAW!O71/100)/(AWMD_exIreland!AE155-DE_RAW!P71)*100</f>
        <v>7.6491180679486552</v>
      </c>
      <c r="S71" s="37">
        <f>(AWMD_exIreland!D155/AWMD_exIreland!D$201*AWMD_Updated!D$201*AWMD_exIreland!J155/100-DE_RAW!C71*DE_RAW!J71/100)/(AWMD_exIreland!D155/AWMD_exIreland!D$201*AWMD_Updated!D$201-DE_RAW!C71)*100</f>
        <v>89.014873513478832</v>
      </c>
      <c r="T71" s="37">
        <f>(AWMD_exIreland!C155/AWMD_exIreland!C$201*AWMD_Updated!C$201*AWMD_exIreland!I155/100-DE_RAW!B71*DE_RAW!I71/100)/(AWMD_exIreland!C155/AWMD_exIreland!C$201*AWMD_Updated!C$201-DE_RAW!B71)*100</f>
        <v>88.930854302021544</v>
      </c>
      <c r="U71" s="37">
        <f>(AWMD_exIreland!F155/AWMD_exIreland!F$201*AWMD_Updated!F$201*AWMD_exIreland!L155/100-DE_RAW!E71*DE_RAW!K71/100)/(AWMD_exIreland!F155/AWMD_exIreland!C$201*AWMD_Updated!F$201-DE_RAW!E71)*100</f>
        <v>88.794242891978442</v>
      </c>
      <c r="Y71" s="37">
        <v>356605894312.91803</v>
      </c>
    </row>
    <row r="72" spans="1:25">
      <c r="A72" t="s">
        <v>275</v>
      </c>
      <c r="B72" s="37">
        <f>(AWMD_exIreland!C156/AWMD_exIreland!C$201*AWMD_Updated!C$201-DE_RAW!B72)*(POP!$D$117)/(POP!$D72)</f>
        <v>2135180.8033908689</v>
      </c>
      <c r="C72" s="37">
        <f>(AWMD_exIreland!D156/AWMD_exIreland!D$201*AWMD_Updated!D$201-DE_RAW!C72)*(POP!$D$117)/(POP!$D72)</f>
        <v>1144398.0178747079</v>
      </c>
      <c r="D72" s="37">
        <f>(AWMD_exIreland!E156/AWMD_exIreland!E$201*AWMD_Updated!E$201-DE_RAW!D72)*(POP!$D$117)/(POP!$D72)</f>
        <v>445511.95663893892</v>
      </c>
      <c r="E72" s="37">
        <f>(AWMD_exIreland!F156/AWMD_exIreland!F$201*AWMD_Updated!F$201-DE_RAW!E72)*(POP!$D$117)/(POP!$D72)</f>
        <v>565348.76924014022</v>
      </c>
      <c r="F72" s="37">
        <f t="shared" si="6"/>
        <v>480532.07277930202</v>
      </c>
      <c r="G72" s="37">
        <f>(GIN_EA!D116*10^6-DE_RAW!S72*10^9)/(REA_transformed!U72/100)*POP!$D$117/POP!$D72*1/(10^6)</f>
        <v>84816.696460838197</v>
      </c>
      <c r="H72" s="107">
        <f>(GIN_EA!D116*10^6-DE_RAW!S72*10^9)/(REA_transformed!T72/100)*POP!$D$117/POP!$D72*1/(10^6)</f>
        <v>85055.167756541181</v>
      </c>
      <c r="I72" s="37">
        <f>(AWMD_exIreland!G156/AWMD_exIreland!G$201*AWMD_Updated!G$201-DE_RAW!F72)*(POP!$D$117)/(POP!$D72)</f>
        <v>812001.18359333184</v>
      </c>
      <c r="J72" s="37">
        <f>(AWMD_exIreland!H156/AWMD_exIreland!H$201*AWMD_Updated!H$201-DE_RAW!G72)*(POP!$D$117)/(POP!$D72)</f>
        <v>834475.84070305328</v>
      </c>
      <c r="K72" s="37">
        <f>Y72/(REA_transformed!T72/100*10^6)*(POP!$D$117)/(POP!$D72)</f>
        <v>414778.52218200447</v>
      </c>
      <c r="L72" s="37">
        <f>(AWMD_exIreland!Q156*10^6-DE_RAW!H72*10^6)/(AWMD_exIreland!AJ156*10^3-DE_RAW!N72*10^6)*1/(S72/100)</f>
        <v>18.350403059188693</v>
      </c>
      <c r="M72" s="37">
        <f>(AWMD_exIreland!AI156-DE_RAW!M72)</f>
        <v>92038.26999999999</v>
      </c>
      <c r="N72" s="37">
        <f t="shared" si="7"/>
        <v>99927.766306609497</v>
      </c>
      <c r="O72" s="37">
        <f>(AWMD_exIreland!AJ156*10^3-DE_RAW!N72*10^6)/(AWMD_exIreland!AI156*10^3-DE_RAW!M72*10^3)</f>
        <v>534.5907446978307</v>
      </c>
      <c r="P72" s="37">
        <f t="shared" si="8"/>
        <v>92.104800699335073</v>
      </c>
      <c r="Q72" s="37">
        <f>(N72*10^3)/POP!D72</f>
        <v>0.39067283383296941</v>
      </c>
      <c r="R72" s="37">
        <f>(AWMD_exIreland!AE156*AWMD_exIreland!AH156/100-DE_RAW!P72*DE_RAW!O72/100)/(AWMD_exIreland!AE156-DE_RAW!P72)*100</f>
        <v>7.8951993006649204</v>
      </c>
      <c r="S72" s="37">
        <f>(AWMD_exIreland!D156/AWMD_exIreland!D$201*AWMD_Updated!D$201*AWMD_exIreland!J156/100-DE_RAW!C72*DE_RAW!J72/100)/(AWMD_exIreland!D156/AWMD_exIreland!D$201*AWMD_Updated!D$201-DE_RAW!C72)*100</f>
        <v>89.460819835912247</v>
      </c>
      <c r="T72" s="37">
        <f>(AWMD_exIreland!C156/AWMD_exIreland!C$201*AWMD_Updated!C$201*AWMD_exIreland!I156/100-DE_RAW!B72*DE_RAW!I72/100)/(AWMD_exIreland!C156/AWMD_exIreland!C$201*AWMD_Updated!C$201-DE_RAW!B72)*100</f>
        <v>89.190014566976785</v>
      </c>
      <c r="U72" s="37">
        <f>(AWMD_exIreland!F156/AWMD_exIreland!F$201*AWMD_Updated!F$201*AWMD_exIreland!L156/100-DE_RAW!E72*DE_RAW!K72/100)/(AWMD_exIreland!F156/AWMD_exIreland!C$201*AWMD_Updated!F$201-DE_RAW!E72)*100</f>
        <v>89.440781918513224</v>
      </c>
      <c r="Y72" s="37">
        <v>359832415676.68701</v>
      </c>
    </row>
    <row r="73" spans="1:25">
      <c r="A73" t="s">
        <v>276</v>
      </c>
      <c r="B73" s="37">
        <f>(AWMD_exIreland!C157/AWMD_exIreland!C$201*AWMD_Updated!C$201-DE_RAW!B73)*(POP!$D$117)/(POP!$D73)</f>
        <v>2095461.8839252267</v>
      </c>
      <c r="C73" s="37">
        <f>(AWMD_exIreland!D157/AWMD_exIreland!D$201*AWMD_Updated!D$201-DE_RAW!C73)*(POP!$D$117)/(POP!$D73)</f>
        <v>1134795.7320454812</v>
      </c>
      <c r="D73" s="37">
        <f>(AWMD_exIreland!E157/AWMD_exIreland!E$201*AWMD_Updated!E$201-DE_RAW!D73)*(POP!$D$117)/(POP!$D73)</f>
        <v>447759.47849492263</v>
      </c>
      <c r="E73" s="37">
        <f>(AWMD_exIreland!F157/AWMD_exIreland!F$201*AWMD_Updated!F$201-DE_RAW!E73)*(POP!$D$117)/(POP!$D73)</f>
        <v>544232.19325231446</v>
      </c>
      <c r="F73" s="37">
        <f t="shared" si="6"/>
        <v>458550.31003050308</v>
      </c>
      <c r="G73" s="37">
        <f>(GIN_EA!D117*10^6-DE_RAW!S73*10^9)/(REA_transformed!U73/100)*POP!$D$117/POP!$D73*1/(10^6)</f>
        <v>85681.883221811397</v>
      </c>
      <c r="H73" s="107">
        <f>(GIN_EA!D117*10^6-DE_RAW!S73*10^9)/(REA_transformed!T73/100)*POP!$D$117/POP!$D73*1/(10^6)</f>
        <v>85688.505586157742</v>
      </c>
      <c r="I73" s="37">
        <f>(AWMD_exIreland!G157/AWMD_exIreland!G$201*AWMD_Updated!G$201-DE_RAW!F73)*(POP!$D$117)/(POP!$D73)</f>
        <v>760823.98736401496</v>
      </c>
      <c r="J73" s="37">
        <f>(AWMD_exIreland!H157/AWMD_exIreland!H$201*AWMD_Updated!H$201-DE_RAW!G73)*(POP!$D$117)/(POP!$D73)</f>
        <v>786583.18739406054</v>
      </c>
      <c r="K73" s="37">
        <f>Y73/(REA_transformed!T73/100*10^6)*(POP!$D$117)/(POP!$D73)</f>
        <v>370276.97746415564</v>
      </c>
      <c r="L73" s="37">
        <f>(AWMD_exIreland!Q157*10^6-DE_RAW!H73*10^6)/(AWMD_exIreland!AJ157*10^3-DE_RAW!N73*10^6)*1/(S73/100)</f>
        <v>18.444380002336384</v>
      </c>
      <c r="M73" s="37">
        <f>(AWMD_exIreland!AI157-DE_RAW!M73)</f>
        <v>91469.930000000022</v>
      </c>
      <c r="N73" s="37">
        <f t="shared" si="7"/>
        <v>100214.57076189898</v>
      </c>
      <c r="O73" s="37">
        <f>(AWMD_exIreland!AJ157*10^3-DE_RAW!N73*10^6)/(AWMD_exIreland!AI157*10^3-DE_RAW!M73*10^3)</f>
        <v>535.31721080359409</v>
      </c>
      <c r="P73" s="37">
        <f t="shared" si="8"/>
        <v>91.274082505751124</v>
      </c>
      <c r="Q73" s="37">
        <f>(N73*10^3)/POP!D73</f>
        <v>0.39112289408360812</v>
      </c>
      <c r="R73" s="37">
        <f>(AWMD_exIreland!AE157*AWMD_exIreland!AH157/100-DE_RAW!P73*DE_RAW!O73/100)/(AWMD_exIreland!AE157-DE_RAW!P73)*100</f>
        <v>8.7259174942488809</v>
      </c>
      <c r="S73" s="37">
        <f>(AWMD_exIreland!D157/AWMD_exIreland!D$201*AWMD_Updated!D$201*AWMD_exIreland!J157/100-DE_RAW!C73*DE_RAW!J73/100)/(AWMD_exIreland!D157/AWMD_exIreland!D$201*AWMD_Updated!D$201-DE_RAW!C73)*100</f>
        <v>88.990046690679733</v>
      </c>
      <c r="T73" s="37">
        <f>(AWMD_exIreland!C157/AWMD_exIreland!C$201*AWMD_Updated!C$201*AWMD_exIreland!I157/100-DE_RAW!B73*DE_RAW!I73/100)/(AWMD_exIreland!C157/AWMD_exIreland!C$201*AWMD_Updated!C$201-DE_RAW!B73)*100</f>
        <v>89.450869818138145</v>
      </c>
      <c r="U73" s="37">
        <f>(AWMD_exIreland!F157/AWMD_exIreland!F$201*AWMD_Updated!F$201*AWMD_exIreland!L157/100-DE_RAW!E73*DE_RAW!K73/100)/(AWMD_exIreland!F157/AWMD_exIreland!C$201*AWMD_Updated!F$201-DE_RAW!E73)*100</f>
        <v>89.457783487968442</v>
      </c>
      <c r="Y73" s="37">
        <v>322718404339.646</v>
      </c>
    </row>
    <row r="74" spans="1:25">
      <c r="A74" t="s">
        <v>277</v>
      </c>
      <c r="B74" s="37">
        <f>(AWMD_exIreland!C158/AWMD_exIreland!C$201*AWMD_Updated!C$201-DE_RAW!B74)*(POP!$D$117)/(POP!$D74)</f>
        <v>2038826.9189781731</v>
      </c>
      <c r="C74" s="37">
        <f>(AWMD_exIreland!D158/AWMD_exIreland!D$201*AWMD_Updated!D$201-DE_RAW!C74)*(POP!$D$117)/(POP!$D74)</f>
        <v>1124465.2263863948</v>
      </c>
      <c r="D74" s="37">
        <f>(AWMD_exIreland!E158/AWMD_exIreland!E$201*AWMD_Updated!E$201-DE_RAW!D74)*(POP!$D$117)/(POP!$D74)</f>
        <v>449898.74820324557</v>
      </c>
      <c r="E74" s="37">
        <f>(AWMD_exIreland!F158/AWMD_exIreland!F$201*AWMD_Updated!F$201-DE_RAW!E74)*(POP!$D$117)/(POP!$D74)</f>
        <v>515892.83267020044</v>
      </c>
      <c r="F74" s="37">
        <f t="shared" si="6"/>
        <v>427990.94174638175</v>
      </c>
      <c r="G74" s="37">
        <f>(GIN_EA!D118*10^6-DE_RAW!S74*10^9)/(REA_transformed!U74/100)*POP!$D$117/POP!$D74*1/(10^6)</f>
        <v>87901.890923818675</v>
      </c>
      <c r="H74" s="107">
        <f>(GIN_EA!D118*10^6-DE_RAW!S74*10^9)/(REA_transformed!T74/100)*POP!$D$117/POP!$D74*1/(10^6)</f>
        <v>87316.520902550779</v>
      </c>
      <c r="I74" s="37">
        <f>(AWMD_exIreland!G158/AWMD_exIreland!G$201*AWMD_Updated!G$201-DE_RAW!F74)*(POP!$D$117)/(POP!$D74)</f>
        <v>694791.89313380374</v>
      </c>
      <c r="J74" s="37">
        <f>(AWMD_exIreland!H158/AWMD_exIreland!H$201*AWMD_Updated!H$201-DE_RAW!G74)*(POP!$D$117)/(POP!$D74)</f>
        <v>720364.29023139214</v>
      </c>
      <c r="K74" s="37">
        <f>Y74/(REA_transformed!T74/100*10^6)*(POP!$D$117)/(POP!$D74)</f>
        <v>313561.87675494759</v>
      </c>
      <c r="L74" s="37">
        <f>(AWMD_exIreland!Q158*10^6-DE_RAW!H74*10^6)/(AWMD_exIreland!AJ158*10^3-DE_RAW!N74*10^6)*1/(S74/100)</f>
        <v>18.829988007761582</v>
      </c>
      <c r="M74" s="37">
        <f>(AWMD_exIreland!AI158-DE_RAW!M74)</f>
        <v>90515.81</v>
      </c>
      <c r="N74" s="37">
        <f t="shared" si="7"/>
        <v>100555.00940625127</v>
      </c>
      <c r="O74" s="37">
        <f>(AWMD_exIreland!AJ158*10^3-DE_RAW!N74*10^6)/(AWMD_exIreland!AI158*10^3-DE_RAW!M74*10^3)</f>
        <v>530.22639249430574</v>
      </c>
      <c r="P74" s="37">
        <f t="shared" si="8"/>
        <v>90.016211558698174</v>
      </c>
      <c r="Q74" s="37">
        <f>(N74*10^3)/POP!D74</f>
        <v>0.39177083902821697</v>
      </c>
      <c r="R74" s="37">
        <f>(AWMD_exIreland!AE158*AWMD_exIreland!AH158/100-DE_RAW!P74*DE_RAW!O74/100)/(AWMD_exIreland!AE158-DE_RAW!P74)*100</f>
        <v>9.9837884413018241</v>
      </c>
      <c r="S74" s="37">
        <f>(AWMD_exIreland!D158/AWMD_exIreland!D$201*AWMD_Updated!D$201*AWMD_exIreland!J158/100-DE_RAW!C74*DE_RAW!J74/100)/(AWMD_exIreland!D158/AWMD_exIreland!D$201*AWMD_Updated!D$201-DE_RAW!C74)*100</f>
        <v>88.281265051772706</v>
      </c>
      <c r="T74" s="37">
        <f>(AWMD_exIreland!C158/AWMD_exIreland!C$201*AWMD_Updated!C$201*AWMD_exIreland!I158/100-DE_RAW!B74*DE_RAW!I74/100)/(AWMD_exIreland!C158/AWMD_exIreland!C$201*AWMD_Updated!C$201-DE_RAW!B74)*100</f>
        <v>89.601433053304277</v>
      </c>
      <c r="U74" s="37">
        <f>(AWMD_exIreland!F158/AWMD_exIreland!F$201*AWMD_Updated!F$201*AWMD_exIreland!L158/100-DE_RAW!E74*DE_RAW!K74/100)/(AWMD_exIreland!F158/AWMD_exIreland!C$201*AWMD_Updated!F$201-DE_RAW!E74)*100</f>
        <v>89.004745175252779</v>
      </c>
      <c r="Y74" s="37">
        <v>274223479947.82199</v>
      </c>
    </row>
    <row r="75" spans="1:25">
      <c r="A75" t="s">
        <v>278</v>
      </c>
      <c r="B75" s="37">
        <f>(AWMD_exIreland!C159/AWMD_exIreland!C$201*AWMD_Updated!C$201-DE_RAW!B75)*(POP!$D$117)/(POP!$D75)</f>
        <v>2033819.2330664499</v>
      </c>
      <c r="C75" s="37">
        <f>(AWMD_exIreland!D159/AWMD_exIreland!D$201*AWMD_Updated!D$201-DE_RAW!C75)*(POP!$D$117)/(POP!$D75)</f>
        <v>1122356.0361923068</v>
      </c>
      <c r="D75" s="37">
        <f>(AWMD_exIreland!E159/AWMD_exIreland!E$201*AWMD_Updated!E$201-DE_RAW!D75)*(POP!$D$117)/(POP!$D75)</f>
        <v>452243.65827539458</v>
      </c>
      <c r="E75" s="37">
        <f>(AWMD_exIreland!F159/AWMD_exIreland!F$201*AWMD_Updated!F$201-DE_RAW!E75)*(POP!$D$117)/(POP!$D75)</f>
        <v>499278.75959343067</v>
      </c>
      <c r="F75" s="37">
        <f t="shared" si="6"/>
        <v>410270.10071004869</v>
      </c>
      <c r="G75" s="37">
        <f>(GIN_EA!D119*10^6-DE_RAW!S75*10^9)/(REA_transformed!U75/100)*POP!$D$117/POP!$D75*1/(10^6)</f>
        <v>89008.658883381955</v>
      </c>
      <c r="H75" s="107">
        <f>(GIN_EA!D119*10^6-DE_RAW!S75*10^9)/(REA_transformed!T75/100)*POP!$D$117/POP!$D75*1/(10^6)</f>
        <v>87961.9495079669</v>
      </c>
      <c r="I75" s="37">
        <f>(AWMD_exIreland!G159/AWMD_exIreland!G$201*AWMD_Updated!G$201-DE_RAW!F75)*(POP!$D$117)/(POP!$D75)</f>
        <v>690682.57158744708</v>
      </c>
      <c r="J75" s="37">
        <f>(AWMD_exIreland!H159/AWMD_exIreland!H$201*AWMD_Updated!H$201-DE_RAW!G75)*(POP!$D$117)/(POP!$D75)</f>
        <v>708207.17165115429</v>
      </c>
      <c r="K75" s="37">
        <f>Y75/(REA_transformed!T75/100*10^6)*(POP!$D$117)/(POP!$D75)</f>
        <v>300080.12973713374</v>
      </c>
      <c r="L75" s="37">
        <f>(AWMD_exIreland!Q159*10^6-DE_RAW!H75*10^6)/(AWMD_exIreland!AJ159*10^3-DE_RAW!N75*10^6)*1/(S75/100)</f>
        <v>18.963493435769763</v>
      </c>
      <c r="M75" s="37">
        <f>(AWMD_exIreland!AI159-DE_RAW!M75)</f>
        <v>89691.340000000011</v>
      </c>
      <c r="N75" s="37">
        <f t="shared" si="7"/>
        <v>100119.02713708395</v>
      </c>
      <c r="O75" s="37">
        <f>(AWMD_exIreland!AJ159*10^3-DE_RAW!N75*10^6)/(AWMD_exIreland!AI159*10^3-DE_RAW!M75*10^3)</f>
        <v>531.05715445883618</v>
      </c>
      <c r="P75" s="37">
        <f t="shared" si="8"/>
        <v>89.584709884559459</v>
      </c>
      <c r="Q75" s="37">
        <f>(N75*10^3)/POP!D75</f>
        <v>0.38949904811922431</v>
      </c>
      <c r="R75" s="37">
        <f>(AWMD_exIreland!AE159*AWMD_exIreland!AH159/100-DE_RAW!P75*DE_RAW!O75/100)/(AWMD_exIreland!AE159-DE_RAW!P75)*100</f>
        <v>10.415290115440545</v>
      </c>
      <c r="S75" s="37">
        <f>(AWMD_exIreland!D159/AWMD_exIreland!D$201*AWMD_Updated!D$201*AWMD_exIreland!J159/100-DE_RAW!C75*DE_RAW!J75/100)/(AWMD_exIreland!D159/AWMD_exIreland!D$201*AWMD_Updated!D$201-DE_RAW!C75)*100</f>
        <v>88.170944225055109</v>
      </c>
      <c r="T75" s="37">
        <f>(AWMD_exIreland!C159/AWMD_exIreland!C$201*AWMD_Updated!C$201*AWMD_exIreland!I159/100-DE_RAW!B75*DE_RAW!I75/100)/(AWMD_exIreland!C159/AWMD_exIreland!C$201*AWMD_Updated!C$201-DE_RAW!B75)*100</f>
        <v>89.595423581180924</v>
      </c>
      <c r="U75" s="37">
        <f>(AWMD_exIreland!F159/AWMD_exIreland!F$201*AWMD_Updated!F$201*AWMD_exIreland!L159/100-DE_RAW!E75*DE_RAW!K75/100)/(AWMD_exIreland!F159/AWMD_exIreland!C$201*AWMD_Updated!F$201-DE_RAW!E75)*100</f>
        <v>88.541814066857441</v>
      </c>
      <c r="Y75" s="37">
        <v>262801662873.47601</v>
      </c>
    </row>
    <row r="76" spans="1:25">
      <c r="A76" t="s">
        <v>279</v>
      </c>
      <c r="B76" s="37">
        <f>(AWMD_exIreland!C160/AWMD_exIreland!C$201*AWMD_Updated!C$201-DE_RAW!B76)*(POP!$D$117)/(POP!$D76)</f>
        <v>2037054.490792467</v>
      </c>
      <c r="C76" s="37">
        <f>(AWMD_exIreland!D160/AWMD_exIreland!D$201*AWMD_Updated!D$201-DE_RAW!C76)*(POP!$D$117)/(POP!$D76)</f>
        <v>1124035.1535324242</v>
      </c>
      <c r="D76" s="37">
        <f>(AWMD_exIreland!E160/AWMD_exIreland!E$201*AWMD_Updated!E$201-DE_RAW!D76)*(POP!$D$117)/(POP!$D76)</f>
        <v>455779.81203656917</v>
      </c>
      <c r="E76" s="37">
        <f>(AWMD_exIreland!F160/AWMD_exIreland!F$201*AWMD_Updated!F$201-DE_RAW!E76)*(POP!$D$117)/(POP!$D76)</f>
        <v>491897.77856336773</v>
      </c>
      <c r="F76" s="37">
        <f t="shared" si="6"/>
        <v>404354.93168819824</v>
      </c>
      <c r="G76" s="37">
        <f>(GIN_EA!D120*10^6-DE_RAW!S76*10^9)/(REA_transformed!U76/100)*POP!$D$117/POP!$D76*1/(10^6)</f>
        <v>87542.846875169504</v>
      </c>
      <c r="H76" s="107">
        <f>(GIN_EA!D120*10^6-DE_RAW!S76*10^9)/(REA_transformed!T76/100)*POP!$D$117/POP!$D76*1/(10^6)</f>
        <v>86748.65717178928</v>
      </c>
      <c r="I76" s="37">
        <f>(AWMD_exIreland!G160/AWMD_exIreland!G$201*AWMD_Updated!G$201-DE_RAW!F76)*(POP!$D$117)/(POP!$D76)</f>
        <v>707451.52942612174</v>
      </c>
      <c r="J76" s="37">
        <f>(AWMD_exIreland!H160/AWMD_exIreland!H$201*AWMD_Updated!H$201-DE_RAW!G76)*(POP!$D$117)/(POP!$D76)</f>
        <v>722808.63382171257</v>
      </c>
      <c r="K76" s="37">
        <f>Y76/(REA_transformed!T76/100*10^6)*(POP!$D$117)/(POP!$D76)</f>
        <v>309739.60862716869</v>
      </c>
      <c r="L76" s="37">
        <f>(AWMD_exIreland!Q160*10^6-DE_RAW!H76*10^6)/(AWMD_exIreland!AJ160*10^3-DE_RAW!N76*10^6)*1/(S76/100)</f>
        <v>19.106015523340837</v>
      </c>
      <c r="M76" s="37">
        <f>(AWMD_exIreland!AI160-DE_RAW!M76)</f>
        <v>89146.74</v>
      </c>
      <c r="N76" s="37">
        <f t="shared" si="7"/>
        <v>99926.518226823275</v>
      </c>
      <c r="O76" s="37">
        <f>(AWMD_exIreland!AJ160*10^3-DE_RAW!N76*10^6)/(AWMD_exIreland!AI160*10^3-DE_RAW!M76*10^3)</f>
        <v>531.36042888388295</v>
      </c>
      <c r="P76" s="37">
        <f t="shared" si="8"/>
        <v>89.212294776093131</v>
      </c>
      <c r="Q76" s="37">
        <f>(N76*10^3)/POP!D76</f>
        <v>0.3882351969659909</v>
      </c>
      <c r="R76" s="37">
        <f>(AWMD_exIreland!AE160*AWMD_exIreland!AH160/100-DE_RAW!P76*DE_RAW!O76/100)/(AWMD_exIreland!AE160-DE_RAW!P76)*100</f>
        <v>10.787705223906876</v>
      </c>
      <c r="S76" s="37">
        <f>(AWMD_exIreland!D160/AWMD_exIreland!D$201*AWMD_Updated!D$201*AWMD_exIreland!J160/100-DE_RAW!C76*DE_RAW!J76/100)/(AWMD_exIreland!D160/AWMD_exIreland!D$201*AWMD_Updated!D$201-DE_RAW!C76)*100</f>
        <v>88.183667385760003</v>
      </c>
      <c r="T76" s="37">
        <f>(AWMD_exIreland!C160/AWMD_exIreland!C$201*AWMD_Updated!C$201*AWMD_exIreland!I160/100-DE_RAW!B76*DE_RAW!I76/100)/(AWMD_exIreland!C160/AWMD_exIreland!C$201*AWMD_Updated!C$201-DE_RAW!B76)*100</f>
        <v>89.590709669800574</v>
      </c>
      <c r="U76" s="37">
        <f>(AWMD_exIreland!F160/AWMD_exIreland!F$201*AWMD_Updated!F$201*AWMD_exIreland!L160/100-DE_RAW!E76*DE_RAW!K76/100)/(AWMD_exIreland!F160/AWMD_exIreland!C$201*AWMD_Updated!F$201-DE_RAW!E76)*100</f>
        <v>88.777941731835952</v>
      </c>
      <c r="Y76" s="37">
        <v>271606647299.48901</v>
      </c>
    </row>
    <row r="77" spans="1:25">
      <c r="A77" t="s">
        <v>280</v>
      </c>
      <c r="B77" s="37">
        <f>(AWMD_exIreland!C161/AWMD_exIreland!C$201*AWMD_Updated!C$201-DE_RAW!B77)*(POP!$D$117)/(POP!$D77)</f>
        <v>2042120.3203973535</v>
      </c>
      <c r="C77" s="37">
        <f>(AWMD_exIreland!D161/AWMD_exIreland!D$201*AWMD_Updated!D$201-DE_RAW!C77)*(POP!$D$117)/(POP!$D77)</f>
        <v>1125793.4675660222</v>
      </c>
      <c r="D77" s="37">
        <f>(AWMD_exIreland!E161/AWMD_exIreland!E$201*AWMD_Updated!E$201-DE_RAW!D77)*(POP!$D$117)/(POP!$D77)</f>
        <v>453528.20891166915</v>
      </c>
      <c r="E77" s="37">
        <f>(AWMD_exIreland!F161/AWMD_exIreland!F$201*AWMD_Updated!F$201-DE_RAW!E77)*(POP!$D$117)/(POP!$D77)</f>
        <v>490540.87564510008</v>
      </c>
      <c r="F77" s="37">
        <f t="shared" si="6"/>
        <v>401738.54967343435</v>
      </c>
      <c r="G77" s="37">
        <f>(GIN_EA!D121*10^6-DE_RAW!S77*10^9)/(REA_transformed!U77/100)*POP!$D$117/POP!$D77*1/(10^6)</f>
        <v>88802.325971665719</v>
      </c>
      <c r="H77" s="107">
        <f>(GIN_EA!D121*10^6-DE_RAW!S77*10^9)/(REA_transformed!T77/100)*POP!$D$117/POP!$D77*1/(10^6)</f>
        <v>88020.850196928412</v>
      </c>
      <c r="I77" s="37">
        <f>(AWMD_exIreland!G161/AWMD_exIreland!G$201*AWMD_Updated!G$201-DE_RAW!F77)*(POP!$D$117)/(POP!$D77)</f>
        <v>720292.03688891174</v>
      </c>
      <c r="J77" s="37">
        <f>(AWMD_exIreland!H161/AWMD_exIreland!H$201*AWMD_Updated!H$201-DE_RAW!G77)*(POP!$D$117)/(POP!$D77)</f>
        <v>735886.73539508821</v>
      </c>
      <c r="K77" s="37">
        <f>Y77/(REA_transformed!T77/100*10^6)*(POP!$D$117)/(POP!$D77)</f>
        <v>323649.94569005561</v>
      </c>
      <c r="L77" s="37">
        <f>(AWMD_exIreland!Q161*10^6-DE_RAW!H77*10^6)/(AWMD_exIreland!AJ161*10^3-DE_RAW!N77*10^6)*1/(S77/100)</f>
        <v>19.152831269484171</v>
      </c>
      <c r="M77" s="37">
        <f>(AWMD_exIreland!AI161-DE_RAW!M77)</f>
        <v>88897.84</v>
      </c>
      <c r="N77" s="37">
        <f t="shared" si="7"/>
        <v>99901.214078272445</v>
      </c>
      <c r="O77" s="37">
        <f>(AWMD_exIreland!AJ161*10^3-DE_RAW!N77*10^6)/(AWMD_exIreland!AI161*10^3-DE_RAW!M77*10^3)</f>
        <v>531.79864550139803</v>
      </c>
      <c r="P77" s="37">
        <f t="shared" si="8"/>
        <v>88.985745388788445</v>
      </c>
      <c r="Q77" s="37">
        <f>(N77*10^3)/POP!D77</f>
        <v>0.38767877442496101</v>
      </c>
      <c r="R77" s="37">
        <f>(AWMD_exIreland!AE161*AWMD_exIreland!AH161/100-DE_RAW!P77*DE_RAW!O77/100)/(AWMD_exIreland!AE161-DE_RAW!P77)*100</f>
        <v>11.014254611211564</v>
      </c>
      <c r="S77" s="37">
        <f>(AWMD_exIreland!D161/AWMD_exIreland!D$201*AWMD_Updated!D$201*AWMD_exIreland!J161/100-DE_RAW!C77*DE_RAW!J77/100)/(AWMD_exIreland!D161/AWMD_exIreland!D$201*AWMD_Updated!D$201-DE_RAW!C77)*100</f>
        <v>88.551347689369905</v>
      </c>
      <c r="T77" s="37">
        <f>(AWMD_exIreland!C161/AWMD_exIreland!C$201*AWMD_Updated!C$201*AWMD_exIreland!I161/100-DE_RAW!B77*DE_RAW!I77/100)/(AWMD_exIreland!C161/AWMD_exIreland!C$201*AWMD_Updated!C$201-DE_RAW!B77)*100</f>
        <v>89.791563972697091</v>
      </c>
      <c r="U77" s="37">
        <f>(AWMD_exIreland!F161/AWMD_exIreland!F$201*AWMD_Updated!F$201*AWMD_exIreland!L161/100-DE_RAW!E77*DE_RAW!K77/100)/(AWMD_exIreland!F161/AWMD_exIreland!C$201*AWMD_Updated!F$201-DE_RAW!E77)*100</f>
        <v>89.001382733043187</v>
      </c>
      <c r="Y77" s="37">
        <v>284776822278.47101</v>
      </c>
    </row>
    <row r="78" spans="1:25">
      <c r="A78" t="s">
        <v>281</v>
      </c>
      <c r="B78" s="37">
        <f>(AWMD_exIreland!C162/AWMD_exIreland!C$201*AWMD_Updated!C$201-DE_RAW!B78)*(POP!$D$117)/(POP!$D78)</f>
        <v>2045224.4630915909</v>
      </c>
      <c r="C78" s="37">
        <f>(AWMD_exIreland!D162/AWMD_exIreland!D$201*AWMD_Updated!D$201-DE_RAW!C78)*(POP!$D$117)/(POP!$D78)</f>
        <v>1128673.6987420241</v>
      </c>
      <c r="D78" s="37">
        <f>(AWMD_exIreland!E162/AWMD_exIreland!E$201*AWMD_Updated!E$201-DE_RAW!D78)*(POP!$D$117)/(POP!$D78)</f>
        <v>453474.62301404111</v>
      </c>
      <c r="E78" s="37">
        <f>(AWMD_exIreland!F162/AWMD_exIreland!F$201*AWMD_Updated!F$201-DE_RAW!E78)*(POP!$D$117)/(POP!$D78)</f>
        <v>486184.12705587305</v>
      </c>
      <c r="F78" s="37">
        <f t="shared" si="6"/>
        <v>401734.61555368511</v>
      </c>
      <c r="G78" s="37">
        <f>(GIN_EA!D122*10^6-DE_RAW!S78*10^9)/(REA_transformed!U78/100)*POP!$D$117/POP!$D78*1/(10^6)</f>
        <v>84449.511502187932</v>
      </c>
      <c r="H78" s="107">
        <f>(GIN_EA!D122*10^6-DE_RAW!S78*10^9)/(REA_transformed!T78/100)*POP!$D$117/POP!$D78*1/(10^6)</f>
        <v>83826.640376875759</v>
      </c>
      <c r="I78" s="37">
        <f>(AWMD_exIreland!G162/AWMD_exIreland!G$201*AWMD_Updated!G$201-DE_RAW!F78)*(POP!$D$117)/(POP!$D78)</f>
        <v>736251.72669592826</v>
      </c>
      <c r="J78" s="37">
        <f>(AWMD_exIreland!H162/AWMD_exIreland!H$201*AWMD_Updated!H$201-DE_RAW!G78)*(POP!$D$117)/(POP!$D78)</f>
        <v>752842.8565792999</v>
      </c>
      <c r="K78" s="37">
        <f>Y78/(REA_transformed!T78/100*10^6)*(POP!$D$117)/(POP!$D78)</f>
        <v>339213.07959542377</v>
      </c>
      <c r="L78" s="37">
        <f>(AWMD_exIreland!Q162*10^6-DE_RAW!H78*10^6)/(AWMD_exIreland!AJ162*10^3-DE_RAW!N78*10^6)*1/(S78/100)</f>
        <v>19.153263688326565</v>
      </c>
      <c r="M78" s="37">
        <f>(AWMD_exIreland!AI162-DE_RAW!M78)</f>
        <v>88735.29</v>
      </c>
      <c r="N78" s="37">
        <f t="shared" si="7"/>
        <v>100121.90620754343</v>
      </c>
      <c r="O78" s="37">
        <f>(AWMD_exIreland!AJ162*10^3-DE_RAW!N78*10^6)/(AWMD_exIreland!AI162*10^3-DE_RAW!M78*10^3)</f>
        <v>530.0893364973507</v>
      </c>
      <c r="P78" s="37">
        <f t="shared" si="8"/>
        <v>88.627247883255393</v>
      </c>
      <c r="Q78" s="37">
        <f>(N78*10^3)/POP!D78</f>
        <v>0.38824440652924774</v>
      </c>
      <c r="R78" s="37">
        <f>(AWMD_exIreland!AE162*AWMD_exIreland!AH162/100-DE_RAW!P78*DE_RAW!O78/100)/(AWMD_exIreland!AE162-DE_RAW!P78)*100</f>
        <v>11.372752116744604</v>
      </c>
      <c r="S78" s="37">
        <f>(AWMD_exIreland!D162/AWMD_exIreland!D$201*AWMD_Updated!D$201*AWMD_exIreland!J162/100-DE_RAW!C78*DE_RAW!J78/100)/(AWMD_exIreland!D162/AWMD_exIreland!D$201*AWMD_Updated!D$201-DE_RAW!C78)*100</f>
        <v>89.058218737148394</v>
      </c>
      <c r="T78" s="37">
        <f>(AWMD_exIreland!C162/AWMD_exIreland!C$201*AWMD_Updated!C$201*AWMD_exIreland!I162/100-DE_RAW!B78*DE_RAW!I78/100)/(AWMD_exIreland!C162/AWMD_exIreland!C$201*AWMD_Updated!C$201-DE_RAW!B78)*100</f>
        <v>89.989342254283457</v>
      </c>
      <c r="U78" s="37">
        <f>(AWMD_exIreland!F162/AWMD_exIreland!F$201*AWMD_Updated!F$201*AWMD_exIreland!L162/100-DE_RAW!E78*DE_RAW!K78/100)/(AWMD_exIreland!F162/AWMD_exIreland!C$201*AWMD_Updated!F$201-DE_RAW!E78)*100</f>
        <v>89.325611205056788</v>
      </c>
      <c r="Y78" s="37">
        <v>299352157049.09802</v>
      </c>
    </row>
    <row r="79" spans="1:25">
      <c r="A79" t="s">
        <v>282</v>
      </c>
      <c r="B79" s="37">
        <f>(AWMD_exIreland!C163/AWMD_exIreland!C$201*AWMD_Updated!C$201-DE_RAW!B79)*(POP!$D$117)/(POP!$D79)</f>
        <v>2052620.5425783971</v>
      </c>
      <c r="C79" s="37">
        <f>(AWMD_exIreland!D163/AWMD_exIreland!D$201*AWMD_Updated!D$201-DE_RAW!C79)*(POP!$D$117)/(POP!$D79)</f>
        <v>1128687.726809419</v>
      </c>
      <c r="D79" s="37">
        <f>(AWMD_exIreland!E163/AWMD_exIreland!E$201*AWMD_Updated!E$201-DE_RAW!D79)*(POP!$D$117)/(POP!$D79)</f>
        <v>453098.55081598024</v>
      </c>
      <c r="E79" s="37">
        <f>(AWMD_exIreland!F163/AWMD_exIreland!F$201*AWMD_Updated!F$201-DE_RAW!E79)*(POP!$D$117)/(POP!$D79)</f>
        <v>489384.21506604657</v>
      </c>
      <c r="F79" s="37">
        <f t="shared" si="6"/>
        <v>408352.16895996366</v>
      </c>
      <c r="G79" s="37">
        <f>(GIN_EA!D123*10^6-DE_RAW!S79*10^9)/(REA_transformed!U79/100)*POP!$D$117/POP!$D79*1/(10^6)</f>
        <v>81032.046106082911</v>
      </c>
      <c r="H79" s="107">
        <f>(GIN_EA!D123*10^6-DE_RAW!S79*10^9)/(REA_transformed!T79/100)*POP!$D$117/POP!$D79*1/(10^6)</f>
        <v>80567.449385008411</v>
      </c>
      <c r="I79" s="37">
        <f>(AWMD_exIreland!G163/AWMD_exIreland!G$201*AWMD_Updated!G$201-DE_RAW!F79)*(POP!$D$117)/(POP!$D79)</f>
        <v>765569.37869290204</v>
      </c>
      <c r="J79" s="37">
        <f>(AWMD_exIreland!H163/AWMD_exIreland!H$201*AWMD_Updated!H$201-DE_RAW!G79)*(POP!$D$117)/(POP!$D79)</f>
        <v>781261.07232333382</v>
      </c>
      <c r="K79" s="37">
        <f>Y79/(REA_transformed!T79/100*10^6)*(POP!$D$117)/(POP!$D79)</f>
        <v>367282.31843760511</v>
      </c>
      <c r="L79" s="37">
        <f>(AWMD_exIreland!Q163*10^6-DE_RAW!H79*10^6)/(AWMD_exIreland!AJ163*10^3-DE_RAW!N79*10^6)*1/(S79/100)</f>
        <v>19.180127369610325</v>
      </c>
      <c r="M79" s="37">
        <f>(AWMD_exIreland!AI163-DE_RAW!M79)</f>
        <v>88468.4</v>
      </c>
      <c r="N79" s="37">
        <f t="shared" si="7"/>
        <v>99930.332286469318</v>
      </c>
      <c r="O79" s="37">
        <f>(AWMD_exIreland!AJ163*10^3-DE_RAW!N79*10^6)/(AWMD_exIreland!AI163*10^3-DE_RAW!M79*10^3)</f>
        <v>531.7657219979111</v>
      </c>
      <c r="P79" s="37">
        <f t="shared" si="8"/>
        <v>88.530076880349483</v>
      </c>
      <c r="Q79" s="37">
        <f>(N79*10^3)/POP!D79</f>
        <v>0.38711073742228974</v>
      </c>
      <c r="R79" s="37">
        <f>(AWMD_exIreland!AE163*AWMD_exIreland!AH163/100-DE_RAW!P79*DE_RAW!O79/100)/(AWMD_exIreland!AE163-DE_RAW!P79)*100</f>
        <v>11.46992311965051</v>
      </c>
      <c r="S79" s="37">
        <f>(AWMD_exIreland!D163/AWMD_exIreland!D$201*AWMD_Updated!D$201*AWMD_exIreland!J163/100-DE_RAW!C79*DE_RAW!J79/100)/(AWMD_exIreland!D163/AWMD_exIreland!D$201*AWMD_Updated!D$201-DE_RAW!C79)*100</f>
        <v>89.508609783177405</v>
      </c>
      <c r="T79" s="37">
        <f>(AWMD_exIreland!C163/AWMD_exIreland!C$201*AWMD_Updated!C$201*AWMD_exIreland!I163/100-DE_RAW!B79*DE_RAW!I79/100)/(AWMD_exIreland!C163/AWMD_exIreland!C$201*AWMD_Updated!C$201-DE_RAW!B79)*100</f>
        <v>90.396718900043965</v>
      </c>
      <c r="U79" s="37">
        <f>(AWMD_exIreland!F163/AWMD_exIreland!F$201*AWMD_Updated!F$201*AWMD_exIreland!L163/100-DE_RAW!E79*DE_RAW!K79/100)/(AWMD_exIreland!F163/AWMD_exIreland!C$201*AWMD_Updated!F$201-DE_RAW!E79)*100</f>
        <v>89.878429887054295</v>
      </c>
      <c r="Y79" s="37">
        <v>325918959458.47803</v>
      </c>
    </row>
    <row r="80" spans="1:25">
      <c r="A80" t="s">
        <v>283</v>
      </c>
      <c r="B80" s="37">
        <f>(AWMD_exIreland!C164/AWMD_exIreland!C$201*AWMD_Updated!C$201-DE_RAW!B80)*(POP!$D$117)/(POP!$D80)</f>
        <v>2055444.2782476305</v>
      </c>
      <c r="C80" s="37">
        <f>(AWMD_exIreland!D164/AWMD_exIreland!D$201*AWMD_Updated!D$201-DE_RAW!C80)*(POP!$D$117)/(POP!$D80)</f>
        <v>1130519.2825334403</v>
      </c>
      <c r="D80" s="37">
        <f>(AWMD_exIreland!E164/AWMD_exIreland!E$201*AWMD_Updated!E$201-DE_RAW!D80)*(POP!$D$117)/(POP!$D80)</f>
        <v>452798.62499421823</v>
      </c>
      <c r="E80" s="37">
        <f>(AWMD_exIreland!F164/AWMD_exIreland!F$201*AWMD_Updated!F$201-DE_RAW!E80)*(POP!$D$117)/(POP!$D80)</f>
        <v>486167.82565058093</v>
      </c>
      <c r="F80" s="37">
        <f t="shared" si="6"/>
        <v>404909.56596141437</v>
      </c>
      <c r="G80" s="37">
        <f>(GIN_EA!D124*10^6-DE_RAW!S80*10^9)/(REA_transformed!U80/100)*POP!$D$117/POP!$D80*1/(10^6)</f>
        <v>81258.259689166545</v>
      </c>
      <c r="H80" s="107">
        <f>(GIN_EA!D124*10^6-DE_RAW!S80*10^9)/(REA_transformed!T80/100)*POP!$D$117/POP!$D80*1/(10^6)</f>
        <v>80670.767406656523</v>
      </c>
      <c r="I80" s="37">
        <f>(AWMD_exIreland!G164/AWMD_exIreland!G$201*AWMD_Updated!G$201-DE_RAW!F80)*(POP!$D$117)/(POP!$D80)</f>
        <v>781245.64309150947</v>
      </c>
      <c r="J80" s="37">
        <f>(AWMD_exIreland!H164/AWMD_exIreland!H$201*AWMD_Updated!H$201-DE_RAW!G80)*(POP!$D$117)/(POP!$D80)</f>
        <v>791177.17830373871</v>
      </c>
      <c r="K80" s="37">
        <f>Y80/(REA_transformed!T80/100*10^6)*(POP!$D$117)/(POP!$D80)</f>
        <v>372627.93276770832</v>
      </c>
      <c r="L80" s="37">
        <f>(AWMD_exIreland!Q164*10^6-DE_RAW!H80*10^6)/(AWMD_exIreland!AJ164*10^3-DE_RAW!N80*10^6)*1/(S80/100)</f>
        <v>19.174584864551576</v>
      </c>
      <c r="M80" s="37">
        <f>(AWMD_exIreland!AI164-DE_RAW!M80)</f>
        <v>88447.85000000002</v>
      </c>
      <c r="N80" s="37">
        <f t="shared" si="7"/>
        <v>99995.668130792998</v>
      </c>
      <c r="O80" s="37">
        <f>(AWMD_exIreland!AJ164*10^3-DE_RAW!N80*10^6)/(AWMD_exIreland!AI164*10^3-DE_RAW!M80*10^3)</f>
        <v>530.92774895037007</v>
      </c>
      <c r="P80" s="37">
        <f t="shared" si="8"/>
        <v>88.451681611158804</v>
      </c>
      <c r="Q80" s="37">
        <f>(N80*10^3)/POP!D80</f>
        <v>0.38698409713618387</v>
      </c>
      <c r="R80" s="37">
        <f>(AWMD_exIreland!AE164*AWMD_exIreland!AH164/100-DE_RAW!P80*DE_RAW!O80/100)/(AWMD_exIreland!AE164-DE_RAW!P80)*100</f>
        <v>11.548318388841196</v>
      </c>
      <c r="S80" s="37">
        <f>(AWMD_exIreland!D164/AWMD_exIreland!D$201*AWMD_Updated!D$201*AWMD_exIreland!J164/100-DE_RAW!C80*DE_RAW!J80/100)/(AWMD_exIreland!D164/AWMD_exIreland!D$201*AWMD_Updated!D$201-DE_RAW!C80)*100</f>
        <v>89.890650883825629</v>
      </c>
      <c r="T80" s="37">
        <f>(AWMD_exIreland!C164/AWMD_exIreland!C$201*AWMD_Updated!C$201*AWMD_exIreland!I164/100-DE_RAW!B80*DE_RAW!I80/100)/(AWMD_exIreland!C164/AWMD_exIreland!C$201*AWMD_Updated!C$201-DE_RAW!B80)*100</f>
        <v>90.617243780394759</v>
      </c>
      <c r="U80" s="37">
        <f>(AWMD_exIreland!F164/AWMD_exIreland!F$201*AWMD_Updated!F$201*AWMD_exIreland!L164/100-DE_RAW!E80*DE_RAW!K80/100)/(AWMD_exIreland!F164/AWMD_exIreland!C$201*AWMD_Updated!F$201-DE_RAW!E80)*100</f>
        <v>89.96208661130261</v>
      </c>
      <c r="Y80" s="37">
        <v>331794472453.57703</v>
      </c>
    </row>
    <row r="81" spans="1:25">
      <c r="A81" t="s">
        <v>284</v>
      </c>
      <c r="B81" s="37">
        <f>(AWMD_exIreland!C165/AWMD_exIreland!C$201*AWMD_Updated!C$201-DE_RAW!B81)*(POP!$D$117)/(POP!$D81)</f>
        <v>2066012.0706620375</v>
      </c>
      <c r="C81" s="37">
        <f>(AWMD_exIreland!D165/AWMD_exIreland!D$201*AWMD_Updated!D$201-DE_RAW!C81)*(POP!$D$117)/(POP!$D81)</f>
        <v>1134039.1861364665</v>
      </c>
      <c r="D81" s="37">
        <f>(AWMD_exIreland!E165/AWMD_exIreland!E$201*AWMD_Updated!E$201-DE_RAW!D81)*(POP!$D$117)/(POP!$D81)</f>
        <v>449876.0891141718</v>
      </c>
      <c r="E81" s="37">
        <f>(AWMD_exIreland!F165/AWMD_exIreland!F$201*AWMD_Updated!F$201-DE_RAW!E81)*(POP!$D$117)/(POP!$D81)</f>
        <v>487168.1767916464</v>
      </c>
      <c r="F81" s="37">
        <f t="shared" si="6"/>
        <v>406274.18798040634</v>
      </c>
      <c r="G81" s="37">
        <f>(GIN_EA!D125*10^6-DE_RAW!S81*10^9)/(REA_transformed!U81/100)*POP!$D$117/POP!$D81*1/(10^6)</f>
        <v>80893.988811240095</v>
      </c>
      <c r="H81" s="107">
        <f>(GIN_EA!D125*10^6-DE_RAW!S81*10^9)/(REA_transformed!T81/100)*POP!$D$117/POP!$D81*1/(10^6)</f>
        <v>80768.51640176613</v>
      </c>
      <c r="I81" s="37">
        <f>(AWMD_exIreland!G165/AWMD_exIreland!G$201*AWMD_Updated!G$201-DE_RAW!F81)*(POP!$D$117)/(POP!$D81)</f>
        <v>795917.73425024177</v>
      </c>
      <c r="J81" s="37">
        <f>(AWMD_exIreland!H165/AWMD_exIreland!H$201*AWMD_Updated!H$201-DE_RAW!G81)*(POP!$D$117)/(POP!$D81)</f>
        <v>805802.6612103309</v>
      </c>
      <c r="K81" s="37">
        <f>Y81/(REA_transformed!T81/100*10^6)*(POP!$D$117)/(POP!$D81)</f>
        <v>387678.87142696773</v>
      </c>
      <c r="L81" s="37">
        <f>(AWMD_exIreland!Q165*10^6-DE_RAW!H81*10^6)/(AWMD_exIreland!AJ165*10^3-DE_RAW!N81*10^6)*1/(S81/100)</f>
        <v>19.184790228763589</v>
      </c>
      <c r="M81" s="37">
        <f>(AWMD_exIreland!AI165-DE_RAW!M81)</f>
        <v>88596.67</v>
      </c>
      <c r="N81" s="37">
        <f t="shared" si="7"/>
        <v>100090.17259202944</v>
      </c>
      <c r="O81" s="37">
        <f>(AWMD_exIreland!AJ165*10^3-DE_RAW!N81*10^6)/(AWMD_exIreland!AI165*10^3-DE_RAW!M81*10^3)</f>
        <v>529.41379738087221</v>
      </c>
      <c r="P81" s="37">
        <f t="shared" si="8"/>
        <v>88.51685206011453</v>
      </c>
      <c r="Q81" s="37">
        <f>(N81*10^3)/POP!D81</f>
        <v>0.38698099557184412</v>
      </c>
      <c r="R81" s="37">
        <f>(AWMD_exIreland!AE165*AWMD_exIreland!AH165/100-DE_RAW!P81*DE_RAW!O81/100)/(AWMD_exIreland!AE165-DE_RAW!P81)*100</f>
        <v>11.483147939885468</v>
      </c>
      <c r="S81" s="37">
        <f>(AWMD_exIreland!D165/AWMD_exIreland!D$201*AWMD_Updated!D$201*AWMD_exIreland!J165/100-DE_RAW!C81*DE_RAW!J81/100)/(AWMD_exIreland!D165/AWMD_exIreland!D$201*AWMD_Updated!D$201-DE_RAW!C81)*100</f>
        <v>90.388706034956186</v>
      </c>
      <c r="T81" s="37">
        <f>(AWMD_exIreland!C165/AWMD_exIreland!C$201*AWMD_Updated!C$201*AWMD_exIreland!I165/100-DE_RAW!B81*DE_RAW!I81/100)/(AWMD_exIreland!C165/AWMD_exIreland!C$201*AWMD_Updated!C$201-DE_RAW!B81)*100</f>
        <v>90.698915489703609</v>
      </c>
      <c r="U81" s="37">
        <f>(AWMD_exIreland!F165/AWMD_exIreland!F$201*AWMD_Updated!F$201*AWMD_exIreland!L165/100-DE_RAW!E81*DE_RAW!K81/100)/(AWMD_exIreland!F165/AWMD_exIreland!C$201*AWMD_Updated!F$201-DE_RAW!E81)*100</f>
        <v>90.558234931971157</v>
      </c>
      <c r="Y81" s="37">
        <v>345836517997.32501</v>
      </c>
    </row>
    <row r="82" spans="1:25">
      <c r="A82" t="s">
        <v>285</v>
      </c>
      <c r="B82" s="37">
        <f>(AWMD_exIreland!C166/AWMD_exIreland!C$201*AWMD_Updated!C$201-DE_RAW!B82)*(POP!$D$117)/(POP!$D82)</f>
        <v>2076230.6395577283</v>
      </c>
      <c r="C82" s="37">
        <f>(AWMD_exIreland!D166/AWMD_exIreland!D$201*AWMD_Updated!D$201-DE_RAW!C82)*(POP!$D$117)/(POP!$D82)</f>
        <v>1131327.3673408374</v>
      </c>
      <c r="D82" s="37">
        <f>(AWMD_exIreland!E166/AWMD_exIreland!E$201*AWMD_Updated!E$201-DE_RAW!D82)*(POP!$D$117)/(POP!$D82)</f>
        <v>450229.70559042902</v>
      </c>
      <c r="E82" s="37">
        <f>(AWMD_exIreland!F166/AWMD_exIreland!F$201*AWMD_Updated!F$201-DE_RAW!E82)*(POP!$D$117)/(POP!$D82)</f>
        <v>489616.12429822684</v>
      </c>
      <c r="F82" s="37">
        <f t="shared" si="6"/>
        <v>413553.30203350284</v>
      </c>
      <c r="G82" s="37">
        <f>(GIN_EA!D126*10^6-DE_RAW!S82*10^9)/(REA_transformed!U82/100)*POP!$D$117/POP!$D82*1/(10^6)</f>
        <v>76062.822264724018</v>
      </c>
      <c r="H82" s="107">
        <f>(GIN_EA!D126*10^6-DE_RAW!S82*10^9)/(REA_transformed!T82/100)*POP!$D$117/POP!$D82*1/(10^6)</f>
        <v>75961.693699620242</v>
      </c>
      <c r="I82" s="37">
        <f>(AWMD_exIreland!G166/AWMD_exIreland!G$201*AWMD_Updated!G$201-DE_RAW!F82)*(POP!$D$117)/(POP!$D82)</f>
        <v>809801.76950716414</v>
      </c>
      <c r="J82" s="37">
        <f>(AWMD_exIreland!H166/AWMD_exIreland!H$201*AWMD_Updated!H$201-DE_RAW!G82)*(POP!$D$117)/(POP!$D82)</f>
        <v>818565.63593858131</v>
      </c>
      <c r="K82" s="37">
        <f>Y82/(REA_transformed!T82/100*10^6)*(POP!$D$117)/(POP!$D82)</f>
        <v>405491.00379386311</v>
      </c>
      <c r="L82" s="37">
        <f>(AWMD_exIreland!Q166*10^6-DE_RAW!H82*10^6)/(AWMD_exIreland!AJ166*10^3-DE_RAW!N82*10^6)*1/(S82/100)</f>
        <v>19.027949579530851</v>
      </c>
      <c r="M82" s="37">
        <f>(AWMD_exIreland!AI166-DE_RAW!M82)</f>
        <v>88497.180000000008</v>
      </c>
      <c r="N82" s="37">
        <f t="shared" si="7"/>
        <v>99968.177657158929</v>
      </c>
      <c r="O82" s="37">
        <f>(AWMD_exIreland!AJ166*10^3-DE_RAW!N82*10^6)/(AWMD_exIreland!AI166*10^3-DE_RAW!M82*10^3)</f>
        <v>532.91949302791329</v>
      </c>
      <c r="P82" s="37">
        <f t="shared" si="8"/>
        <v>88.525350840645771</v>
      </c>
      <c r="Q82" s="37">
        <f>(N82*10^3)/POP!D82</f>
        <v>0.38612784985442239</v>
      </c>
      <c r="R82" s="37">
        <f>(AWMD_exIreland!AE166*AWMD_exIreland!AH166/100-DE_RAW!P82*DE_RAW!O82/100)/(AWMD_exIreland!AE166-DE_RAW!P82)*100</f>
        <v>11.474649159354218</v>
      </c>
      <c r="S82" s="37">
        <f>(AWMD_exIreland!D166/AWMD_exIreland!D$201*AWMD_Updated!D$201*AWMD_exIreland!J166/100-DE_RAW!C82*DE_RAW!J82/100)/(AWMD_exIreland!D166/AWMD_exIreland!D$201*AWMD_Updated!D$201-DE_RAW!C82)*100</f>
        <v>91.153188872864561</v>
      </c>
      <c r="T82" s="37">
        <f>(AWMD_exIreland!C166/AWMD_exIreland!C$201*AWMD_Updated!C$201*AWMD_exIreland!I166/100-DE_RAW!B82*DE_RAW!I82/100)/(AWMD_exIreland!C166/AWMD_exIreland!C$201*AWMD_Updated!C$201-DE_RAW!B82)*100</f>
        <v>91.183304526381775</v>
      </c>
      <c r="U82" s="37">
        <f>(AWMD_exIreland!F166/AWMD_exIreland!F$201*AWMD_Updated!F$201*AWMD_exIreland!L166/100-DE_RAW!E82*DE_RAW!K82/100)/(AWMD_exIreland!F166/AWMD_exIreland!C$201*AWMD_Updated!F$201-DE_RAW!E82)*100</f>
        <v>91.062072675214324</v>
      </c>
      <c r="Y82" s="37">
        <v>364017298240.98798</v>
      </c>
    </row>
    <row r="83" spans="1:25">
      <c r="A83" t="s">
        <v>286</v>
      </c>
      <c r="B83" s="37">
        <f>(AWMD_exIreland!C167/AWMD_exIreland!C$201*AWMD_Updated!C$201-DE_RAW!B83)*(POP!$D$117)/(POP!$D83)</f>
        <v>2071620.9889550449</v>
      </c>
      <c r="C83" s="37">
        <f>(AWMD_exIreland!D167/AWMD_exIreland!D$201*AWMD_Updated!D$201-DE_RAW!C83)*(POP!$D$117)/(POP!$D83)</f>
        <v>1124769.0444521536</v>
      </c>
      <c r="D83" s="37">
        <f>(AWMD_exIreland!E167/AWMD_exIreland!E$201*AWMD_Updated!E$201-DE_RAW!D83)*(POP!$D$117)/(POP!$D83)</f>
        <v>449735.75463201903</v>
      </c>
      <c r="E83" s="37">
        <f>(AWMD_exIreland!F167/AWMD_exIreland!F$201*AWMD_Updated!F$201-DE_RAW!E83)*(POP!$D$117)/(POP!$D83)</f>
        <v>484594.1063083784</v>
      </c>
      <c r="F83" s="37">
        <f t="shared" si="6"/>
        <v>409326.36718868441</v>
      </c>
      <c r="G83" s="37">
        <f>(GIN_EA!D127*10^6-DE_RAW!S83*10^9)/(REA_transformed!U83/100)*POP!$D$117/POP!$D83*1/(10^6)</f>
        <v>75267.739119693986</v>
      </c>
      <c r="H83" s="107">
        <f>(GIN_EA!D127*10^6-DE_RAW!S83*10^9)/(REA_transformed!T83/100)*POP!$D$117/POP!$D83*1/(10^6)</f>
        <v>75222.586093531179</v>
      </c>
      <c r="I83" s="37">
        <f>(AWMD_exIreland!G167/AWMD_exIreland!G$201*AWMD_Updated!G$201-DE_RAW!F83)*(POP!$D$117)/(POP!$D83)</f>
        <v>814144.33632030326</v>
      </c>
      <c r="J83" s="37">
        <f>(AWMD_exIreland!H167/AWMD_exIreland!H$201*AWMD_Updated!H$201-DE_RAW!G83)*(POP!$D$117)/(POP!$D83)</f>
        <v>809774.48882435716</v>
      </c>
      <c r="K83" s="37">
        <f>Y83/(REA_transformed!T83/100*10^6)*(POP!$D$117)/(POP!$D83)</f>
        <v>403947.13645912142</v>
      </c>
      <c r="L83" s="37">
        <f>(AWMD_exIreland!Q167*10^6-DE_RAW!H83*10^6)/(AWMD_exIreland!AJ167*10^3-DE_RAW!N83*10^6)*1/(S83/100)</f>
        <v>19.043980310424676</v>
      </c>
      <c r="M83" s="37">
        <f>(AWMD_exIreland!AI167-DE_RAW!M83)</f>
        <v>88464.709999999992</v>
      </c>
      <c r="N83" s="37">
        <f t="shared" si="7"/>
        <v>100192.58023210742</v>
      </c>
      <c r="O83" s="37">
        <f>(AWMD_exIreland!AJ167*10^3-DE_RAW!N83*10^6)/(AWMD_exIreland!AI167*10^3-DE_RAW!M83*10^3)</f>
        <v>530.85351435617667</v>
      </c>
      <c r="P83" s="37">
        <f t="shared" si="8"/>
        <v>88.294671915885885</v>
      </c>
      <c r="Q83" s="37">
        <f>(N83*10^3)/POP!D83</f>
        <v>0.38665751659316411</v>
      </c>
      <c r="R83" s="37">
        <f>(AWMD_exIreland!AE167*AWMD_exIreland!AH167/100-DE_RAW!P83*DE_RAW!O83/100)/(AWMD_exIreland!AE167-DE_RAW!P83)*100</f>
        <v>11.705328084114104</v>
      </c>
      <c r="S83" s="37">
        <f>(AWMD_exIreland!D167/AWMD_exIreland!D$201*AWMD_Updated!D$201*AWMD_exIreland!J167/100-DE_RAW!C83*DE_RAW!J83/100)/(AWMD_exIreland!D167/AWMD_exIreland!D$201*AWMD_Updated!D$201-DE_RAW!C83)*100</f>
        <v>91.818361452678317</v>
      </c>
      <c r="T83" s="37">
        <f>(AWMD_exIreland!C167/AWMD_exIreland!C$201*AWMD_Updated!C$201*AWMD_exIreland!I167/100-DE_RAW!B83*DE_RAW!I83/100)/(AWMD_exIreland!C167/AWMD_exIreland!C$201*AWMD_Updated!C$201-DE_RAW!B83)*100</f>
        <v>91.324409303492203</v>
      </c>
      <c r="U83" s="37">
        <f>(AWMD_exIreland!F167/AWMD_exIreland!F$201*AWMD_Updated!F$201*AWMD_exIreland!L167/100-DE_RAW!E83*DE_RAW!K83/100)/(AWMD_exIreland!F167/AWMD_exIreland!C$201*AWMD_Updated!F$201-DE_RAW!E83)*100</f>
        <v>91.269623900199775</v>
      </c>
      <c r="Y83" s="37">
        <v>363509137472.82599</v>
      </c>
    </row>
    <row r="84" spans="1:25">
      <c r="A84" t="s">
        <v>287</v>
      </c>
      <c r="B84" s="37">
        <f>(AWMD_exIreland!C168/AWMD_exIreland!C$201*AWMD_Updated!C$201-DE_RAW!B84)*(POP!$D$117)/(POP!$D84)</f>
        <v>2066765.9505844691</v>
      </c>
      <c r="C84" s="37">
        <f>(AWMD_exIreland!D168/AWMD_exIreland!D$201*AWMD_Updated!D$201-DE_RAW!C84)*(POP!$D$117)/(POP!$D84)</f>
        <v>1121573.2997185872</v>
      </c>
      <c r="D84" s="37">
        <f>(AWMD_exIreland!E168/AWMD_exIreland!E$201*AWMD_Updated!E$201-DE_RAW!D84)*(POP!$D$117)/(POP!$D84)</f>
        <v>448955.56538984552</v>
      </c>
      <c r="E84" s="37">
        <f>(AWMD_exIreland!F168/AWMD_exIreland!F$201*AWMD_Updated!F$201-DE_RAW!E84)*(POP!$D$117)/(POP!$D84)</f>
        <v>483688.56482346629</v>
      </c>
      <c r="F84" s="37">
        <f t="shared" si="6"/>
        <v>410772.78522103443</v>
      </c>
      <c r="G84" s="37">
        <f>(GIN_EA!D128*10^6-DE_RAW!S84*10^9)/(REA_transformed!U84/100)*POP!$D$117/POP!$D84*1/(10^6)</f>
        <v>72915.779602431838</v>
      </c>
      <c r="H84" s="107">
        <f>(GIN_EA!D128*10^6-DE_RAW!S84*10^9)/(REA_transformed!T84/100)*POP!$D$117/POP!$D84*1/(10^6)</f>
        <v>72794.390932388225</v>
      </c>
      <c r="I84" s="37">
        <f>(AWMD_exIreland!G168/AWMD_exIreland!G$201*AWMD_Updated!G$201-DE_RAW!F84)*(POP!$D$117)/(POP!$D84)</f>
        <v>820730.42678069009</v>
      </c>
      <c r="J84" s="37">
        <f>(AWMD_exIreland!H168/AWMD_exIreland!H$201*AWMD_Updated!H$201-DE_RAW!G84)*(POP!$D$117)/(POP!$D84)</f>
        <v>812208.46396842902</v>
      </c>
      <c r="K84" s="37">
        <f>Y84/(REA_transformed!T84/100*10^6)*(POP!$D$117)/(POP!$D84)</f>
        <v>401578.02708290471</v>
      </c>
      <c r="L84" s="37">
        <f>(AWMD_exIreland!Q168*10^6-DE_RAW!H84*10^6)/(AWMD_exIreland!AJ168*10^3-DE_RAW!N84*10^6)*1/(S84/100)</f>
        <v>19.031877306708342</v>
      </c>
      <c r="M84" s="37">
        <f>(AWMD_exIreland!AI168-DE_RAW!M84)</f>
        <v>88240.549999999988</v>
      </c>
      <c r="N84" s="37">
        <f t="shared" si="7"/>
        <v>100446.07360107086</v>
      </c>
      <c r="O84" s="37">
        <f>(AWMD_exIreland!AJ168*10^3-DE_RAW!N84*10^6)/(AWMD_exIreland!AI168*10^3-DE_RAW!M84*10^3)</f>
        <v>530.82988943291957</v>
      </c>
      <c r="P84" s="37">
        <f t="shared" si="8"/>
        <v>87.848680228611002</v>
      </c>
      <c r="Q84" s="37">
        <f>(N84*10^3)/POP!D84</f>
        <v>0.38731865114154485</v>
      </c>
      <c r="R84" s="37">
        <f>(AWMD_exIreland!AE168*AWMD_exIreland!AH168/100-DE_RAW!P84*DE_RAW!O84/100)/(AWMD_exIreland!AE168-DE_RAW!P84)*100</f>
        <v>12.151319771389002</v>
      </c>
      <c r="S84" s="37">
        <f>(AWMD_exIreland!D168/AWMD_exIreland!D$201*AWMD_Updated!D$201*AWMD_exIreland!J168/100-DE_RAW!C84*DE_RAW!J84/100)/(AWMD_exIreland!D168/AWMD_exIreland!D$201*AWMD_Updated!D$201-DE_RAW!C84)*100</f>
        <v>92.118511008447499</v>
      </c>
      <c r="T84" s="37">
        <f>(AWMD_exIreland!C168/AWMD_exIreland!C$201*AWMD_Updated!C$201*AWMD_exIreland!I168/100-DE_RAW!B84*DE_RAW!I84/100)/(AWMD_exIreland!C168/AWMD_exIreland!C$201*AWMD_Updated!C$201-DE_RAW!B84)*100</f>
        <v>91.540600945765107</v>
      </c>
      <c r="U84" s="37">
        <f>(AWMD_exIreland!F168/AWMD_exIreland!F$201*AWMD_Updated!F$201*AWMD_exIreland!L168/100-DE_RAW!E84*DE_RAW!K84/100)/(AWMD_exIreland!F168/AWMD_exIreland!C$201*AWMD_Updated!F$201-DE_RAW!E84)*100</f>
        <v>91.388206061360293</v>
      </c>
      <c r="Y84" s="37">
        <v>362529271148.97699</v>
      </c>
    </row>
    <row r="85" spans="1:25">
      <c r="A85" t="s">
        <v>288</v>
      </c>
      <c r="B85" s="37">
        <f>(AWMD_exIreland!C169/AWMD_exIreland!C$201*AWMD_Updated!C$201-DE_RAW!B85)*(POP!$D$117)/(POP!$D85)</f>
        <v>2057197.3097812552</v>
      </c>
      <c r="C85" s="37">
        <f>(AWMD_exIreland!D169/AWMD_exIreland!D$201*AWMD_Updated!D$201-DE_RAW!C85)*(POP!$D$117)/(POP!$D85)</f>
        <v>1112881.0770876806</v>
      </c>
      <c r="D85" s="37">
        <f>(AWMD_exIreland!E169/AWMD_exIreland!E$201*AWMD_Updated!E$201-DE_RAW!D85)*(POP!$D$117)/(POP!$D85)</f>
        <v>448701.4224919703</v>
      </c>
      <c r="E85" s="37">
        <f>(AWMD_exIreland!F169/AWMD_exIreland!F$201*AWMD_Updated!F$201-DE_RAW!E85)*(POP!$D$117)/(POP!$D85)</f>
        <v>480863.77448258165</v>
      </c>
      <c r="F85" s="37">
        <f t="shared" si="6"/>
        <v>408203.69643091998</v>
      </c>
      <c r="G85" s="37">
        <f>(GIN_EA!D129*10^6-DE_RAW!S85*10^9)/(REA_transformed!U85/100)*POP!$D$117/POP!$D85*1/(10^6)</f>
        <v>72660.078051661651</v>
      </c>
      <c r="H85" s="107">
        <f>(GIN_EA!D129*10^6-DE_RAW!S85*10^9)/(REA_transformed!T85/100)*POP!$D$117/POP!$D85*1/(10^6)</f>
        <v>72517.039755584163</v>
      </c>
      <c r="I85" s="37">
        <f>(AWMD_exIreland!G169/AWMD_exIreland!G$201*AWMD_Updated!G$201-DE_RAW!F85)*(POP!$D$117)/(POP!$D85)</f>
        <v>817638.0604483824</v>
      </c>
      <c r="J85" s="37">
        <f>(AWMD_exIreland!H169/AWMD_exIreland!H$201*AWMD_Updated!H$201-DE_RAW!G85)*(POP!$D$117)/(POP!$D85)</f>
        <v>797326.25047523971</v>
      </c>
      <c r="K85" s="37">
        <f>Y85/(REA_transformed!T85/100*10^6)*(POP!$D$117)/(POP!$D85)</f>
        <v>394147.16884523106</v>
      </c>
      <c r="L85" s="37">
        <f>(AWMD_exIreland!Q169*10^6-DE_RAW!H85*10^6)/(AWMD_exIreland!AJ169*10^3-DE_RAW!N85*10^6)*1/(S85/100)</f>
        <v>19.033270228470972</v>
      </c>
      <c r="M85" s="37">
        <f>(AWMD_exIreland!AI169-DE_RAW!M85)</f>
        <v>87936.15</v>
      </c>
      <c r="N85" s="37">
        <f t="shared" si="7"/>
        <v>100787.84103281035</v>
      </c>
      <c r="O85" s="37">
        <f>(AWMD_exIreland!AJ169*10^3-DE_RAW!N85*10^6)/(AWMD_exIreland!AI169*10^3-DE_RAW!M85*10^3)</f>
        <v>530.52660254059333</v>
      </c>
      <c r="P85" s="37">
        <f t="shared" si="8"/>
        <v>87.248768401908094</v>
      </c>
      <c r="Q85" s="37">
        <f>(N85*10^3)/POP!D85</f>
        <v>0.38833906975718163</v>
      </c>
      <c r="R85" s="37">
        <f>(AWMD_exIreland!AE169*AWMD_exIreland!AH169/100-DE_RAW!P85*DE_RAW!O85/100)/(AWMD_exIreland!AE169-DE_RAW!P85)*100</f>
        <v>12.751231598091902</v>
      </c>
      <c r="S85" s="37">
        <f>(AWMD_exIreland!D169/AWMD_exIreland!D$201*AWMD_Updated!D$201*AWMD_exIreland!J169/100-DE_RAW!C85*DE_RAW!J85/100)/(AWMD_exIreland!D169/AWMD_exIreland!D$201*AWMD_Updated!D$201-DE_RAW!C85)*100</f>
        <v>92.631332582747802</v>
      </c>
      <c r="T85" s="37">
        <f>(AWMD_exIreland!C169/AWMD_exIreland!C$201*AWMD_Updated!C$201*AWMD_exIreland!I169/100-DE_RAW!B85*DE_RAW!I85/100)/(AWMD_exIreland!C169/AWMD_exIreland!C$201*AWMD_Updated!C$201-DE_RAW!B85)*100</f>
        <v>91.750043264596215</v>
      </c>
      <c r="U85" s="37">
        <f>(AWMD_exIreland!F169/AWMD_exIreland!F$201*AWMD_Updated!F$201*AWMD_exIreland!L169/100-DE_RAW!E85*DE_RAW!K85/100)/(AWMD_exIreland!F169/AWMD_exIreland!C$201*AWMD_Updated!F$201-DE_RAW!E85)*100</f>
        <v>91.569424550640605</v>
      </c>
      <c r="Y85" s="37">
        <v>356908234641.97302</v>
      </c>
    </row>
    <row r="86" spans="1:25">
      <c r="A86" t="s">
        <v>289</v>
      </c>
      <c r="B86" s="37">
        <f>(AWMD_exIreland!C170/AWMD_exIreland!C$201*AWMD_Updated!C$201-DE_RAW!B86)*(POP!$D$117)/(POP!$D86)</f>
        <v>2046978.9149522763</v>
      </c>
      <c r="C86" s="37">
        <f>(AWMD_exIreland!D170/AWMD_exIreland!D$201*AWMD_Updated!D$201-DE_RAW!C86)*(POP!$D$117)/(POP!$D86)</f>
        <v>1109595.3176561571</v>
      </c>
      <c r="D86" s="37">
        <f>(AWMD_exIreland!E170/AWMD_exIreland!E$201*AWMD_Updated!E$201-DE_RAW!D86)*(POP!$D$117)/(POP!$D86)</f>
        <v>447196.29909835249</v>
      </c>
      <c r="E86" s="37">
        <f>(AWMD_exIreland!F170/AWMD_exIreland!F$201*AWMD_Updated!F$201-DE_RAW!E86)*(POP!$D$117)/(POP!$D86)</f>
        <v>470342.27686599776</v>
      </c>
      <c r="F86" s="37">
        <f t="shared" si="6"/>
        <v>399628.89725194406</v>
      </c>
      <c r="G86" s="37">
        <f>(GIN_EA!D130*10^6-DE_RAW!S86*10^9)/(REA_transformed!U86/100)*POP!$D$117/POP!$D86*1/(10^6)</f>
        <v>70713.379614053716</v>
      </c>
      <c r="H86" s="107">
        <f>(GIN_EA!D130*10^6-DE_RAW!S86*10^9)/(REA_transformed!T86/100)*POP!$D$117/POP!$D86*1/(10^6)</f>
        <v>70464.935877227996</v>
      </c>
      <c r="I86" s="37">
        <f>(AWMD_exIreland!G170/AWMD_exIreland!G$201*AWMD_Updated!G$201-DE_RAW!F86)*(POP!$D$117)/(POP!$D86)</f>
        <v>823794.51935017691</v>
      </c>
      <c r="J86" s="37">
        <f>(AWMD_exIreland!H170/AWMD_exIreland!H$201*AWMD_Updated!H$201-DE_RAW!G86)*(POP!$D$117)/(POP!$D86)</f>
        <v>800081.43932492973</v>
      </c>
      <c r="K86" s="37">
        <f>Y86/(REA_transformed!T86/100*10^6)*(POP!$D$117)/(POP!$D86)</f>
        <v>408842.67380398914</v>
      </c>
      <c r="L86" s="37">
        <f>(AWMD_exIreland!Q170*10^6-DE_RAW!H86*10^6)/(AWMD_exIreland!AJ170*10^3-DE_RAW!N86*10^6)*1/(S86/100)</f>
        <v>18.98331372597983</v>
      </c>
      <c r="M86" s="37">
        <f>(AWMD_exIreland!AI170-DE_RAW!M86)</f>
        <v>87635.680000000008</v>
      </c>
      <c r="N86" s="37">
        <f t="shared" si="7"/>
        <v>101123.1028148762</v>
      </c>
      <c r="O86" s="37">
        <f>(AWMD_exIreland!AJ170*10^3-DE_RAW!N86*10^6)/(AWMD_exIreland!AI170*10^3-DE_RAW!M86*10^3)</f>
        <v>530.29786840245879</v>
      </c>
      <c r="P86" s="37">
        <f t="shared" si="8"/>
        <v>86.662372455513633</v>
      </c>
      <c r="Q86" s="37">
        <f>(N86*10^3)/POP!D86</f>
        <v>0.38932340696987922</v>
      </c>
      <c r="R86" s="37">
        <f>(AWMD_exIreland!AE170*AWMD_exIreland!AH170/100-DE_RAW!P86*DE_RAW!O86/100)/(AWMD_exIreland!AE170-DE_RAW!P86)*100</f>
        <v>13.337627544486363</v>
      </c>
      <c r="S86" s="37">
        <f>(AWMD_exIreland!D170/AWMD_exIreland!D$201*AWMD_Updated!D$201*AWMD_exIreland!J170/100-DE_RAW!C86*DE_RAW!J86/100)/(AWMD_exIreland!D170/AWMD_exIreland!D$201*AWMD_Updated!D$201-DE_RAW!C86)*100</f>
        <v>93.168555493283733</v>
      </c>
      <c r="T86" s="37">
        <f>(AWMD_exIreland!C170/AWMD_exIreland!C$201*AWMD_Updated!C$201*AWMD_exIreland!I170/100-DE_RAW!B86*DE_RAW!I86/100)/(AWMD_exIreland!C170/AWMD_exIreland!C$201*AWMD_Updated!C$201-DE_RAW!B86)*100</f>
        <v>92.164374331187446</v>
      </c>
      <c r="U86" s="37">
        <f>(AWMD_exIreland!F170/AWMD_exIreland!F$201*AWMD_Updated!F$201*AWMD_exIreland!L170/100-DE_RAW!E86*DE_RAW!K86/100)/(AWMD_exIreland!F170/AWMD_exIreland!C$201*AWMD_Updated!F$201-DE_RAW!E86)*100</f>
        <v>91.840564867037699</v>
      </c>
      <c r="Y86" s="37">
        <v>372180824268.09399</v>
      </c>
    </row>
    <row r="87" spans="1:25">
      <c r="A87" t="s">
        <v>290</v>
      </c>
      <c r="B87" s="37">
        <f>(AWMD_exIreland!C171/AWMD_exIreland!C$201*AWMD_Updated!C$201-DE_RAW!B87)*(POP!$D$117)/(POP!$D87)</f>
        <v>2032495.8713528067</v>
      </c>
      <c r="C87" s="37">
        <f>(AWMD_exIreland!D171/AWMD_exIreland!D$201*AWMD_Updated!D$201-DE_RAW!C87)*(POP!$D$117)/(POP!$D87)</f>
        <v>1099359.6857200926</v>
      </c>
      <c r="D87" s="37">
        <f>(AWMD_exIreland!E171/AWMD_exIreland!E$201*AWMD_Updated!E$201-DE_RAW!D87)*(POP!$D$117)/(POP!$D87)</f>
        <v>444340.81006417429</v>
      </c>
      <c r="E87" s="37">
        <f>(AWMD_exIreland!F171/AWMD_exIreland!F$201*AWMD_Updated!F$201-DE_RAW!E87)*(POP!$D$117)/(POP!$D87)</f>
        <v>463719.18474251393</v>
      </c>
      <c r="F87" s="37">
        <f t="shared" si="6"/>
        <v>396104.21921358595</v>
      </c>
      <c r="G87" s="37">
        <f>(GIN_EA!D131*10^6-DE_RAW!S87*10^9)/(REA_transformed!U87/100)*POP!$D$117/POP!$D87*1/(10^6)</f>
        <v>67614.965528927947</v>
      </c>
      <c r="H87" s="107">
        <f>(GIN_EA!D131*10^6-DE_RAW!S87*10^9)/(REA_transformed!T87/100)*POP!$D$117/POP!$D87*1/(10^6)</f>
        <v>67382.708348480533</v>
      </c>
      <c r="I87" s="37">
        <f>(AWMD_exIreland!G171/AWMD_exIreland!G$201*AWMD_Updated!G$201-DE_RAW!F87)*(POP!$D$117)/(POP!$D87)</f>
        <v>829535.28779657104</v>
      </c>
      <c r="J87" s="37">
        <f>(AWMD_exIreland!H171/AWMD_exIreland!H$201*AWMD_Updated!H$201-DE_RAW!G87)*(POP!$D$117)/(POP!$D87)</f>
        <v>796735.87506145821</v>
      </c>
      <c r="K87" s="37">
        <f>Y87/(REA_transformed!T87/100*10^6)*(POP!$D$117)/(POP!$D87)</f>
        <v>399344.71993599134</v>
      </c>
      <c r="L87" s="37">
        <f>(AWMD_exIreland!Q171*10^6-DE_RAW!H87*10^6)/(AWMD_exIreland!AJ171*10^3-DE_RAW!N87*10^6)*1/(S87/100)</f>
        <v>18.991331189729152</v>
      </c>
      <c r="M87" s="37">
        <f>(AWMD_exIreland!AI171-DE_RAW!M87)</f>
        <v>87379.409999999989</v>
      </c>
      <c r="N87" s="37">
        <f t="shared" si="7"/>
        <v>101165.57524527911</v>
      </c>
      <c r="O87" s="37">
        <f>(AWMD_exIreland!AJ171*10^3-DE_RAW!N87*10^6)/(AWMD_exIreland!AI171*10^3-DE_RAW!M87*10^3)</f>
        <v>527.98580352053193</v>
      </c>
      <c r="P87" s="37">
        <f t="shared" si="8"/>
        <v>86.372671522052698</v>
      </c>
      <c r="Q87" s="37">
        <f>(N87*10^3)/POP!D87</f>
        <v>0.38924175438207981</v>
      </c>
      <c r="R87" s="37">
        <f>(AWMD_exIreland!AE171*AWMD_exIreland!AH171/100-DE_RAW!P87*DE_RAW!O87/100)/(AWMD_exIreland!AE171-DE_RAW!P87)*100</f>
        <v>13.627328477947298</v>
      </c>
      <c r="S87" s="37">
        <f>(AWMD_exIreland!D171/AWMD_exIreland!D$201*AWMD_Updated!D$201*AWMD_exIreland!J171/100-DE_RAW!C87*DE_RAW!J87/100)/(AWMD_exIreland!D171/AWMD_exIreland!D$201*AWMD_Updated!D$201-DE_RAW!C87)*100</f>
        <v>93.655004988011626</v>
      </c>
      <c r="T87" s="37">
        <f>(AWMD_exIreland!C171/AWMD_exIreland!C$201*AWMD_Updated!C$201*AWMD_exIreland!I171/100-DE_RAW!B87*DE_RAW!I87/100)/(AWMD_exIreland!C171/AWMD_exIreland!C$201*AWMD_Updated!C$201-DE_RAW!B87)*100</f>
        <v>92.470913960944287</v>
      </c>
      <c r="U87" s="37">
        <f>(AWMD_exIreland!F171/AWMD_exIreland!F$201*AWMD_Updated!F$201*AWMD_exIreland!L171/100-DE_RAW!E87*DE_RAW!K87/100)/(AWMD_exIreland!F171/AWMD_exIreland!C$201*AWMD_Updated!F$201-DE_RAW!E87)*100</f>
        <v>92.153276680765899</v>
      </c>
      <c r="Y87" s="37">
        <v>364973433736.57501</v>
      </c>
    </row>
    <row r="88" spans="1:25">
      <c r="A88" t="s">
        <v>291</v>
      </c>
      <c r="B88" s="37">
        <f>(AWMD_exIreland!C172/AWMD_exIreland!C$201*AWMD_Updated!C$201-DE_RAW!B88)*(POP!$D$117)/(POP!$D88)</f>
        <v>2027116.0341398248</v>
      </c>
      <c r="C88" s="37">
        <f>(AWMD_exIreland!D172/AWMD_exIreland!D$201*AWMD_Updated!D$201-DE_RAW!C88)*(POP!$D$117)/(POP!$D88)</f>
        <v>1094273.0672589159</v>
      </c>
      <c r="D88" s="37">
        <f>(AWMD_exIreland!E172/AWMD_exIreland!E$201*AWMD_Updated!E$201-DE_RAW!D88)*(POP!$D$117)/(POP!$D88)</f>
        <v>443539.95477224496</v>
      </c>
      <c r="E88" s="37">
        <f>(AWMD_exIreland!F172/AWMD_exIreland!F$201*AWMD_Updated!F$201-DE_RAW!E88)*(POP!$D$117)/(POP!$D88)</f>
        <v>458562.17840194236</v>
      </c>
      <c r="F88" s="37">
        <f t="shared" si="6"/>
        <v>391600.7160531577</v>
      </c>
      <c r="G88" s="37">
        <f>(GIN_EA!D132*10^6-DE_RAW!S88*10^9)/(REA_transformed!U88/100)*POP!$D$117/POP!$D88*1/(10^6)</f>
        <v>66961.462348784684</v>
      </c>
      <c r="H88" s="107">
        <f>(GIN_EA!D132*10^6-DE_RAW!S88*10^9)/(REA_transformed!T88/100)*POP!$D$117/POP!$D88*1/(10^6)</f>
        <v>66534.884190003853</v>
      </c>
      <c r="I88" s="37">
        <f>(AWMD_exIreland!G172/AWMD_exIreland!G$201*AWMD_Updated!G$201-DE_RAW!F88)*(POP!$D$117)/(POP!$D88)</f>
        <v>837417.0755930664</v>
      </c>
      <c r="J88" s="37">
        <f>(AWMD_exIreland!H172/AWMD_exIreland!H$201*AWMD_Updated!H$201-DE_RAW!G88)*(POP!$D$117)/(POP!$D88)</f>
        <v>795391.28594096156</v>
      </c>
      <c r="K88" s="37">
        <f>Y88/(REA_transformed!T88/100*10^6)*(POP!$D$117)/(POP!$D88)</f>
        <v>394457.22703361261</v>
      </c>
      <c r="L88" s="37">
        <f>(AWMD_exIreland!Q172*10^6-DE_RAW!H88*10^6)/(AWMD_exIreland!AJ172*10^3-DE_RAW!N88*10^6)*1/(S88/100)</f>
        <v>18.976458867947926</v>
      </c>
      <c r="M88" s="37">
        <f>(AWMD_exIreland!AI172-DE_RAW!M88)</f>
        <v>86933.17</v>
      </c>
      <c r="N88" s="37">
        <f t="shared" si="7"/>
        <v>100999.67924111991</v>
      </c>
      <c r="O88" s="37">
        <f>(AWMD_exIreland!AJ172*10^3-DE_RAW!N88*10^6)/(AWMD_exIreland!AI172*10^3-DE_RAW!M88*10^3)</f>
        <v>528.6573582902821</v>
      </c>
      <c r="P88" s="37">
        <f t="shared" si="8"/>
        <v>86.07271889691998</v>
      </c>
      <c r="Q88" s="37">
        <f>(N88*10^3)/POP!D88</f>
        <v>0.38839108265247346</v>
      </c>
      <c r="R88" s="37">
        <f>(AWMD_exIreland!AE172*AWMD_exIreland!AH172/100-DE_RAW!P88*DE_RAW!O88/100)/(AWMD_exIreland!AE172-DE_RAW!P88)*100</f>
        <v>13.927281103080016</v>
      </c>
      <c r="S88" s="37">
        <f>(AWMD_exIreland!D172/AWMD_exIreland!D$201*AWMD_Updated!D$201*AWMD_exIreland!J172/100-DE_RAW!C88*DE_RAW!J88/100)/(AWMD_exIreland!D172/AWMD_exIreland!D$201*AWMD_Updated!D$201-DE_RAW!C88)*100</f>
        <v>93.874054398907674</v>
      </c>
      <c r="T88" s="37">
        <f>(AWMD_exIreland!C172/AWMD_exIreland!C$201*AWMD_Updated!C$201*AWMD_exIreland!I172/100-DE_RAW!B88*DE_RAW!I88/100)/(AWMD_exIreland!C172/AWMD_exIreland!C$201*AWMD_Updated!C$201-DE_RAW!B88)*100</f>
        <v>92.750740085457693</v>
      </c>
      <c r="U88" s="37">
        <f>(AWMD_exIreland!F172/AWMD_exIreland!F$201*AWMD_Updated!F$201*AWMD_exIreland!L172/100-DE_RAW!E88*DE_RAW!K88/100)/(AWMD_exIreland!F172/AWMD_exIreland!C$201*AWMD_Updated!F$201-DE_RAW!E88)*100</f>
        <v>92.159871270121371</v>
      </c>
      <c r="Y88" s="37">
        <v>361795256252.56403</v>
      </c>
    </row>
    <row r="89" spans="1:25">
      <c r="A89" t="s">
        <v>292</v>
      </c>
      <c r="B89" s="37">
        <f>(AWMD_exIreland!C173/AWMD_exIreland!C$201*AWMD_Updated!C$201-DE_RAW!B89)*(POP!$D$117)/(POP!$D89)</f>
        <v>2016597.6802740959</v>
      </c>
      <c r="C89" s="37">
        <f>(AWMD_exIreland!D173/AWMD_exIreland!D$201*AWMD_Updated!D$201-DE_RAW!C89)*(POP!$D$117)/(POP!$D89)</f>
        <v>1088246.9909148167</v>
      </c>
      <c r="D89" s="37">
        <f>(AWMD_exIreland!E173/AWMD_exIreland!E$201*AWMD_Updated!E$201-DE_RAW!D89)*(POP!$D$117)/(POP!$D89)</f>
        <v>443010.17108027119</v>
      </c>
      <c r="E89" s="37">
        <f>(AWMD_exIreland!F173/AWMD_exIreland!F$201*AWMD_Updated!F$201-DE_RAW!E89)*(POP!$D$117)/(POP!$D89)</f>
        <v>451710.09259314206</v>
      </c>
      <c r="F89" s="37">
        <f t="shared" si="6"/>
        <v>385476.74157431832</v>
      </c>
      <c r="G89" s="37">
        <f>(GIN_EA!D133*10^6-DE_RAW!S89*10^9)/(REA_transformed!U89/100)*POP!$D$117/POP!$D89*1/(10^6)</f>
        <v>66233.351018823741</v>
      </c>
      <c r="H89" s="107">
        <f>(GIN_EA!D133*10^6-DE_RAW!S89*10^9)/(REA_transformed!T89/100)*POP!$D$117/POP!$D89*1/(10^6)</f>
        <v>65794.701091666211</v>
      </c>
      <c r="I89" s="37">
        <f>(AWMD_exIreland!G173/AWMD_exIreland!G$201*AWMD_Updated!G$201-DE_RAW!F89)*(POP!$D$117)/(POP!$D89)</f>
        <v>834031.82009610382</v>
      </c>
      <c r="J89" s="37">
        <f>(AWMD_exIreland!H173/AWMD_exIreland!H$201*AWMD_Updated!H$201-DE_RAW!G89)*(POP!$D$117)/(POP!$D89)</f>
        <v>788843.92485458206</v>
      </c>
      <c r="K89" s="37">
        <f>Y89/(REA_transformed!T89/100*10^6)*(POP!$D$117)/(POP!$D89)</f>
        <v>392917.46259983315</v>
      </c>
      <c r="L89" s="37">
        <f>(AWMD_exIreland!Q173*10^6-DE_RAW!H89*10^6)/(AWMD_exIreland!AJ173*10^3-DE_RAW!N89*10^6)*1/(S89/100)</f>
        <v>19.00003863031203</v>
      </c>
      <c r="M89" s="37">
        <f>(AWMD_exIreland!AI173-DE_RAW!M89)</f>
        <v>86514.27</v>
      </c>
      <c r="N89" s="37">
        <f t="shared" si="7"/>
        <v>101024.64637061817</v>
      </c>
      <c r="O89" s="37">
        <f>(AWMD_exIreland!AJ173*10^3-DE_RAW!N89*10^6)/(AWMD_exIreland!AI173*10^3-DE_RAW!M89*10^3)</f>
        <v>526.4557084050989</v>
      </c>
      <c r="P89" s="37">
        <f t="shared" si="8"/>
        <v>85.636795681139517</v>
      </c>
      <c r="Q89" s="37">
        <f>(N89*10^3)/POP!D89</f>
        <v>0.38830696183716551</v>
      </c>
      <c r="R89" s="37">
        <f>(AWMD_exIreland!AE173*AWMD_exIreland!AH173/100-DE_RAW!P89*DE_RAW!O89/100)/(AWMD_exIreland!AE173-DE_RAW!P89)*100</f>
        <v>14.363204318860493</v>
      </c>
      <c r="S89" s="37">
        <f>(AWMD_exIreland!D173/AWMD_exIreland!D$201*AWMD_Updated!D$201*AWMD_exIreland!J173/100-DE_RAW!C89*DE_RAW!J89/100)/(AWMD_exIreland!D173/AWMD_exIreland!D$201*AWMD_Updated!D$201-DE_RAW!C89)*100</f>
        <v>94.299062802611388</v>
      </c>
      <c r="T89" s="37">
        <f>(AWMD_exIreland!C173/AWMD_exIreland!C$201*AWMD_Updated!C$201*AWMD_exIreland!I173/100-DE_RAW!B89*DE_RAW!I89/100)/(AWMD_exIreland!C173/AWMD_exIreland!C$201*AWMD_Updated!C$201-DE_RAW!B89)*100</f>
        <v>92.901170953270324</v>
      </c>
      <c r="U89" s="37">
        <f>(AWMD_exIreland!F173/AWMD_exIreland!F$201*AWMD_Updated!F$201*AWMD_exIreland!L173/100-DE_RAW!E89*DE_RAW!K89/100)/(AWMD_exIreland!F173/AWMD_exIreland!C$201*AWMD_Updated!F$201-DE_RAW!E89)*100</f>
        <v>92.285905513055454</v>
      </c>
      <c r="Y89" s="37">
        <v>361134935649.05402</v>
      </c>
    </row>
    <row r="90" spans="1:25">
      <c r="A90" t="s">
        <v>293</v>
      </c>
      <c r="B90" s="37">
        <f>(AWMD_exIreland!C174/AWMD_exIreland!C$201*AWMD_Updated!C$201-DE_RAW!B90)*(POP!$D$117)/(POP!$D90)</f>
        <v>2011208.7032001787</v>
      </c>
      <c r="C90" s="37">
        <f>(AWMD_exIreland!D174/AWMD_exIreland!D$201*AWMD_Updated!D$201-DE_RAW!C90)*(POP!$D$117)/(POP!$D90)</f>
        <v>1082470.3324317413</v>
      </c>
      <c r="D90" s="37">
        <f>(AWMD_exIreland!E174/AWMD_exIreland!E$201*AWMD_Updated!E$201-DE_RAW!D90)*(POP!$D$117)/(POP!$D90)</f>
        <v>442480.77965126524</v>
      </c>
      <c r="E90" s="37">
        <f>(AWMD_exIreland!F174/AWMD_exIreland!F$201*AWMD_Updated!F$201-DE_RAW!E90)*(POP!$D$117)/(POP!$D90)</f>
        <v>445777.58869484061</v>
      </c>
      <c r="F90" s="37">
        <f t="shared" si="6"/>
        <v>379341.28457856865</v>
      </c>
      <c r="G90" s="37">
        <f>(GIN_EA!D134*10^6-DE_RAW!S90*10^9)/(REA_transformed!U90/100)*POP!$D$117/POP!$D90*1/(10^6)</f>
        <v>66436.304116271975</v>
      </c>
      <c r="H90" s="107">
        <f>(GIN_EA!D134*10^6-DE_RAW!S90*10^9)/(REA_transformed!T90/100)*POP!$D$117/POP!$D90*1/(10^6)</f>
        <v>65627.012225894432</v>
      </c>
      <c r="I90" s="37">
        <f>(AWMD_exIreland!G174/AWMD_exIreland!G$201*AWMD_Updated!G$201-DE_RAW!F90)*(POP!$D$117)/(POP!$D90)</f>
        <v>838784.04510807537</v>
      </c>
      <c r="J90" s="37">
        <f>(AWMD_exIreland!H174/AWMD_exIreland!H$201*AWMD_Updated!H$201-DE_RAW!G90)*(POP!$D$117)/(POP!$D90)</f>
        <v>787852.78981249325</v>
      </c>
      <c r="K90" s="37">
        <f>Y90/(REA_transformed!T90/100*10^6)*(POP!$D$117)/(POP!$D90)</f>
        <v>383592.92320423952</v>
      </c>
      <c r="L90" s="37">
        <f>(AWMD_exIreland!Q174*10^6-DE_RAW!H90*10^6)/(AWMD_exIreland!AJ174*10^3-DE_RAW!N90*10^6)*1/(S90/100)</f>
        <v>19.101356543105592</v>
      </c>
      <c r="M90" s="37">
        <f>(AWMD_exIreland!AI174-DE_RAW!M90)</f>
        <v>86224.06</v>
      </c>
      <c r="N90" s="37">
        <f t="shared" si="7"/>
        <v>101152.95288450185</v>
      </c>
      <c r="O90" s="37">
        <f>(AWMD_exIreland!AJ174*10^3-DE_RAW!N90*10^6)/(AWMD_exIreland!AI174*10^3-DE_RAW!M90*10^3)</f>
        <v>525.84348150620599</v>
      </c>
      <c r="P90" s="37">
        <f t="shared" si="8"/>
        <v>85.241268337912075</v>
      </c>
      <c r="Q90" s="37">
        <f>(N90*10^3)/POP!D90</f>
        <v>0.38873820652053875</v>
      </c>
      <c r="R90" s="37">
        <f>(AWMD_exIreland!AE174*AWMD_exIreland!AH174/100-DE_RAW!P90*DE_RAW!O90/100)/(AWMD_exIreland!AE174-DE_RAW!P90)*100</f>
        <v>14.758731662087914</v>
      </c>
      <c r="S90" s="37">
        <f>(AWMD_exIreland!D174/AWMD_exIreland!D$201*AWMD_Updated!D$201*AWMD_exIreland!J174/100-DE_RAW!C90*DE_RAW!J90/100)/(AWMD_exIreland!D174/AWMD_exIreland!D$201*AWMD_Updated!D$201-DE_RAW!C90)*100</f>
        <v>94.621590626118874</v>
      </c>
      <c r="T90" s="37">
        <f>(AWMD_exIreland!C174/AWMD_exIreland!C$201*AWMD_Updated!C$201*AWMD_exIreland!I174/100-DE_RAW!B90*DE_RAW!I90/100)/(AWMD_exIreland!C174/AWMD_exIreland!C$201*AWMD_Updated!C$201-DE_RAW!B90)*100</f>
        <v>93.269475442450428</v>
      </c>
      <c r="U90" s="37">
        <f>(AWMD_exIreland!F174/AWMD_exIreland!F$201*AWMD_Updated!F$201*AWMD_exIreland!L174/100-DE_RAW!E90*DE_RAW!K90/100)/(AWMD_exIreland!F174/AWMD_exIreland!C$201*AWMD_Updated!F$201-DE_RAW!E90)*100</f>
        <v>92.133316062433764</v>
      </c>
      <c r="Y90" s="37">
        <v>354018764450.06201</v>
      </c>
    </row>
    <row r="91" spans="1:25">
      <c r="A91" t="s">
        <v>294</v>
      </c>
      <c r="B91" s="37">
        <f>(AWMD_exIreland!C175/AWMD_exIreland!C$201*AWMD_Updated!C$201-DE_RAW!B91)*(POP!$D$117)/(POP!$D91)</f>
        <v>2018536.1537972204</v>
      </c>
      <c r="C91" s="37">
        <f>(AWMD_exIreland!D175/AWMD_exIreland!D$201*AWMD_Updated!D$201-DE_RAW!C91)*(POP!$D$117)/(POP!$D91)</f>
        <v>1083615.093708249</v>
      </c>
      <c r="D91" s="37">
        <f>(AWMD_exIreland!E175/AWMD_exIreland!E$201*AWMD_Updated!E$201-DE_RAW!D91)*(POP!$D$117)/(POP!$D91)</f>
        <v>443782.4945253586</v>
      </c>
      <c r="E91" s="37">
        <f>(AWMD_exIreland!F175/AWMD_exIreland!F$201*AWMD_Updated!F$201-DE_RAW!E91)*(POP!$D$117)/(POP!$D91)</f>
        <v>447327.817766144</v>
      </c>
      <c r="F91" s="37">
        <f t="shared" si="6"/>
        <v>381467.4871949493</v>
      </c>
      <c r="G91" s="37">
        <f>(GIN_EA!D135*10^6-DE_RAW!S91*10^9)/(REA_transformed!U91/100)*POP!$D$117/POP!$D91*1/(10^6)</f>
        <v>65860.330571194674</v>
      </c>
      <c r="H91" s="107">
        <f>(GIN_EA!D135*10^6-DE_RAW!S91*10^9)/(REA_transformed!T91/100)*POP!$D$117/POP!$D91*1/(10^6)</f>
        <v>64776.324318201805</v>
      </c>
      <c r="I91" s="37">
        <f>(AWMD_exIreland!G175/AWMD_exIreland!G$201*AWMD_Updated!G$201-DE_RAW!F91)*(POP!$D$117)/(POP!$D91)</f>
        <v>849057.49366350251</v>
      </c>
      <c r="J91" s="37">
        <f>(AWMD_exIreland!H175/AWMD_exIreland!H$201*AWMD_Updated!H$201-DE_RAW!G91)*(POP!$D$117)/(POP!$D91)</f>
        <v>798084.45227437874</v>
      </c>
      <c r="K91" s="37">
        <f>Y91/(REA_transformed!T91/100*10^6)*(POP!$D$117)/(POP!$D91)</f>
        <v>378223.92996529263</v>
      </c>
      <c r="L91" s="37">
        <f>(AWMD_exIreland!Q175*10^6-DE_RAW!H91*10^6)/(AWMD_exIreland!AJ175*10^3-DE_RAW!N91*10^6)*1/(S91/100)</f>
        <v>19.100177475478905</v>
      </c>
      <c r="M91" s="37">
        <f>(AWMD_exIreland!AI175-DE_RAW!M91)</f>
        <v>86040.25</v>
      </c>
      <c r="N91" s="37">
        <f t="shared" si="7"/>
        <v>100828.56597579434</v>
      </c>
      <c r="O91" s="37">
        <f>(AWMD_exIreland!AJ175*10^3-DE_RAW!N91*10^6)/(AWMD_exIreland!AI175*10^3-DE_RAW!M91*10^3)</f>
        <v>527.38650108524791</v>
      </c>
      <c r="P91" s="37">
        <f t="shared" si="8"/>
        <v>85.333208071862757</v>
      </c>
      <c r="Q91" s="37">
        <f>(N91*10^3)/POP!D91</f>
        <v>0.38734159833959964</v>
      </c>
      <c r="R91" s="37">
        <f>(AWMD_exIreland!AE175*AWMD_exIreland!AH175/100-DE_RAW!P91*DE_RAW!O91/100)/(AWMD_exIreland!AE175-DE_RAW!P91)*100</f>
        <v>14.66679192813724</v>
      </c>
      <c r="S91" s="37">
        <f>(AWMD_exIreland!D175/AWMD_exIreland!D$201*AWMD_Updated!D$201*AWMD_exIreland!J175/100-DE_RAW!C91*DE_RAW!J91/100)/(AWMD_exIreland!D175/AWMD_exIreland!D$201*AWMD_Updated!D$201-DE_RAW!C91)*100</f>
        <v>94.583749928976005</v>
      </c>
      <c r="T91" s="37">
        <f>(AWMD_exIreland!C175/AWMD_exIreland!C$201*AWMD_Updated!C$201*AWMD_exIreland!I175/100-DE_RAW!B91*DE_RAW!I91/100)/(AWMD_exIreland!C175/AWMD_exIreland!C$201*AWMD_Updated!C$201-DE_RAW!B91)*100</f>
        <v>93.538609467296936</v>
      </c>
      <c r="U91" s="37">
        <f>(AWMD_exIreland!F175/AWMD_exIreland!F$201*AWMD_Updated!F$201*AWMD_exIreland!L175/100-DE_RAW!E91*DE_RAW!K91/100)/(AWMD_exIreland!F175/AWMD_exIreland!C$201*AWMD_Updated!F$201-DE_RAW!E91)*100</f>
        <v>91.999041768814195</v>
      </c>
      <c r="Y91" s="37">
        <v>350206486084.87799</v>
      </c>
    </row>
    <row r="92" spans="1:25">
      <c r="A92" t="s">
        <v>295</v>
      </c>
      <c r="B92" s="37">
        <f>(AWMD_exIreland!C176/AWMD_exIreland!C$201*AWMD_Updated!C$201-DE_RAW!B92)*(POP!$D$117)/(POP!$D92)</f>
        <v>2020063.7899789237</v>
      </c>
      <c r="C92" s="37">
        <f>(AWMD_exIreland!D176/AWMD_exIreland!D$201*AWMD_Updated!D$201-DE_RAW!C92)*(POP!$D$117)/(POP!$D92)</f>
        <v>1085325.1466702877</v>
      </c>
      <c r="D92" s="37">
        <f>(AWMD_exIreland!E176/AWMD_exIreland!E$201*AWMD_Updated!E$201-DE_RAW!D92)*(POP!$D$117)/(POP!$D92)</f>
        <v>443454.44679727941</v>
      </c>
      <c r="E92" s="37">
        <f>(AWMD_exIreland!F176/AWMD_exIreland!F$201*AWMD_Updated!F$201-DE_RAW!E92)*(POP!$D$117)/(POP!$D92)</f>
        <v>449223.65338806843</v>
      </c>
      <c r="F92" s="37">
        <f t="shared" si="6"/>
        <v>383140.13739833958</v>
      </c>
      <c r="G92" s="37">
        <f>(GIN_EA!D136*10^6-DE_RAW!S92*10^9)/(REA_transformed!U92/100)*POP!$D$117/POP!$D92*1/(10^6)</f>
        <v>66083.515989728825</v>
      </c>
      <c r="H92" s="107">
        <f>(GIN_EA!D136*10^6-DE_RAW!S92*10^9)/(REA_transformed!T92/100)*POP!$D$117/POP!$D92*1/(10^6)</f>
        <v>65028.581212519282</v>
      </c>
      <c r="I92" s="37">
        <f>(AWMD_exIreland!G176/AWMD_exIreland!G$201*AWMD_Updated!G$201-DE_RAW!F92)*(POP!$D$117)/(POP!$D92)</f>
        <v>854841.54724331864</v>
      </c>
      <c r="J92" s="37">
        <f>(AWMD_exIreland!H176/AWMD_exIreland!H$201*AWMD_Updated!H$201-DE_RAW!G92)*(POP!$D$117)/(POP!$D92)</f>
        <v>810518.06058605679</v>
      </c>
      <c r="K92" s="37">
        <f>Y92/(REA_transformed!T92/100*10^6)*(POP!$D$117)/(POP!$D92)</f>
        <v>382766.79224648688</v>
      </c>
      <c r="L92" s="37">
        <f>(AWMD_exIreland!Q176*10^6-DE_RAW!H92*10^6)/(AWMD_exIreland!AJ176*10^3-DE_RAW!N92*10^6)*1/(S92/100)</f>
        <v>19.1355871435719</v>
      </c>
      <c r="M92" s="37">
        <f>(AWMD_exIreland!AI176-DE_RAW!M92)</f>
        <v>85971.849999999991</v>
      </c>
      <c r="N92" s="37">
        <f t="shared" si="7"/>
        <v>100801.45713205403</v>
      </c>
      <c r="O92" s="37">
        <f>(AWMD_exIreland!AJ176*10^3-DE_RAW!N92*10^6)/(AWMD_exIreland!AI176*10^3-DE_RAW!M92*10^3)</f>
        <v>527.25712079011919</v>
      </c>
      <c r="P92" s="37">
        <f t="shared" si="8"/>
        <v>85.288300830188746</v>
      </c>
      <c r="Q92" s="37">
        <f>(N92*10^3)/POP!D92</f>
        <v>0.38708527525184894</v>
      </c>
      <c r="R92" s="37">
        <f>(AWMD_exIreland!AE176*AWMD_exIreland!AH176/100-DE_RAW!P92*DE_RAW!O92/100)/(AWMD_exIreland!AE176-DE_RAW!P92)*100</f>
        <v>14.711699169811249</v>
      </c>
      <c r="S92" s="37">
        <f>(AWMD_exIreland!D176/AWMD_exIreland!D$201*AWMD_Updated!D$201*AWMD_exIreland!J176/100-DE_RAW!C92*DE_RAW!J92/100)/(AWMD_exIreland!D176/AWMD_exIreland!D$201*AWMD_Updated!D$201-DE_RAW!C92)*100</f>
        <v>94.760308626167628</v>
      </c>
      <c r="T92" s="37">
        <f>(AWMD_exIreland!C176/AWMD_exIreland!C$201*AWMD_Updated!C$201*AWMD_exIreland!I176/100-DE_RAW!B92*DE_RAW!I92/100)/(AWMD_exIreland!C176/AWMD_exIreland!C$201*AWMD_Updated!C$201-DE_RAW!B92)*100</f>
        <v>93.538417253163402</v>
      </c>
      <c r="U92" s="37">
        <f>(AWMD_exIreland!F176/AWMD_exIreland!F$201*AWMD_Updated!F$201*AWMD_exIreland!L176/100-DE_RAW!E92*DE_RAW!K92/100)/(AWMD_exIreland!F176/AWMD_exIreland!C$201*AWMD_Updated!F$201-DE_RAW!E92)*100</f>
        <v>92.045201768369338</v>
      </c>
      <c r="Y92" s="37">
        <v>354551438187.13898</v>
      </c>
    </row>
    <row r="93" spans="1:25">
      <c r="A93" t="s">
        <v>296</v>
      </c>
      <c r="B93" s="37">
        <f>(AWMD_exIreland!C177/AWMD_exIreland!C$201*AWMD_Updated!C$201-DE_RAW!B93)*(POP!$D$117)/(POP!$D93)</f>
        <v>2025472.7689657405</v>
      </c>
      <c r="C93" s="37">
        <f>(AWMD_exIreland!D177/AWMD_exIreland!D$201*AWMD_Updated!D$201-DE_RAW!C93)*(POP!$D$117)/(POP!$D93)</f>
        <v>1089427.4530607893</v>
      </c>
      <c r="D93" s="37">
        <f>(AWMD_exIreland!E177/AWMD_exIreland!E$201*AWMD_Updated!E$201-DE_RAW!D93)*(POP!$D$117)/(POP!$D93)</f>
        <v>444150.07931497664</v>
      </c>
      <c r="E93" s="37">
        <f>(AWMD_exIreland!F177/AWMD_exIreland!F$201*AWMD_Updated!F$201-DE_RAW!E93)*(POP!$D$117)/(POP!$D93)</f>
        <v>452979.10699924099</v>
      </c>
      <c r="F93" s="37">
        <f t="shared" si="6"/>
        <v>388510.88720426412</v>
      </c>
      <c r="G93" s="37">
        <f>(GIN_EA!D137*10^6-DE_RAW!S93*10^9)/(REA_transformed!U93/100)*POP!$D$117/POP!$D93*1/(10^6)</f>
        <v>64468.219794976882</v>
      </c>
      <c r="H93" s="107">
        <f>(GIN_EA!D137*10^6-DE_RAW!S93*10^9)/(REA_transformed!T93/100)*POP!$D$117/POP!$D93*1/(10^6)</f>
        <v>63417.378294262875</v>
      </c>
      <c r="I93" s="37">
        <f>(AWMD_exIreland!G177/AWMD_exIreland!G$201*AWMD_Updated!G$201-DE_RAW!F93)*(POP!$D$117)/(POP!$D93)</f>
        <v>859270.03001424065</v>
      </c>
      <c r="J93" s="37">
        <f>(AWMD_exIreland!H177/AWMD_exIreland!H$201*AWMD_Updated!H$201-DE_RAW!G93)*(POP!$D$117)/(POP!$D93)</f>
        <v>818591.24022616376</v>
      </c>
      <c r="K93" s="37">
        <f>Y93/(REA_transformed!T93/100*10^6)*(POP!$D$117)/(POP!$D93)</f>
        <v>380739.03718090494</v>
      </c>
      <c r="L93" s="37">
        <f>(AWMD_exIreland!Q177*10^6-DE_RAW!H93*10^6)/(AWMD_exIreland!AJ177*10^3-DE_RAW!N93*10^6)*1/(S93/100)</f>
        <v>19.120611946052541</v>
      </c>
      <c r="M93" s="37">
        <f>(AWMD_exIreland!AI177-DE_RAW!M93)</f>
        <v>86122.08</v>
      </c>
      <c r="N93" s="37">
        <f t="shared" si="7"/>
        <v>100708.84785786339</v>
      </c>
      <c r="O93" s="37">
        <f>(AWMD_exIreland!AJ177*10^3-DE_RAW!N93*10^6)/(AWMD_exIreland!AI177*10^3-DE_RAW!M93*10^3)</f>
        <v>527.6401789181125</v>
      </c>
      <c r="P93" s="37">
        <f t="shared" si="8"/>
        <v>85.515902358002748</v>
      </c>
      <c r="Q93" s="37">
        <f>(N93*10^3)/POP!D93</f>
        <v>0.38657535686451516</v>
      </c>
      <c r="R93" s="37">
        <f>(AWMD_exIreland!AE177*AWMD_exIreland!AH177/100-DE_RAW!P93*DE_RAW!O93/100)/(AWMD_exIreland!AE177-DE_RAW!P93)*100</f>
        <v>14.484097641997257</v>
      </c>
      <c r="S93" s="37">
        <f>(AWMD_exIreland!D177/AWMD_exIreland!D$201*AWMD_Updated!D$201*AWMD_exIreland!J177/100-DE_RAW!C93*DE_RAW!J93/100)/(AWMD_exIreland!D177/AWMD_exIreland!D$201*AWMD_Updated!D$201-DE_RAW!C93)*100</f>
        <v>94.757469344671861</v>
      </c>
      <c r="T93" s="37">
        <f>(AWMD_exIreland!C177/AWMD_exIreland!C$201*AWMD_Updated!C$201*AWMD_exIreland!I177/100-DE_RAW!B93*DE_RAW!I93/100)/(AWMD_exIreland!C177/AWMD_exIreland!C$201*AWMD_Updated!C$201-DE_RAW!B93)*100</f>
        <v>93.520259173751086</v>
      </c>
      <c r="U93" s="37">
        <f>(AWMD_exIreland!F177/AWMD_exIreland!F$201*AWMD_Updated!F$201*AWMD_exIreland!L177/100-DE_RAW!E93*DE_RAW!K93/100)/(AWMD_exIreland!F177/AWMD_exIreland!C$201*AWMD_Updated!F$201-DE_RAW!E93)*100</f>
        <v>91.995865141934445</v>
      </c>
      <c r="Y93" s="37">
        <v>352745428261.61798</v>
      </c>
    </row>
    <row r="94" spans="1:25">
      <c r="A94" t="s">
        <v>297</v>
      </c>
      <c r="B94" s="37">
        <f>(AWMD_exIreland!C178/AWMD_exIreland!C$201*AWMD_Updated!C$201-DE_RAW!B94)*(POP!$D$117)/(POP!$D94)</f>
        <v>2026435.6032706534</v>
      </c>
      <c r="C94" s="37">
        <f>(AWMD_exIreland!D178/AWMD_exIreland!D$201*AWMD_Updated!D$201-DE_RAW!C94)*(POP!$D$117)/(POP!$D94)</f>
        <v>1087157.6580479832</v>
      </c>
      <c r="D94" s="37">
        <f>(AWMD_exIreland!E178/AWMD_exIreland!E$201*AWMD_Updated!E$201-DE_RAW!D94)*(POP!$D$117)/(POP!$D94)</f>
        <v>444232.52253109805</v>
      </c>
      <c r="E94" s="37">
        <f>(AWMD_exIreland!F178/AWMD_exIreland!F$201*AWMD_Updated!F$201-DE_RAW!E94)*(POP!$D$117)/(POP!$D94)</f>
        <v>448920.63183279784</v>
      </c>
      <c r="F94" s="37">
        <f t="shared" si="6"/>
        <v>383866.9884361024</v>
      </c>
      <c r="G94" s="37">
        <f>(GIN_EA!D138*10^6-DE_RAW!S94*10^9)/(REA_transformed!U94/100)*POP!$D$117/POP!$D94*1/(10^6)</f>
        <v>65053.643396695443</v>
      </c>
      <c r="H94" s="107">
        <f>(GIN_EA!D138*10^6-DE_RAW!S94*10^9)/(REA_transformed!T94/100)*POP!$D$117/POP!$D94*1/(10^6)</f>
        <v>63985.033118109219</v>
      </c>
      <c r="I94" s="37">
        <f>(AWMD_exIreland!G178/AWMD_exIreland!G$201*AWMD_Updated!G$201-DE_RAW!F94)*(POP!$D$117)/(POP!$D94)</f>
        <v>866487.48278967058</v>
      </c>
      <c r="J94" s="37">
        <f>(AWMD_exIreland!H178/AWMD_exIreland!H$201*AWMD_Updated!H$201-DE_RAW!G94)*(POP!$D$117)/(POP!$D94)</f>
        <v>821876.99189881573</v>
      </c>
      <c r="K94" s="37">
        <f>Y94/(REA_transformed!T94/100*10^6)*(POP!$D$117)/(POP!$D94)</f>
        <v>378228.48733560933</v>
      </c>
      <c r="L94" s="37">
        <f>(AWMD_exIreland!Q178*10^6-DE_RAW!H94*10^6)/(AWMD_exIreland!AJ178*10^3-DE_RAW!N94*10^6)*1/(S94/100)</f>
        <v>19.122094543384929</v>
      </c>
      <c r="M94" s="37">
        <f>(AWMD_exIreland!AI178-DE_RAW!M94)</f>
        <v>86263.569999999992</v>
      </c>
      <c r="N94" s="37">
        <f t="shared" si="7"/>
        <v>100882.03725662644</v>
      </c>
      <c r="O94" s="37">
        <f>(AWMD_exIreland!AJ178*10^3-DE_RAW!N94*10^6)/(AWMD_exIreland!AI178*10^3-DE_RAW!M94*10^3)</f>
        <v>527.01277259914013</v>
      </c>
      <c r="P94" s="37">
        <f t="shared" si="8"/>
        <v>85.50934571291458</v>
      </c>
      <c r="Q94" s="37">
        <f>(N94*10^3)/POP!D94</f>
        <v>0.38704372336429438</v>
      </c>
      <c r="R94" s="37">
        <f>(AWMD_exIreland!AE178*AWMD_exIreland!AH178/100-DE_RAW!P94*DE_RAW!O94/100)/(AWMD_exIreland!AE178-DE_RAW!P94)*100</f>
        <v>14.490654287085425</v>
      </c>
      <c r="S94" s="37">
        <f>(AWMD_exIreland!D178/AWMD_exIreland!D$201*AWMD_Updated!D$201*AWMD_exIreland!J178/100-DE_RAW!C94*DE_RAW!J94/100)/(AWMD_exIreland!D178/AWMD_exIreland!D$201*AWMD_Updated!D$201-DE_RAW!C94)*100</f>
        <v>94.998931686516784</v>
      </c>
      <c r="T94" s="37">
        <f>(AWMD_exIreland!C178/AWMD_exIreland!C$201*AWMD_Updated!C$201*AWMD_exIreland!I178/100-DE_RAW!B94*DE_RAW!I94/100)/(AWMD_exIreland!C178/AWMD_exIreland!C$201*AWMD_Updated!C$201-DE_RAW!B94)*100</f>
        <v>93.831239368156062</v>
      </c>
      <c r="U94" s="37">
        <f>(AWMD_exIreland!F178/AWMD_exIreland!F$201*AWMD_Updated!F$201*AWMD_exIreland!L178/100-DE_RAW!E94*DE_RAW!K94/100)/(AWMD_exIreland!F178/AWMD_exIreland!C$201*AWMD_Updated!F$201-DE_RAW!E94)*100</f>
        <v>92.289910987363356</v>
      </c>
      <c r="Y94" s="37">
        <v>351763137563.22302</v>
      </c>
    </row>
    <row r="95" spans="1:25">
      <c r="A95" t="s">
        <v>298</v>
      </c>
      <c r="B95" s="37">
        <f>(AWMD_exIreland!C179/AWMD_exIreland!C$201*AWMD_Updated!C$201-DE_RAW!B95)*(POP!$D$117)/(POP!$D95)</f>
        <v>2030966.6723180462</v>
      </c>
      <c r="C95" s="37">
        <f>(AWMD_exIreland!D179/AWMD_exIreland!D$201*AWMD_Updated!D$201-DE_RAW!C95)*(POP!$D$117)/(POP!$D95)</f>
        <v>1090849.0148473354</v>
      </c>
      <c r="D95" s="37">
        <f>(AWMD_exIreland!E179/AWMD_exIreland!E$201*AWMD_Updated!E$201-DE_RAW!D95)*(POP!$D$117)/(POP!$D95)</f>
        <v>444044.48865306709</v>
      </c>
      <c r="E95" s="37">
        <f>(AWMD_exIreland!F179/AWMD_exIreland!F$201*AWMD_Updated!F$201-DE_RAW!E95)*(POP!$D$117)/(POP!$D95)</f>
        <v>448306.52743276086</v>
      </c>
      <c r="F95" s="37">
        <f t="shared" si="6"/>
        <v>384544.16999593715</v>
      </c>
      <c r="G95" s="37">
        <f>(GIN_EA!D139*10^6-DE_RAW!S95*10^9)/(REA_transformed!U95/100)*POP!$D$117/POP!$D95*1/(10^6)</f>
        <v>63762.35743682371</v>
      </c>
      <c r="H95" s="107">
        <f>(GIN_EA!D139*10^6-DE_RAW!S95*10^9)/(REA_transformed!T95/100)*POP!$D$117/POP!$D95*1/(10^6)</f>
        <v>62631.902162534076</v>
      </c>
      <c r="I95" s="37">
        <f>(AWMD_exIreland!G179/AWMD_exIreland!G$201*AWMD_Updated!G$201-DE_RAW!F95)*(POP!$D$117)/(POP!$D95)</f>
        <v>874948.70430793019</v>
      </c>
      <c r="J95" s="37">
        <f>(AWMD_exIreland!H179/AWMD_exIreland!H$201*AWMD_Updated!H$201-DE_RAW!G95)*(POP!$D$117)/(POP!$D95)</f>
        <v>831695.04364552256</v>
      </c>
      <c r="K95" s="37">
        <f>Y95/(REA_transformed!T95/100*10^6)*(POP!$D$117)/(POP!$D95)</f>
        <v>377195.0492827234</v>
      </c>
      <c r="L95" s="37">
        <f>(AWMD_exIreland!Q179*10^6-DE_RAW!H95*10^6)/(AWMD_exIreland!AJ179*10^3-DE_RAW!N95*10^6)*1/(S95/100)</f>
        <v>19.203531163821651</v>
      </c>
      <c r="M95" s="37">
        <f>(AWMD_exIreland!AI179-DE_RAW!M95)</f>
        <v>86635.45</v>
      </c>
      <c r="N95" s="37">
        <f t="shared" si="7"/>
        <v>100728.23436593883</v>
      </c>
      <c r="O95" s="37">
        <f>(AWMD_exIreland!AJ179*10^3-DE_RAW!N95*10^6)/(AWMD_exIreland!AI179*10^3-DE_RAW!M95*10^3)</f>
        <v>525.12757075769787</v>
      </c>
      <c r="P95" s="37">
        <f t="shared" si="8"/>
        <v>86.009102160233738</v>
      </c>
      <c r="Q95" s="37">
        <f>(N95*10^3)/POP!D95</f>
        <v>0.38631068314172956</v>
      </c>
      <c r="R95" s="37">
        <f>(AWMD_exIreland!AE179*AWMD_exIreland!AH179/100-DE_RAW!P95*DE_RAW!O95/100)/(AWMD_exIreland!AE179-DE_RAW!P95)*100</f>
        <v>13.990897839766262</v>
      </c>
      <c r="S95" s="37">
        <f>(AWMD_exIreland!D179/AWMD_exIreland!D$201*AWMD_Updated!D$201*AWMD_exIreland!J179/100-DE_RAW!C95*DE_RAW!J95/100)/(AWMD_exIreland!D179/AWMD_exIreland!D$201*AWMD_Updated!D$201-DE_RAW!C95)*100</f>
        <v>94.988178778427155</v>
      </c>
      <c r="T95" s="37">
        <f>(AWMD_exIreland!C179/AWMD_exIreland!C$201*AWMD_Updated!C$201*AWMD_exIreland!I179/100-DE_RAW!B95*DE_RAW!I95/100)/(AWMD_exIreland!C179/AWMD_exIreland!C$201*AWMD_Updated!C$201-DE_RAW!B95)*100</f>
        <v>93.8981954723277</v>
      </c>
      <c r="U95" s="37">
        <f>(AWMD_exIreland!F179/AWMD_exIreland!F$201*AWMD_Updated!F$201*AWMD_exIreland!L179/100-DE_RAW!E95*DE_RAW!K95/100)/(AWMD_exIreland!F179/AWMD_exIreland!C$201*AWMD_Updated!F$201-DE_RAW!E95)*100</f>
        <v>92.233456046356125</v>
      </c>
      <c r="Y95" s="37">
        <v>351182249010.56201</v>
      </c>
    </row>
    <row r="96" spans="1:25">
      <c r="A96" t="s">
        <v>299</v>
      </c>
      <c r="B96" s="37">
        <f>(AWMD_exIreland!C180/AWMD_exIreland!C$201*AWMD_Updated!C$201-DE_RAW!B96)*(POP!$D$117)/(POP!$D96)</f>
        <v>2039001.4297284568</v>
      </c>
      <c r="C96" s="37">
        <f>(AWMD_exIreland!D180/AWMD_exIreland!D$201*AWMD_Updated!D$201-DE_RAW!C96)*(POP!$D$117)/(POP!$D96)</f>
        <v>1094796.3315301507</v>
      </c>
      <c r="D96" s="37">
        <f>(AWMD_exIreland!E180/AWMD_exIreland!E$201*AWMD_Updated!E$201-DE_RAW!D96)*(POP!$D$117)/(POP!$D96)</f>
        <v>444830.53391008958</v>
      </c>
      <c r="E96" s="37">
        <f>(AWMD_exIreland!F180/AWMD_exIreland!F$201*AWMD_Updated!F$201-DE_RAW!E96)*(POP!$D$117)/(POP!$D96)</f>
        <v>450295.03399785882</v>
      </c>
      <c r="F96" s="37">
        <f t="shared" si="6"/>
        <v>387717.1611168792</v>
      </c>
      <c r="G96" s="37">
        <f>(GIN_EA!D140*10^6-DE_RAW!S96*10^9)/(REA_transformed!U96/100)*POP!$D$117/POP!$D96*1/(10^6)</f>
        <v>62577.87288097963</v>
      </c>
      <c r="H96" s="107">
        <f>(GIN_EA!D140*10^6-DE_RAW!S96*10^9)/(REA_transformed!T96/100)*POP!$D$117/POP!$D96*1/(10^6)</f>
        <v>61458.019267810312</v>
      </c>
      <c r="I96" s="37">
        <f>(AWMD_exIreland!G180/AWMD_exIreland!G$201*AWMD_Updated!G$201-DE_RAW!F96)*(POP!$D$117)/(POP!$D96)</f>
        <v>887489.38474618096</v>
      </c>
      <c r="J96" s="37">
        <f>(AWMD_exIreland!H180/AWMD_exIreland!H$201*AWMD_Updated!H$201-DE_RAW!G96)*(POP!$D$117)/(POP!$D96)</f>
        <v>846391.03644610906</v>
      </c>
      <c r="K96" s="37">
        <f>Y96/(REA_transformed!T96/100*10^6)*(POP!$D$117)/(POP!$D96)</f>
        <v>387158.59620898677</v>
      </c>
      <c r="L96" s="37">
        <f>(AWMD_exIreland!Q180*10^6-DE_RAW!H96*10^6)/(AWMD_exIreland!AJ180*10^3-DE_RAW!N96*10^6)*1/(S96/100)</f>
        <v>19.262245216882395</v>
      </c>
      <c r="M96" s="37">
        <f>(AWMD_exIreland!AI180-DE_RAW!M96)</f>
        <v>86934.45</v>
      </c>
      <c r="N96" s="37">
        <f t="shared" si="7"/>
        <v>101096.38678076366</v>
      </c>
      <c r="O96" s="37">
        <f>(AWMD_exIreland!AJ180*10^3-DE_RAW!N96*10^6)/(AWMD_exIreland!AI180*10^3-DE_RAW!M96*10^3)</f>
        <v>524.9246104392447</v>
      </c>
      <c r="P96" s="37">
        <f t="shared" si="8"/>
        <v>85.991648928586287</v>
      </c>
      <c r="Q96" s="37">
        <f>(N96*10^3)/POP!D96</f>
        <v>0.38759272274362766</v>
      </c>
      <c r="R96" s="37">
        <f>(AWMD_exIreland!AE180*AWMD_exIreland!AH180/100-DE_RAW!P96*DE_RAW!O96/100)/(AWMD_exIreland!AE180-DE_RAW!P96)*100</f>
        <v>14.008351071413713</v>
      </c>
      <c r="S96" s="37">
        <f>(AWMD_exIreland!D180/AWMD_exIreland!D$201*AWMD_Updated!D$201*AWMD_exIreland!J180/100-DE_RAW!C96*DE_RAW!J96/100)/(AWMD_exIreland!D180/AWMD_exIreland!D$201*AWMD_Updated!D$201-DE_RAW!C96)*100</f>
        <v>94.926027977173462</v>
      </c>
      <c r="T96" s="37">
        <f>(AWMD_exIreland!C180/AWMD_exIreland!C$201*AWMD_Updated!C$201*AWMD_exIreland!I180/100-DE_RAW!B96*DE_RAW!I96/100)/(AWMD_exIreland!C180/AWMD_exIreland!C$201*AWMD_Updated!C$201-DE_RAW!B96)*100</f>
        <v>94.090282965391708</v>
      </c>
      <c r="U96" s="37">
        <f>(AWMD_exIreland!F180/AWMD_exIreland!F$201*AWMD_Updated!F$201*AWMD_exIreland!L180/100-DE_RAW!E96*DE_RAW!K96/100)/(AWMD_exIreland!F180/AWMD_exIreland!C$201*AWMD_Updated!F$201-DE_RAW!E96)*100</f>
        <v>92.406503404150911</v>
      </c>
      <c r="Y96" s="37">
        <v>361317106387.211</v>
      </c>
    </row>
    <row r="97" spans="1:25">
      <c r="A97" t="s">
        <v>300</v>
      </c>
      <c r="B97" s="37">
        <f>(AWMD_exIreland!C181/AWMD_exIreland!C$201*AWMD_Updated!C$201-DE_RAW!B97)*(POP!$D$117)/(POP!$D97)</f>
        <v>2043335.3925601619</v>
      </c>
      <c r="C97" s="37">
        <f>(AWMD_exIreland!D181/AWMD_exIreland!D$201*AWMD_Updated!D$201-DE_RAW!C97)*(POP!$D$117)/(POP!$D97)</f>
        <v>1100245.6311483574</v>
      </c>
      <c r="D97" s="37">
        <f>(AWMD_exIreland!E181/AWMD_exIreland!E$201*AWMD_Updated!E$201-DE_RAW!D97)*(POP!$D$117)/(POP!$D97)</f>
        <v>445750.32726638735</v>
      </c>
      <c r="E97" s="37">
        <f>(AWMD_exIreland!F181/AWMD_exIreland!F$201*AWMD_Updated!F$201-DE_RAW!E97)*(POP!$D$117)/(POP!$D97)</f>
        <v>450913.09208864014</v>
      </c>
      <c r="F97" s="37">
        <f t="shared" si="6"/>
        <v>387813.513033867</v>
      </c>
      <c r="G97" s="37">
        <f>(GIN_EA!D141*10^6-DE_RAW!S97*10^9)/(REA_transformed!U97/100)*POP!$D$117/POP!$D97*1/(10^6)</f>
        <v>63099.579054773159</v>
      </c>
      <c r="H97" s="107">
        <f>(GIN_EA!D141*10^6-DE_RAW!S97*10^9)/(REA_transformed!T97/100)*POP!$D$117/POP!$D97*1/(10^6)</f>
        <v>61925.594685693162</v>
      </c>
      <c r="I97" s="37">
        <f>(AWMD_exIreland!G181/AWMD_exIreland!G$201*AWMD_Updated!G$201-DE_RAW!F97)*(POP!$D$117)/(POP!$D97)</f>
        <v>897257.87690178468</v>
      </c>
      <c r="J97" s="37">
        <f>(AWMD_exIreland!H181/AWMD_exIreland!H$201*AWMD_Updated!H$201-DE_RAW!G97)*(POP!$D$117)/(POP!$D97)</f>
        <v>851582.94461146661</v>
      </c>
      <c r="K97" s="37">
        <f>Y97/(REA_transformed!T97/100*10^6)*(POP!$D$117)/(POP!$D97)</f>
        <v>376408.24557899061</v>
      </c>
      <c r="L97" s="37">
        <f>(AWMD_exIreland!Q181*10^6-DE_RAW!H97*10^6)/(AWMD_exIreland!AJ181*10^3-DE_RAW!N97*10^6)*1/(S97/100)</f>
        <v>19.280245645851409</v>
      </c>
      <c r="M97" s="37">
        <f>(AWMD_exIreland!AI181-DE_RAW!M97)</f>
        <v>87095.08</v>
      </c>
      <c r="N97" s="37">
        <f t="shared" si="7"/>
        <v>101162.76563881423</v>
      </c>
      <c r="O97" s="37">
        <f>(AWMD_exIreland!AJ181*10^3-DE_RAW!N97*10^6)/(AWMD_exIreland!AI181*10^3-DE_RAW!M97*10^3)</f>
        <v>525.90226566184913</v>
      </c>
      <c r="P97" s="37">
        <f t="shared" si="8"/>
        <v>86.094008452634938</v>
      </c>
      <c r="Q97" s="37">
        <f>(N97*10^3)/POP!D97</f>
        <v>0.38773081091126799</v>
      </c>
      <c r="R97" s="37">
        <f>(AWMD_exIreland!AE181*AWMD_exIreland!AH181/100-DE_RAW!P97*DE_RAW!O97/100)/(AWMD_exIreland!AE181-DE_RAW!P97)*100</f>
        <v>13.905991547365062</v>
      </c>
      <c r="S97" s="37">
        <f>(AWMD_exIreland!D181/AWMD_exIreland!D$201*AWMD_Updated!D$201*AWMD_exIreland!J181/100-DE_RAW!C97*DE_RAW!J97/100)/(AWMD_exIreland!D181/AWMD_exIreland!D$201*AWMD_Updated!D$201-DE_RAW!C97)*100</f>
        <v>94.923611034866013</v>
      </c>
      <c r="T97" s="37">
        <f>(AWMD_exIreland!C181/AWMD_exIreland!C$201*AWMD_Updated!C$201*AWMD_exIreland!I181/100-DE_RAW!B97*DE_RAW!I97/100)/(AWMD_exIreland!C181/AWMD_exIreland!C$201*AWMD_Updated!C$201-DE_RAW!B97)*100</f>
        <v>94.312018448918664</v>
      </c>
      <c r="U97" s="37">
        <f>(AWMD_exIreland!F181/AWMD_exIreland!F$201*AWMD_Updated!F$201*AWMD_exIreland!L181/100-DE_RAW!E97*DE_RAW!K97/100)/(AWMD_exIreland!F181/AWMD_exIreland!C$201*AWMD_Updated!F$201-DE_RAW!E97)*100</f>
        <v>92.557318383815144</v>
      </c>
      <c r="Y97" s="37">
        <v>352217857670.55701</v>
      </c>
    </row>
    <row r="98" spans="1:25">
      <c r="A98" t="s">
        <v>301</v>
      </c>
      <c r="B98" s="37">
        <f>(AWMD_exIreland!C182/AWMD_exIreland!C$201*AWMD_Updated!C$201-DE_RAW!B98)*(POP!$D$117)/(POP!$D98)</f>
        <v>2053426.3670651889</v>
      </c>
      <c r="C98" s="37">
        <f>(AWMD_exIreland!D182/AWMD_exIreland!D$201*AWMD_Updated!D$201-DE_RAW!C98)*(POP!$D$117)/(POP!$D98)</f>
        <v>1106619.4384998803</v>
      </c>
      <c r="D98" s="37">
        <f>(AWMD_exIreland!E182/AWMD_exIreland!E$201*AWMD_Updated!E$201-DE_RAW!D98)*(POP!$D$117)/(POP!$D98)</f>
        <v>446122.11819971213</v>
      </c>
      <c r="E98" s="37">
        <f>(AWMD_exIreland!F182/AWMD_exIreland!F$201*AWMD_Updated!F$201-DE_RAW!E98)*(POP!$D$117)/(POP!$D98)</f>
        <v>449066.84620591288</v>
      </c>
      <c r="F98" s="37">
        <f t="shared" ref="F98:F129" si="9">E98-G98</f>
        <v>384243.0224973064</v>
      </c>
      <c r="G98" s="37">
        <f>(GIN_EA!D142*10^6-DE_RAW!S98*10^9)/(REA_transformed!U98/100)*POP!$D$117/POP!$D98*1/(10^6)</f>
        <v>64823.823708606484</v>
      </c>
      <c r="H98" s="107">
        <f>(GIN_EA!D142*10^6-DE_RAW!S98*10^9)/(REA_transformed!T98/100)*POP!$D$117/POP!$D98*1/(10^6)</f>
        <v>63319.926446199286</v>
      </c>
      <c r="I98" s="37">
        <f>(AWMD_exIreland!G182/AWMD_exIreland!G$201*AWMD_Updated!G$201-DE_RAW!F98)*(POP!$D$117)/(POP!$D98)</f>
        <v>919039.75083275698</v>
      </c>
      <c r="J98" s="37">
        <f>(AWMD_exIreland!H182/AWMD_exIreland!H$201*AWMD_Updated!H$201-DE_RAW!G98)*(POP!$D$117)/(POP!$D98)</f>
        <v>873112.80682143976</v>
      </c>
      <c r="K98" s="37">
        <f>Y98/(REA_transformed!T98/100*10^6)*(POP!$D$117)/(POP!$D98)</f>
        <v>381233.90814329224</v>
      </c>
      <c r="L98" s="37">
        <f>(AWMD_exIreland!Q182*10^6-DE_RAW!H98*10^6)/(AWMD_exIreland!AJ182*10^3-DE_RAW!N98*10^6)*1/(S98/100)</f>
        <v>19.474285262855741</v>
      </c>
      <c r="M98" s="37">
        <f>(AWMD_exIreland!AI182-DE_RAW!M98)</f>
        <v>87237.64</v>
      </c>
      <c r="N98" s="37">
        <f t="shared" ref="N98:N129" si="10">M98/(1-R98/100)</f>
        <v>101074.36622644096</v>
      </c>
      <c r="O98" s="37">
        <f>(AWMD_exIreland!AJ182*10^3-DE_RAW!N98*10^6)/(AWMD_exIreland!AI182*10^3-DE_RAW!M98*10^3)</f>
        <v>522.35947120990431</v>
      </c>
      <c r="P98" s="37">
        <f t="shared" si="8"/>
        <v>86.310350741708348</v>
      </c>
      <c r="Q98" s="37">
        <f>(N98*10^3)/POP!D98</f>
        <v>0.38730718467907765</v>
      </c>
      <c r="R98" s="37">
        <f>(AWMD_exIreland!AE182*AWMD_exIreland!AH182/100-DE_RAW!P98*DE_RAW!O98/100)/(AWMD_exIreland!AE182-DE_RAW!P98)*100</f>
        <v>13.689649258291665</v>
      </c>
      <c r="S98" s="37">
        <f>(AWMD_exIreland!D182/AWMD_exIreland!D$201*AWMD_Updated!D$201*AWMD_exIreland!J182/100-DE_RAW!C98*DE_RAW!J98/100)/(AWMD_exIreland!D182/AWMD_exIreland!D$201*AWMD_Updated!D$201-DE_RAW!C98)*100</f>
        <v>94.812936704973509</v>
      </c>
      <c r="T98" s="37">
        <f>(AWMD_exIreland!C182/AWMD_exIreland!C$201*AWMD_Updated!C$201*AWMD_exIreland!I182/100-DE_RAW!B98*DE_RAW!I98/100)/(AWMD_exIreland!C182/AWMD_exIreland!C$201*AWMD_Updated!C$201-DE_RAW!B98)*100</f>
        <v>94.606050070369179</v>
      </c>
      <c r="U98" s="37">
        <f>(AWMD_exIreland!F182/AWMD_exIreland!F$201*AWMD_Updated!F$201*AWMD_exIreland!L182/100-DE_RAW!E98*DE_RAW!K98/100)/(AWMD_exIreland!F182/AWMD_exIreland!C$201*AWMD_Updated!F$201-DE_RAW!E98)*100</f>
        <v>92.411212253526614</v>
      </c>
      <c r="Y98" s="37">
        <v>357923923850.44098</v>
      </c>
    </row>
    <row r="99" spans="1:25">
      <c r="A99" t="s">
        <v>302</v>
      </c>
      <c r="B99" s="37">
        <f>(AWMD_exIreland!C183/AWMD_exIreland!C$201*AWMD_Updated!C$201-DE_RAW!B99)*(POP!$D$117)/(POP!$D99)</f>
        <v>2062575.8687039018</v>
      </c>
      <c r="C99" s="37">
        <f>(AWMD_exIreland!D183/AWMD_exIreland!D$201*AWMD_Updated!D$201-DE_RAW!C99)*(POP!$D$117)/(POP!$D99)</f>
        <v>1112679.2107729502</v>
      </c>
      <c r="D99" s="37">
        <f>(AWMD_exIreland!E183/AWMD_exIreland!E$201*AWMD_Updated!E$201-DE_RAW!D99)*(POP!$D$117)/(POP!$D99)</f>
        <v>447429.46568742831</v>
      </c>
      <c r="E99" s="37">
        <f>(AWMD_exIreland!F183/AWMD_exIreland!F$201*AWMD_Updated!F$201-DE_RAW!E99)*(POP!$D$117)/(POP!$D99)</f>
        <v>495192.6989723068</v>
      </c>
      <c r="F99" s="37">
        <f t="shared" si="9"/>
        <v>430753.69434733287</v>
      </c>
      <c r="G99" s="37">
        <f>(GIN_EA!D143*10^6-DE_RAW!S99*10^9)/(REA_transformed!U99/100)*POP!$D$117/POP!$D99*1/(10^6)</f>
        <v>64439.004624973903</v>
      </c>
      <c r="H99" s="107">
        <f>(GIN_EA!D143*10^6-DE_RAW!S99*10^9)/(REA_transformed!T99/100)*POP!$D$117/POP!$D99*1/(10^6)</f>
        <v>62971.904896479602</v>
      </c>
      <c r="I99" s="37">
        <f>(AWMD_exIreland!G183/AWMD_exIreland!G$201*AWMD_Updated!G$201-DE_RAW!F99)*(POP!$D$117)/(POP!$D99)</f>
        <v>920263.28485729464</v>
      </c>
      <c r="J99" s="37">
        <f>(AWMD_exIreland!H183/AWMD_exIreland!H$201*AWMD_Updated!H$201-DE_RAW!G99)*(POP!$D$117)/(POP!$D99)</f>
        <v>914120.53513841657</v>
      </c>
      <c r="K99" s="37">
        <f>Y99/(REA_transformed!T99/100*10^6)*(POP!$D$117)/(POP!$D99)</f>
        <v>392630.47050111089</v>
      </c>
      <c r="L99" s="37">
        <f>(AWMD_exIreland!Q183*10^6-DE_RAW!H99*10^6)/(AWMD_exIreland!AJ183*10^3-DE_RAW!N99*10^6)*1/(S99/100)</f>
        <v>19.409240015115017</v>
      </c>
      <c r="M99" s="37">
        <f>(AWMD_exIreland!AI183-DE_RAW!M99)</f>
        <v>87609.660000000018</v>
      </c>
      <c r="N99" s="37">
        <f t="shared" si="10"/>
        <v>101246.17159922472</v>
      </c>
      <c r="O99" s="37">
        <f>(AWMD_exIreland!AJ183*10^3-DE_RAW!N99*10^6)/(AWMD_exIreland!AI183*10^3-DE_RAW!M99*10^3)</f>
        <v>522.77438241399398</v>
      </c>
      <c r="P99" s="37">
        <f t="shared" si="8"/>
        <v>86.531331127063453</v>
      </c>
      <c r="Q99" s="37">
        <f>(N99*10^3)/POP!D99</f>
        <v>0.38786893351374879</v>
      </c>
      <c r="R99" s="37">
        <f>(AWMD_exIreland!AE183*AWMD_exIreland!AH183/100-DE_RAW!P99*DE_RAW!O99/100)/(AWMD_exIreland!AE183-DE_RAW!P99)*100</f>
        <v>13.468668872936551</v>
      </c>
      <c r="S99" s="37">
        <f>(AWMD_exIreland!D183/AWMD_exIreland!D$201*AWMD_Updated!D$201*AWMD_exIreland!J183/100-DE_RAW!C99*DE_RAW!J99/100)/(AWMD_exIreland!D183/AWMD_exIreland!D$201*AWMD_Updated!D$201-DE_RAW!C99)*100</f>
        <v>95.265976345423482</v>
      </c>
      <c r="T99" s="37">
        <f>(AWMD_exIreland!C183/AWMD_exIreland!C$201*AWMD_Updated!C$201*AWMD_exIreland!I183/100-DE_RAW!B99*DE_RAW!I99/100)/(AWMD_exIreland!C183/AWMD_exIreland!C$201*AWMD_Updated!C$201-DE_RAW!B99)*100</f>
        <v>94.876279969665958</v>
      </c>
      <c r="U99" s="37">
        <f>(AWMD_exIreland!F183/AWMD_exIreland!F$201*AWMD_Updated!F$201*AWMD_exIreland!L183/100-DE_RAW!E99*DE_RAW!K99/100)/(AWMD_exIreland!F183/AWMD_exIreland!C$201*AWMD_Updated!F$201-DE_RAW!E99)*100</f>
        <v>92.716206805995441</v>
      </c>
      <c r="Y99" s="37">
        <v>369768648058.27899</v>
      </c>
    </row>
    <row r="100" spans="1:25">
      <c r="A100" t="s">
        <v>303</v>
      </c>
      <c r="B100" s="37">
        <f>(AWMD_exIreland!C184/AWMD_exIreland!C$201*AWMD_Updated!C$201-DE_RAW!B100)*(POP!$D$117)/(POP!$D100)</f>
        <v>2068007.9861958798</v>
      </c>
      <c r="C100" s="37">
        <f>(AWMD_exIreland!D184/AWMD_exIreland!D$201*AWMD_Updated!D$201-DE_RAW!C100)*(POP!$D$117)/(POP!$D100)</f>
        <v>1115797.8070914079</v>
      </c>
      <c r="D100" s="37">
        <f>(AWMD_exIreland!E184/AWMD_exIreland!E$201*AWMD_Updated!E$201-DE_RAW!D100)*(POP!$D$117)/(POP!$D100)</f>
        <v>448479.62589680753</v>
      </c>
      <c r="E100" s="37">
        <f>(AWMD_exIreland!F184/AWMD_exIreland!F$201*AWMD_Updated!F$201-DE_RAW!E100)*(POP!$D$117)/(POP!$D100)</f>
        <v>460307.16183309193</v>
      </c>
      <c r="F100" s="37">
        <f t="shared" si="9"/>
        <v>394979.68641635228</v>
      </c>
      <c r="G100" s="37">
        <f>(GIN_EA!D144*10^6-DE_RAW!S100*10^9)/(REA_transformed!U100/100)*POP!$D$117/POP!$D100*1/(10^6)</f>
        <v>65327.475416739675</v>
      </c>
      <c r="H100" s="107">
        <f>(GIN_EA!D144*10^6-DE_RAW!S100*10^9)/(REA_transformed!T100/100)*POP!$D$117/POP!$D100*1/(10^6)</f>
        <v>63765.516232390801</v>
      </c>
      <c r="I100" s="37">
        <f>(AWMD_exIreland!G184/AWMD_exIreland!G$201*AWMD_Updated!G$201-DE_RAW!F100)*(POP!$D$117)/(POP!$D100)</f>
        <v>920590.9314423179</v>
      </c>
      <c r="J100" s="37">
        <f>(AWMD_exIreland!H184/AWMD_exIreland!H$201*AWMD_Updated!H$201-DE_RAW!G100)*(POP!$D$117)/(POP!$D100)</f>
        <v>888080.01760238479</v>
      </c>
      <c r="K100" s="37">
        <f>Y100/(REA_transformed!T100/100*10^6)*(POP!$D$117)/(POP!$D100)</f>
        <v>384202.43903005839</v>
      </c>
      <c r="L100" s="37">
        <f>(AWMD_exIreland!Q184*10^6-DE_RAW!H100*10^6)/(AWMD_exIreland!AJ184*10^3-DE_RAW!N100*10^6)*1/(S100/100)</f>
        <v>19.431437435593697</v>
      </c>
      <c r="M100" s="37">
        <f>(AWMD_exIreland!AI184-DE_RAW!M100)</f>
        <v>88091.580000000016</v>
      </c>
      <c r="N100" s="37">
        <f t="shared" si="10"/>
        <v>101222.81331186091</v>
      </c>
      <c r="O100" s="37">
        <f>(AWMD_exIreland!AJ184*10^3-DE_RAW!N100*10^6)/(AWMD_exIreland!AI184*10^3-DE_RAW!M100*10^3)</f>
        <v>522.42307721123848</v>
      </c>
      <c r="P100" s="37">
        <f t="shared" si="8"/>
        <v>87.027397399631241</v>
      </c>
      <c r="Q100" s="37">
        <f>(N100*10^3)/POP!D100</f>
        <v>0.38768922064342626</v>
      </c>
      <c r="R100" s="37">
        <f>(AWMD_exIreland!AE184*AWMD_exIreland!AH184/100-DE_RAW!P100*DE_RAW!O100/100)/(AWMD_exIreland!AE184-DE_RAW!P100)*100</f>
        <v>12.972602600368772</v>
      </c>
      <c r="S100" s="37">
        <f>(AWMD_exIreland!D184/AWMD_exIreland!D$201*AWMD_Updated!D$201*AWMD_exIreland!J184/100-DE_RAW!C100*DE_RAW!J100/100)/(AWMD_exIreland!D184/AWMD_exIreland!D$201*AWMD_Updated!D$201-DE_RAW!C100)*100</f>
        <v>95.212708230671865</v>
      </c>
      <c r="T100" s="37">
        <f>(AWMD_exIreland!C184/AWMD_exIreland!C$201*AWMD_Updated!C$201*AWMD_exIreland!I184/100-DE_RAW!B100*DE_RAW!I100/100)/(AWMD_exIreland!C184/AWMD_exIreland!C$201*AWMD_Updated!C$201-DE_RAW!B100)*100</f>
        <v>95.213101031715013</v>
      </c>
      <c r="U100" s="37">
        <f>(AWMD_exIreland!F184/AWMD_exIreland!F$201*AWMD_Updated!F$201*AWMD_exIreland!L184/100-DE_RAW!E100*DE_RAW!K100/100)/(AWMD_exIreland!F184/AWMD_exIreland!C$201*AWMD_Updated!F$201-DE_RAW!E100)*100</f>
        <v>92.936586032809714</v>
      </c>
      <c r="Y100" s="37">
        <v>363200408218.26801</v>
      </c>
    </row>
    <row r="101" spans="1:25">
      <c r="A101" t="s">
        <v>304</v>
      </c>
      <c r="B101" s="37">
        <f>(AWMD_exIreland!C185/AWMD_exIreland!C$201*AWMD_Updated!C$201-DE_RAW!B101)*(POP!$D$117)/(POP!$D101)</f>
        <v>2077233.2296475286</v>
      </c>
      <c r="C101" s="37">
        <f>(AWMD_exIreland!D185/AWMD_exIreland!D$201*AWMD_Updated!D$201-DE_RAW!C101)*(POP!$D$117)/(POP!$D101)</f>
        <v>1117596.8984140931</v>
      </c>
      <c r="D101" s="37">
        <f>(AWMD_exIreland!E185/AWMD_exIreland!E$201*AWMD_Updated!E$201-DE_RAW!D101)*(POP!$D$117)/(POP!$D101)</f>
        <v>449649.93878961453</v>
      </c>
      <c r="E101" s="37">
        <f>(AWMD_exIreland!F185/AWMD_exIreland!F$201*AWMD_Updated!F$201-DE_RAW!E101)*(POP!$D$117)/(POP!$D101)</f>
        <v>468689.68384080473</v>
      </c>
      <c r="F101" s="37">
        <f t="shared" si="9"/>
        <v>403445.03541396098</v>
      </c>
      <c r="G101" s="37">
        <f>(GIN_EA!D145*10^6-DE_RAW!S101*10^9)/(REA_transformed!U101/100)*POP!$D$117/POP!$D101*1/(10^6)</f>
        <v>65244.648426843727</v>
      </c>
      <c r="H101" s="107">
        <f>(GIN_EA!D145*10^6-DE_RAW!S101*10^9)/(REA_transformed!T101/100)*POP!$D$117/POP!$D101*1/(10^6)</f>
        <v>63867.985908243543</v>
      </c>
      <c r="I101" s="37">
        <f>(AWMD_exIreland!G185/AWMD_exIreland!G$201*AWMD_Updated!G$201-DE_RAW!F101)*(POP!$D$117)/(POP!$D101)</f>
        <v>931954.78132311057</v>
      </c>
      <c r="J101" s="37">
        <f>(AWMD_exIreland!H185/AWMD_exIreland!H$201*AWMD_Updated!H$201-DE_RAW!G101)*(POP!$D$117)/(POP!$D101)</f>
        <v>905118.8697404121</v>
      </c>
      <c r="K101" s="37">
        <f>Y101/(REA_transformed!T101/100*10^6)*(POP!$D$117)/(POP!$D101)</f>
        <v>381841.76713113167</v>
      </c>
      <c r="L101" s="37">
        <f>(AWMD_exIreland!Q185*10^6-DE_RAW!H101*10^6)/(AWMD_exIreland!AJ185*10^3-DE_RAW!N101*10^6)*1/(S101/100)</f>
        <v>19.494354980307623</v>
      </c>
      <c r="M101" s="37">
        <f>(AWMD_exIreland!AI185-DE_RAW!M101)</f>
        <v>88522.41</v>
      </c>
      <c r="N101" s="37">
        <f t="shared" si="10"/>
        <v>101448.58136493903</v>
      </c>
      <c r="O101" s="37">
        <f>(AWMD_exIreland!AJ185*10^3-DE_RAW!N101*10^6)/(AWMD_exIreland!AI185*10^3-DE_RAW!M101*10^3)</f>
        <v>521.59747119401743</v>
      </c>
      <c r="P101" s="37">
        <f t="shared" si="8"/>
        <v>87.258401062859662</v>
      </c>
      <c r="Q101" s="37">
        <f>(N101*10^3)/POP!D101</f>
        <v>0.38846984289941272</v>
      </c>
      <c r="R101" s="37">
        <f>(AWMD_exIreland!AE185*AWMD_exIreland!AH185/100-DE_RAW!P101*DE_RAW!O101/100)/(AWMD_exIreland!AE185-DE_RAW!P101)*100</f>
        <v>12.741598937140338</v>
      </c>
      <c r="S101" s="37">
        <f>(AWMD_exIreland!D185/AWMD_exIreland!D$201*AWMD_Updated!D$201*AWMD_exIreland!J185/100-DE_RAW!C101*DE_RAW!J101/100)/(AWMD_exIreland!D185/AWMD_exIreland!D$201*AWMD_Updated!D$201-DE_RAW!C101)*100</f>
        <v>95.286695050295776</v>
      </c>
      <c r="T101" s="37">
        <f>(AWMD_exIreland!C185/AWMD_exIreland!C$201*AWMD_Updated!C$201*AWMD_exIreland!I185/100-DE_RAW!B101*DE_RAW!I101/100)/(AWMD_exIreland!C185/AWMD_exIreland!C$201*AWMD_Updated!C$201-DE_RAW!B101)*100</f>
        <v>95.26135080380314</v>
      </c>
      <c r="U101" s="37">
        <f>(AWMD_exIreland!F185/AWMD_exIreland!F$201*AWMD_Updated!F$201*AWMD_exIreland!L185/100-DE_RAW!E101*DE_RAW!K101/100)/(AWMD_exIreland!F185/AWMD_exIreland!C$201*AWMD_Updated!F$201-DE_RAW!E101)*100</f>
        <v>93.251335664096089</v>
      </c>
      <c r="Y101" s="37">
        <v>361229872514.75299</v>
      </c>
    </row>
    <row r="102" spans="1:25">
      <c r="A102" t="s">
        <v>305</v>
      </c>
      <c r="B102" s="37">
        <f>(AWMD_exIreland!C186/AWMD_exIreland!C$201*AWMD_Updated!C$201-DE_RAW!B102)*(POP!$D$117)/(POP!$D102)</f>
        <v>2086629.9850119425</v>
      </c>
      <c r="C102" s="37">
        <f>(AWMD_exIreland!D186/AWMD_exIreland!D$201*AWMD_Updated!D$201-DE_RAW!C102)*(POP!$D$117)/(POP!$D102)</f>
        <v>1123799.8428016203</v>
      </c>
      <c r="D102" s="37">
        <f>(AWMD_exIreland!E186/AWMD_exIreland!E$201*AWMD_Updated!E$201-DE_RAW!D102)*(POP!$D$117)/(POP!$D102)</f>
        <v>451358.98796689842</v>
      </c>
      <c r="E102" s="37">
        <f>(AWMD_exIreland!F186/AWMD_exIreland!F$201*AWMD_Updated!F$201-DE_RAW!E102)*(POP!$D$117)/(POP!$D102)</f>
        <v>471217.42462150537</v>
      </c>
      <c r="F102" s="37">
        <f t="shared" si="9"/>
        <v>409712.39450687455</v>
      </c>
      <c r="G102" s="37">
        <f>(GIN_EA!D146*10^6-DE_RAW!S102*10^9)/(REA_transformed!U102/100)*POP!$D$117/POP!$D102*1/(10^6)</f>
        <v>61505.030114630812</v>
      </c>
      <c r="H102" s="107">
        <f>(GIN_EA!D146*10^6-DE_RAW!S102*10^9)/(REA_transformed!T102/100)*POP!$D$117/POP!$D102*1/(10^6)</f>
        <v>59923.849888345365</v>
      </c>
      <c r="I102" s="37">
        <f>(AWMD_exIreland!G186/AWMD_exIreland!G$201*AWMD_Updated!G$201-DE_RAW!F102)*(POP!$D$117)/(POP!$D102)</f>
        <v>937076.66306053055</v>
      </c>
      <c r="J102" s="37">
        <f>(AWMD_exIreland!H186/AWMD_exIreland!H$201*AWMD_Updated!H$201-DE_RAW!G102)*(POP!$D$117)/(POP!$D102)</f>
        <v>907193.61082460044</v>
      </c>
      <c r="K102" s="37">
        <f>Y102/(REA_transformed!T102/100*10^6)*(POP!$D$117)/(POP!$D102)</f>
        <v>368788.56408895471</v>
      </c>
      <c r="L102" s="37">
        <f>(AWMD_exIreland!Q186*10^6-DE_RAW!H102*10^6)/(AWMD_exIreland!AJ186*10^3-DE_RAW!N102*10^6)*1/(S102/100)</f>
        <v>19.453234433645065</v>
      </c>
      <c r="M102" s="37">
        <f>(AWMD_exIreland!AI186-DE_RAW!M102)</f>
        <v>88935.300000000017</v>
      </c>
      <c r="N102" s="37">
        <f t="shared" si="10"/>
        <v>101667.13482899289</v>
      </c>
      <c r="O102" s="37">
        <f>(AWMD_exIreland!AJ186*10^3-DE_RAW!N102*10^6)/(AWMD_exIreland!AI186*10^3-DE_RAW!M102*10^3)</f>
        <v>523.6788541782621</v>
      </c>
      <c r="P102" s="37">
        <f t="shared" si="8"/>
        <v>87.476941441884648</v>
      </c>
      <c r="Q102" s="37">
        <f>(N102*10^3)/POP!D102</f>
        <v>0.38927758053383599</v>
      </c>
      <c r="R102" s="37">
        <f>(AWMD_exIreland!AE186*AWMD_exIreland!AH186/100-DE_RAW!P102*DE_RAW!O102/100)/(AWMD_exIreland!AE186-DE_RAW!P102)*100</f>
        <v>12.523058558115356</v>
      </c>
      <c r="S102" s="37">
        <f>(AWMD_exIreland!D186/AWMD_exIreland!D$201*AWMD_Updated!D$201*AWMD_exIreland!J186/100-DE_RAW!C102*DE_RAW!J102/100)/(AWMD_exIreland!D186/AWMD_exIreland!D$201*AWMD_Updated!D$201-DE_RAW!C102)*100</f>
        <v>95.270680517678059</v>
      </c>
      <c r="T102" s="37">
        <f>(AWMD_exIreland!C186/AWMD_exIreland!C$201*AWMD_Updated!C$201*AWMD_exIreland!I186/100-DE_RAW!B102*DE_RAW!I102/100)/(AWMD_exIreland!C186/AWMD_exIreland!C$201*AWMD_Updated!C$201-DE_RAW!B102)*100</f>
        <v>95.572148582804047</v>
      </c>
      <c r="U102" s="37">
        <f>(AWMD_exIreland!F186/AWMD_exIreland!F$201*AWMD_Updated!F$201*AWMD_exIreland!L186/100-DE_RAW!E102*DE_RAW!K102/100)/(AWMD_exIreland!F186/AWMD_exIreland!C$201*AWMD_Updated!F$201-DE_RAW!E102)*100</f>
        <v>93.115165938602445</v>
      </c>
      <c r="Y102" s="37">
        <v>350045750591.66803</v>
      </c>
    </row>
    <row r="103" spans="1:25">
      <c r="A103" t="s">
        <v>306</v>
      </c>
      <c r="B103" s="37">
        <f>(AWMD_exIreland!C187/AWMD_exIreland!C$201*AWMD_Updated!C$201-DE_RAW!B103)*(POP!$D$117)/(POP!$D103)</f>
        <v>2090538.6226622213</v>
      </c>
      <c r="C103" s="37">
        <f>(AWMD_exIreland!D187/AWMD_exIreland!D$201*AWMD_Updated!D$201-DE_RAW!C103)*(POP!$D$117)/(POP!$D103)</f>
        <v>1127457.9013717747</v>
      </c>
      <c r="D103" s="37">
        <f>(AWMD_exIreland!E187/AWMD_exIreland!E$201*AWMD_Updated!E$201-DE_RAW!D103)*(POP!$D$117)/(POP!$D103)</f>
        <v>451699.33664235845</v>
      </c>
      <c r="E103" s="37">
        <f>(AWMD_exIreland!F187/AWMD_exIreland!F$201*AWMD_Updated!F$201-DE_RAW!E103)*(POP!$D$117)/(POP!$D103)</f>
        <v>474394.49494433904</v>
      </c>
      <c r="F103" s="37">
        <f t="shared" si="9"/>
        <v>412350.02769563539</v>
      </c>
      <c r="G103" s="37">
        <f>(GIN_EA!D147*10^6-DE_RAW!S103*10^9)/(REA_transformed!U103/100)*POP!$D$117/POP!$D103*1/(10^6)</f>
        <v>62044.467248703622</v>
      </c>
      <c r="H103" s="107">
        <f>(GIN_EA!D147*10^6-DE_RAW!S103*10^9)/(REA_transformed!T103/100)*POP!$D$117/POP!$D103*1/(10^6)</f>
        <v>60345.379914048368</v>
      </c>
      <c r="I103" s="37">
        <f>(AWMD_exIreland!G187/AWMD_exIreland!G$201*AWMD_Updated!G$201-DE_RAW!F103)*(POP!$D$117)/(POP!$D103)</f>
        <v>948511.19586887502</v>
      </c>
      <c r="J103" s="37">
        <f>(AWMD_exIreland!H187/AWMD_exIreland!H$201*AWMD_Updated!H$201-DE_RAW!G103)*(POP!$D$117)/(POP!$D103)</f>
        <v>919068.50429687276</v>
      </c>
      <c r="K103" s="37">
        <f>Y103/(REA_transformed!T103/100*10^6)*(POP!$D$117)/(POP!$D103)</f>
        <v>373745.10455275507</v>
      </c>
      <c r="L103" s="37">
        <f>(AWMD_exIreland!Q187*10^6-DE_RAW!H103*10^6)/(AWMD_exIreland!AJ187*10^3-DE_RAW!N103*10^6)*1/(S103/100)</f>
        <v>19.469441971024466</v>
      </c>
      <c r="M103" s="37">
        <f>(AWMD_exIreland!AI187-DE_RAW!M103)</f>
        <v>89351.170000000013</v>
      </c>
      <c r="N103" s="37">
        <f t="shared" si="10"/>
        <v>101856.21885749974</v>
      </c>
      <c r="O103" s="37">
        <f>(AWMD_exIreland!AJ187*10^3-DE_RAW!N103*10^6)/(AWMD_exIreland!AI187*10^3-DE_RAW!M103*10^3)</f>
        <v>522.25553397901774</v>
      </c>
      <c r="P103" s="37">
        <f t="shared" si="8"/>
        <v>87.722842063286564</v>
      </c>
      <c r="Q103" s="37">
        <f>(N103*10^3)/POP!D103</f>
        <v>0.38991032211057247</v>
      </c>
      <c r="R103" s="37">
        <f>(AWMD_exIreland!AE187*AWMD_exIreland!AH187/100-DE_RAW!P103*DE_RAW!O103/100)/(AWMD_exIreland!AE187-DE_RAW!P103)*100</f>
        <v>12.277157936713435</v>
      </c>
      <c r="S103" s="37">
        <f>(AWMD_exIreland!D187/AWMD_exIreland!D$201*AWMD_Updated!D$201*AWMD_exIreland!J187/100-DE_RAW!C103*DE_RAW!J103/100)/(AWMD_exIreland!D187/AWMD_exIreland!D$201*AWMD_Updated!D$201-DE_RAW!C103)*100</f>
        <v>95.409500857637227</v>
      </c>
      <c r="T103" s="37">
        <f>(AWMD_exIreland!C187/AWMD_exIreland!C$201*AWMD_Updated!C$201*AWMD_exIreland!I187/100-DE_RAW!B103*DE_RAW!I103/100)/(AWMD_exIreland!C187/AWMD_exIreland!C$201*AWMD_Updated!C$201-DE_RAW!B103)*100</f>
        <v>95.667199570857079</v>
      </c>
      <c r="U103" s="37">
        <f>(AWMD_exIreland!F187/AWMD_exIreland!F$201*AWMD_Updated!F$201*AWMD_exIreland!L187/100-DE_RAW!E103*DE_RAW!K103/100)/(AWMD_exIreland!F187/AWMD_exIreland!C$201*AWMD_Updated!F$201-DE_RAW!E103)*100</f>
        <v>93.047353928840124</v>
      </c>
      <c r="Y103" s="37">
        <v>355186306794.95502</v>
      </c>
    </row>
    <row r="104" spans="1:25">
      <c r="A104" t="s">
        <v>307</v>
      </c>
      <c r="B104" s="37">
        <f>(AWMD_exIreland!C188/AWMD_exIreland!C$201*AWMD_Updated!C$201-DE_RAW!B104)*(POP!$D$117)/(POP!$D104)</f>
        <v>2101173.8315384914</v>
      </c>
      <c r="C104" s="37">
        <f>(AWMD_exIreland!D188/AWMD_exIreland!D$201*AWMD_Updated!D$201-DE_RAW!C104)*(POP!$D$117)/(POP!$D104)</f>
        <v>1131612.3447105691</v>
      </c>
      <c r="D104" s="37">
        <f>(AWMD_exIreland!E188/AWMD_exIreland!E$201*AWMD_Updated!E$201-DE_RAW!D104)*(POP!$D$117)/(POP!$D104)</f>
        <v>453078.87136906839</v>
      </c>
      <c r="E104" s="37">
        <f>(AWMD_exIreland!F188/AWMD_exIreland!F$201*AWMD_Updated!F$201-DE_RAW!E104)*(POP!$D$117)/(POP!$D104)</f>
        <v>479152.59724443831</v>
      </c>
      <c r="F104" s="37">
        <f t="shared" si="9"/>
        <v>418707.28255630413</v>
      </c>
      <c r="G104" s="37">
        <f>(GIN_EA!D148*10^6-DE_RAW!S104*10^9)/(REA_transformed!U104/100)*POP!$D$117/POP!$D104*1/(10^6)</f>
        <v>60445.314688134153</v>
      </c>
      <c r="H104" s="107">
        <f>(GIN_EA!D148*10^6-DE_RAW!S104*10^9)/(REA_transformed!T104/100)*POP!$D$117/POP!$D104*1/(10^6)</f>
        <v>58830.376549123343</v>
      </c>
      <c r="I104" s="37">
        <f>(AWMD_exIreland!G188/AWMD_exIreland!G$201*AWMD_Updated!G$201-DE_RAW!F104)*(POP!$D$117)/(POP!$D104)</f>
        <v>956525.40703960124</v>
      </c>
      <c r="J104" s="37">
        <f>(AWMD_exIreland!H188/AWMD_exIreland!H$201*AWMD_Updated!H$201-DE_RAW!G104)*(POP!$D$117)/(POP!$D104)</f>
        <v>926702.41079963627</v>
      </c>
      <c r="K104" s="37">
        <f>Y104/(REA_transformed!T104/100*10^6)*(POP!$D$117)/(POP!$D104)</f>
        <v>377200.37432191591</v>
      </c>
      <c r="L104" s="37">
        <f>(AWMD_exIreland!Q188*10^6-DE_RAW!H104*10^6)/(AWMD_exIreland!AJ188*10^3-DE_RAW!N104*10^6)*1/(S104/100)</f>
        <v>19.595219987700975</v>
      </c>
      <c r="M104" s="37">
        <f>(AWMD_exIreland!AI188-DE_RAW!M104)</f>
        <v>89773.300000000017</v>
      </c>
      <c r="N104" s="37">
        <f t="shared" si="10"/>
        <v>102094.63157333632</v>
      </c>
      <c r="O104" s="37">
        <f>(AWMD_exIreland!AJ188*10^3-DE_RAW!N104*10^6)/(AWMD_exIreland!AI188*10^3-DE_RAW!M104*10^3)</f>
        <v>519.56779577001168</v>
      </c>
      <c r="P104" s="37">
        <f t="shared" si="8"/>
        <v>87.931459878489619</v>
      </c>
      <c r="Q104" s="37">
        <f>(N104*10^3)/POP!D104</f>
        <v>0.39071832599130968</v>
      </c>
      <c r="R104" s="37">
        <f>(AWMD_exIreland!AE188*AWMD_exIreland!AH188/100-DE_RAW!P104*DE_RAW!O104/100)/(AWMD_exIreland!AE188-DE_RAW!P104)*100</f>
        <v>12.068540121510386</v>
      </c>
      <c r="S104" s="37">
        <f>(AWMD_exIreland!D188/AWMD_exIreland!D$201*AWMD_Updated!D$201*AWMD_exIreland!J188/100-DE_RAW!C104*DE_RAW!J104/100)/(AWMD_exIreland!D188/AWMD_exIreland!D$201*AWMD_Updated!D$201-DE_RAW!C104)*100</f>
        <v>95.580454317045067</v>
      </c>
      <c r="T104" s="37">
        <f>(AWMD_exIreland!C188/AWMD_exIreland!C$201*AWMD_Updated!C$201*AWMD_exIreland!I188/100-DE_RAW!B104*DE_RAW!I104/100)/(AWMD_exIreland!C188/AWMD_exIreland!C$201*AWMD_Updated!C$201-DE_RAW!B104)*100</f>
        <v>95.855495665197054</v>
      </c>
      <c r="U104" s="37">
        <f>(AWMD_exIreland!F188/AWMD_exIreland!F$201*AWMD_Updated!F$201*AWMD_exIreland!L188/100-DE_RAW!E104*DE_RAW!K104/100)/(AWMD_exIreland!F188/AWMD_exIreland!C$201*AWMD_Updated!F$201-DE_RAW!E104)*100</f>
        <v>93.29449161414361</v>
      </c>
      <c r="Y104" s="37">
        <v>359271758513.53497</v>
      </c>
    </row>
    <row r="105" spans="1:25">
      <c r="A105" t="s">
        <v>308</v>
      </c>
      <c r="B105" s="37">
        <f>(AWMD_exIreland!C189/AWMD_exIreland!C$201*AWMD_Updated!C$201-DE_RAW!B105)*(POP!$D$117)/(POP!$D105)</f>
        <v>2112824.8267113212</v>
      </c>
      <c r="C105" s="37">
        <f>(AWMD_exIreland!D189/AWMD_exIreland!D$201*AWMD_Updated!D$201-DE_RAW!C105)*(POP!$D$117)/(POP!$D105)</f>
        <v>1138522.3198184657</v>
      </c>
      <c r="D105" s="37">
        <f>(AWMD_exIreland!E189/AWMD_exIreland!E$201*AWMD_Updated!E$201-DE_RAW!D105)*(POP!$D$117)/(POP!$D105)</f>
        <v>455845.12223238754</v>
      </c>
      <c r="E105" s="37">
        <f>(AWMD_exIreland!F189/AWMD_exIreland!F$201*AWMD_Updated!F$201-DE_RAW!E105)*(POP!$D$117)/(POP!$D105)</f>
        <v>481802.03279059578</v>
      </c>
      <c r="F105" s="37">
        <f t="shared" si="9"/>
        <v>420462.22286267253</v>
      </c>
      <c r="G105" s="37">
        <f>(GIN_EA!D149*10^6-DE_RAW!S105*10^9)/(REA_transformed!U105/100)*POP!$D$117/POP!$D105*1/(10^6)</f>
        <v>61339.809927923285</v>
      </c>
      <c r="H105" s="107">
        <f>(GIN_EA!D149*10^6-DE_RAW!S105*10^9)/(REA_transformed!T105/100)*POP!$D$117/POP!$D105*1/(10^6)</f>
        <v>59867.277487548112</v>
      </c>
      <c r="I105" s="37">
        <f>(AWMD_exIreland!G189/AWMD_exIreland!G$201*AWMD_Updated!G$201-DE_RAW!F105)*(POP!$D$117)/(POP!$D105)</f>
        <v>968237.38130909251</v>
      </c>
      <c r="J105" s="37">
        <f>(AWMD_exIreland!H189/AWMD_exIreland!H$201*AWMD_Updated!H$201-DE_RAW!G105)*(POP!$D$117)/(POP!$D105)</f>
        <v>941086.38162006484</v>
      </c>
      <c r="K105" s="37">
        <f>Y105/(REA_transformed!T105/100*10^6)*(POP!$D$117)/(POP!$D105)</f>
        <v>386618.16495732864</v>
      </c>
      <c r="L105" s="37">
        <f>(AWMD_exIreland!Q189*10^6-DE_RAW!H105*10^6)/(AWMD_exIreland!AJ189*10^3-DE_RAW!N105*10^6)*1/(S105/100)</f>
        <v>19.596539178896776</v>
      </c>
      <c r="M105" s="37">
        <f>(AWMD_exIreland!AI189-DE_RAW!M105)</f>
        <v>90125.050000000017</v>
      </c>
      <c r="N105" s="37">
        <f t="shared" si="10"/>
        <v>102255.06818160825</v>
      </c>
      <c r="O105" s="37">
        <f>(AWMD_exIreland!AJ189*10^3-DE_RAW!N105*10^6)/(AWMD_exIreland!AI189*10^3-DE_RAW!M105*10^3)</f>
        <v>519.29315878326827</v>
      </c>
      <c r="P105" s="37">
        <f t="shared" si="8"/>
        <v>88.137489517815453</v>
      </c>
      <c r="Q105" s="37">
        <f>(N105*10^3)/POP!D105</f>
        <v>0.39121431812922364</v>
      </c>
      <c r="R105" s="37">
        <f>(AWMD_exIreland!AE189*AWMD_exIreland!AH189/100-DE_RAW!P105*DE_RAW!O105/100)/(AWMD_exIreland!AE189-DE_RAW!P105)*100</f>
        <v>11.862510482184542</v>
      </c>
      <c r="S105" s="37">
        <f>(AWMD_exIreland!D189/AWMD_exIreland!D$201*AWMD_Updated!D$201*AWMD_exIreland!J189/100-DE_RAW!C105*DE_RAW!J105/100)/(AWMD_exIreland!D189/AWMD_exIreland!D$201*AWMD_Updated!D$201-DE_RAW!C105)*100</f>
        <v>95.962036416150937</v>
      </c>
      <c r="T105" s="37">
        <f>(AWMD_exIreland!C189/AWMD_exIreland!C$201*AWMD_Updated!C$201*AWMD_exIreland!I189/100-DE_RAW!B105*DE_RAW!I105/100)/(AWMD_exIreland!C189/AWMD_exIreland!C$201*AWMD_Updated!C$201-DE_RAW!B105)*100</f>
        <v>95.9677516823633</v>
      </c>
      <c r="U105" s="37">
        <f>(AWMD_exIreland!F189/AWMD_exIreland!F$201*AWMD_Updated!F$201*AWMD_exIreland!L189/100-DE_RAW!E105*DE_RAW!K105/100)/(AWMD_exIreland!F189/AWMD_exIreland!C$201*AWMD_Updated!F$201-DE_RAW!E105)*100</f>
        <v>93.6639358122424</v>
      </c>
      <c r="Y105" s="37">
        <v>368784364338.55798</v>
      </c>
    </row>
    <row r="106" spans="1:25">
      <c r="A106" t="s">
        <v>309</v>
      </c>
      <c r="B106" s="37">
        <f>(AWMD_exIreland!C190/AWMD_exIreland!C$201*AWMD_Updated!C$201-DE_RAW!B106)*(POP!$D$117)/(POP!$D106)</f>
        <v>2126063.7525828737</v>
      </c>
      <c r="C106" s="37">
        <f>(AWMD_exIreland!D190/AWMD_exIreland!D$201*AWMD_Updated!D$201-DE_RAW!C106)*(POP!$D$117)/(POP!$D106)</f>
        <v>1143796.7725605222</v>
      </c>
      <c r="D106" s="37">
        <f>(AWMD_exIreland!E190/AWMD_exIreland!E$201*AWMD_Updated!E$201-DE_RAW!D106)*(POP!$D$117)/(POP!$D106)</f>
        <v>454821.64055369841</v>
      </c>
      <c r="E106" s="37">
        <f>(AWMD_exIreland!F190/AWMD_exIreland!F$201*AWMD_Updated!F$201-DE_RAW!E106)*(POP!$D$117)/(POP!$D106)</f>
        <v>487750.09177551058</v>
      </c>
      <c r="F106" s="37">
        <f t="shared" si="9"/>
        <v>425901.97187848162</v>
      </c>
      <c r="G106" s="37">
        <f>(GIN_EA!D150*10^6-DE_RAW!S106*10^9)/(REA_transformed!U106/100)*POP!$D$117/POP!$D106*1/(10^6)</f>
        <v>61848.119897028962</v>
      </c>
      <c r="H106" s="107">
        <f>(GIN_EA!D150*10^6-DE_RAW!S106*10^9)/(REA_transformed!T106/100)*POP!$D$117/POP!$D106*1/(10^6)</f>
        <v>60366.282718225397</v>
      </c>
      <c r="I106" s="37">
        <f>(AWMD_exIreland!G190/AWMD_exIreland!G$201*AWMD_Updated!G$201-DE_RAW!F106)*(POP!$D$117)/(POP!$D106)</f>
        <v>988322.65874123701</v>
      </c>
      <c r="J106" s="37">
        <f>(AWMD_exIreland!H190/AWMD_exIreland!H$201*AWMD_Updated!H$201-DE_RAW!G106)*(POP!$D$117)/(POP!$D106)</f>
        <v>957284.36773192487</v>
      </c>
      <c r="K106" s="37">
        <f>Y106/(REA_transformed!T106/100*10^6)*(POP!$D$117)/(POP!$D106)</f>
        <v>414732.90706359537</v>
      </c>
      <c r="L106" s="37">
        <f>(AWMD_exIreland!Q190*10^6-DE_RAW!H106*10^6)/(AWMD_exIreland!AJ190*10^3-DE_RAW!N106*10^6)*1/(S106/100)</f>
        <v>19.557792196851402</v>
      </c>
      <c r="M106" s="37">
        <f>(AWMD_exIreland!AI190-DE_RAW!M106)</f>
        <v>90645.830000000016</v>
      </c>
      <c r="N106" s="37">
        <f t="shared" si="10"/>
        <v>102408.89141792423</v>
      </c>
      <c r="O106" s="37">
        <f>(AWMD_exIreland!AJ190*10^3-DE_RAW!N106*10^6)/(AWMD_exIreland!AI190*10^3-DE_RAW!M106*10^3)</f>
        <v>519.05660414825468</v>
      </c>
      <c r="P106" s="37">
        <f t="shared" si="8"/>
        <v>88.513632698239164</v>
      </c>
      <c r="Q106" s="37">
        <f>(N106*10^3)/POP!D106</f>
        <v>0.39164903240557908</v>
      </c>
      <c r="R106" s="37">
        <f>(AWMD_exIreland!AE190*AWMD_exIreland!AH190/100-DE_RAW!P106*DE_RAW!O106/100)/(AWMD_exIreland!AE190-DE_RAW!P106)*100</f>
        <v>11.486367301760835</v>
      </c>
      <c r="S106" s="37">
        <f>(AWMD_exIreland!D190/AWMD_exIreland!D$201*AWMD_Updated!D$201*AWMD_exIreland!J190/100-DE_RAW!C106*DE_RAW!J106/100)/(AWMD_exIreland!D190/AWMD_exIreland!D$201*AWMD_Updated!D$201-DE_RAW!C106)*100</f>
        <v>96.553433395411943</v>
      </c>
      <c r="T106" s="37">
        <f>(AWMD_exIreland!C190/AWMD_exIreland!C$201*AWMD_Updated!C$201*AWMD_exIreland!I190/100-DE_RAW!B106*DE_RAW!I106/100)/(AWMD_exIreland!C190/AWMD_exIreland!C$201*AWMD_Updated!C$201-DE_RAW!B106)*100</f>
        <v>96.289334087066194</v>
      </c>
      <c r="U106" s="37">
        <f>(AWMD_exIreland!F190/AWMD_exIreland!F$201*AWMD_Updated!F$201*AWMD_exIreland!L190/100-DE_RAW!E106*DE_RAW!K106/100)/(AWMD_exIreland!F190/AWMD_exIreland!C$201*AWMD_Updated!F$201-DE_RAW!E106)*100</f>
        <v>93.982309792552314</v>
      </c>
      <c r="Y106" s="37">
        <v>397083744709.13397</v>
      </c>
    </row>
    <row r="107" spans="1:25">
      <c r="A107" t="s">
        <v>310</v>
      </c>
      <c r="B107" s="37">
        <f>(AWMD_exIreland!C191/AWMD_exIreland!C$201*AWMD_Updated!C$201-DE_RAW!B107)*(POP!$D$117)/(POP!$D107)</f>
        <v>2139257.6474242448</v>
      </c>
      <c r="C107" s="37">
        <f>(AWMD_exIreland!D191/AWMD_exIreland!D$201*AWMD_Updated!D$201-DE_RAW!C107)*(POP!$D$117)/(POP!$D107)</f>
        <v>1148317.5860233358</v>
      </c>
      <c r="D107" s="37">
        <f>(AWMD_exIreland!E191/AWMD_exIreland!E$201*AWMD_Updated!E$201-DE_RAW!D107)*(POP!$D$117)/(POP!$D107)</f>
        <v>456224.67017660383</v>
      </c>
      <c r="E107" s="37">
        <f>(AWMD_exIreland!F191/AWMD_exIreland!F$201*AWMD_Updated!F$201-DE_RAW!E107)*(POP!$D$117)/(POP!$D107)</f>
        <v>488733.90881170088</v>
      </c>
      <c r="F107" s="37">
        <f t="shared" si="9"/>
        <v>427642.07273587969</v>
      </c>
      <c r="G107" s="37">
        <f>(GIN_EA!D151*10^6-DE_RAW!S107*10^9)/(REA_transformed!U107/100)*POP!$D$117/POP!$D107*1/(10^6)</f>
        <v>61091.836075821222</v>
      </c>
      <c r="H107" s="107">
        <f>(GIN_EA!D151*10^6-DE_RAW!S107*10^9)/(REA_transformed!T107/100)*POP!$D$117/POP!$D107*1/(10^6)</f>
        <v>60113.38223369389</v>
      </c>
      <c r="I107" s="37">
        <f>(AWMD_exIreland!G191/AWMD_exIreland!G$201*AWMD_Updated!G$201-DE_RAW!F107)*(POP!$D$117)/(POP!$D107)</f>
        <v>1000110.3481706249</v>
      </c>
      <c r="J107" s="37">
        <f>(AWMD_exIreland!H191/AWMD_exIreland!H$201*AWMD_Updated!H$201-DE_RAW!G107)*(POP!$D$117)/(POP!$D107)</f>
        <v>968382.7555007604</v>
      </c>
      <c r="K107" s="37">
        <f>Y107/(REA_transformed!T107/100*10^6)*(POP!$D$117)/(POP!$D107)</f>
        <v>402711.99509990512</v>
      </c>
      <c r="L107" s="37">
        <f>(AWMD_exIreland!Q191*10^6-DE_RAW!H107*10^6)/(AWMD_exIreland!AJ191*10^3-DE_RAW!N107*10^6)*1/(S107/100)</f>
        <v>19.601940721936046</v>
      </c>
      <c r="M107" s="37">
        <f>(AWMD_exIreland!AI191-DE_RAW!M107)</f>
        <v>91237.709999999992</v>
      </c>
      <c r="N107" s="37">
        <f t="shared" si="10"/>
        <v>102645.23094252315</v>
      </c>
      <c r="O107" s="37">
        <f>(AWMD_exIreland!AJ191*10^3-DE_RAW!N107*10^6)/(AWMD_exIreland!AI191*10^3-DE_RAW!M107*10^3)</f>
        <v>518.03075833446496</v>
      </c>
      <c r="P107" s="37">
        <f t="shared" si="8"/>
        <v>88.886457911609284</v>
      </c>
      <c r="Q107" s="37">
        <f>(N107*10^3)/POP!D107</f>
        <v>0.39241703199520789</v>
      </c>
      <c r="R107" s="37">
        <f>(AWMD_exIreland!AE191*AWMD_exIreland!AH191/100-DE_RAW!P107*DE_RAW!O107/100)/(AWMD_exIreland!AE191-DE_RAW!P107)*100</f>
        <v>11.113542088390714</v>
      </c>
      <c r="S107" s="37">
        <f>(AWMD_exIreland!D191/AWMD_exIreland!D$201*AWMD_Updated!D$201*AWMD_exIreland!J191/100-DE_RAW!C107*DE_RAW!J107/100)/(AWMD_exIreland!D191/AWMD_exIreland!D$201*AWMD_Updated!D$201-DE_RAW!C107)*100</f>
        <v>96.758004492621922</v>
      </c>
      <c r="T107" s="37">
        <f>(AWMD_exIreland!C191/AWMD_exIreland!C$201*AWMD_Updated!C$201*AWMD_exIreland!I191/100-DE_RAW!B107*DE_RAW!I107/100)/(AWMD_exIreland!C191/AWMD_exIreland!C$201*AWMD_Updated!C$201-DE_RAW!B107)*100</f>
        <v>96.660925009340716</v>
      </c>
      <c r="U107" s="37">
        <f>(AWMD_exIreland!F191/AWMD_exIreland!F$201*AWMD_Updated!F$201*AWMD_exIreland!L191/100-DE_RAW!E107*DE_RAW!K107/100)/(AWMD_exIreland!F191/AWMD_exIreland!C$201*AWMD_Updated!F$201-DE_RAW!E107)*100</f>
        <v>95.112792565889677</v>
      </c>
      <c r="Y107" s="37">
        <v>387196357118.13599</v>
      </c>
    </row>
    <row r="108" spans="1:25">
      <c r="A108" t="s">
        <v>311</v>
      </c>
      <c r="B108" s="37">
        <f>(AWMD_exIreland!C192/AWMD_exIreland!C$201*AWMD_Updated!C$201-DE_RAW!B108)*(POP!$D$117)/(POP!$D108)</f>
        <v>2149695.6851127739</v>
      </c>
      <c r="C108" s="37">
        <f>(AWMD_exIreland!D192/AWMD_exIreland!D$201*AWMD_Updated!D$201-DE_RAW!C108)*(POP!$D$117)/(POP!$D108)</f>
        <v>1153938.9519247375</v>
      </c>
      <c r="D108" s="37">
        <f>(AWMD_exIreland!E192/AWMD_exIreland!E$201*AWMD_Updated!E$201-DE_RAW!D108)*(POP!$D$117)/(POP!$D108)</f>
        <v>458157.89158298902</v>
      </c>
      <c r="E108" s="37">
        <f>(AWMD_exIreland!F192/AWMD_exIreland!F$201*AWMD_Updated!F$201-DE_RAW!E108)*(POP!$D$117)/(POP!$D108)</f>
        <v>506119.0384628622</v>
      </c>
      <c r="F108" s="37">
        <f t="shared" si="9"/>
        <v>441888.96827844373</v>
      </c>
      <c r="G108" s="37">
        <f>(GIN_EA!D152*10^6-DE_RAW!S108*10^9)/(REA_transformed!U108/100)*POP!$D$117/POP!$D108*1/(10^6)</f>
        <v>64230.070184418466</v>
      </c>
      <c r="H108" s="107">
        <f>(GIN_EA!D152*10^6-DE_RAW!S108*10^9)/(REA_transformed!T108/100)*POP!$D$117/POP!$D108*1/(10^6)</f>
        <v>62503.098550839801</v>
      </c>
      <c r="I108" s="37">
        <f>(AWMD_exIreland!G192/AWMD_exIreland!G$201*AWMD_Updated!G$201-DE_RAW!F108)*(POP!$D$117)/(POP!$D108)</f>
        <v>1010590.6688058276</v>
      </c>
      <c r="J108" s="37">
        <f>(AWMD_exIreland!H192/AWMD_exIreland!H$201*AWMD_Updated!H$201-DE_RAW!G108)*(POP!$D$117)/(POP!$D108)</f>
        <v>982397.4723039415</v>
      </c>
      <c r="K108" s="37">
        <f>Y108/(REA_transformed!T108/100*10^6)*(POP!$D$117)/(POP!$D108)</f>
        <v>401838.04772715096</v>
      </c>
      <c r="L108" s="37">
        <f>(AWMD_exIreland!Q192*10^6-DE_RAW!H108*10^6)/(AWMD_exIreland!AJ192*10^3-DE_RAW!N108*10^6)*1/(S108/100)</f>
        <v>19.713965287135757</v>
      </c>
      <c r="M108" s="37">
        <f>(AWMD_exIreland!AI192-DE_RAW!M108)</f>
        <v>91820.540000000008</v>
      </c>
      <c r="N108" s="37">
        <f t="shared" si="10"/>
        <v>103022.17162233315</v>
      </c>
      <c r="O108" s="37">
        <f>(AWMD_exIreland!AJ192*10^3-DE_RAW!N108*10^6)/(AWMD_exIreland!AI192*10^3-DE_RAW!M108*10^3)</f>
        <v>516.28671101259044</v>
      </c>
      <c r="P108" s="37">
        <f t="shared" si="8"/>
        <v>89.126970004673396</v>
      </c>
      <c r="Q108" s="37">
        <f>(N108*10^3)/POP!D108</f>
        <v>0.39371753867188453</v>
      </c>
      <c r="R108" s="37">
        <f>(AWMD_exIreland!AE192*AWMD_exIreland!AH192/100-DE_RAW!P108*DE_RAW!O108/100)/(AWMD_exIreland!AE192-DE_RAW!P108)*100</f>
        <v>10.873029995326611</v>
      </c>
      <c r="S108" s="37">
        <f>(AWMD_exIreland!D192/AWMD_exIreland!D$201*AWMD_Updated!D$201*AWMD_exIreland!J192/100-DE_RAW!C108*DE_RAW!J108/100)/(AWMD_exIreland!D192/AWMD_exIreland!D$201*AWMD_Updated!D$201-DE_RAW!C108)*100</f>
        <v>96.77591845014561</v>
      </c>
      <c r="T108" s="37">
        <f>(AWMD_exIreland!C192/AWMD_exIreland!C$201*AWMD_Updated!C$201*AWMD_exIreland!I192/100-DE_RAW!B108*DE_RAW!I108/100)/(AWMD_exIreland!C192/AWMD_exIreland!C$201*AWMD_Updated!C$201-DE_RAW!B108)*100</f>
        <v>96.809591835314663</v>
      </c>
      <c r="U108" s="37">
        <f>(AWMD_exIreland!F192/AWMD_exIreland!F$201*AWMD_Updated!F$201*AWMD_exIreland!L192/100-DE_RAW!E108*DE_RAW!K108/100)/(AWMD_exIreland!F192/AWMD_exIreland!C$201*AWMD_Updated!F$201-DE_RAW!E108)*100</f>
        <v>94.20664560657967</v>
      </c>
      <c r="Y108" s="37">
        <v>387088443568.41498</v>
      </c>
    </row>
    <row r="109" spans="1:25">
      <c r="A109" t="s">
        <v>312</v>
      </c>
      <c r="B109" s="37">
        <f>(AWMD_exIreland!C193/AWMD_exIreland!C$201*AWMD_Updated!C$201-DE_RAW!B109)*(POP!$D$117)/(POP!$D109)</f>
        <v>2162234.2831025757</v>
      </c>
      <c r="C109" s="37">
        <f>(AWMD_exIreland!D193/AWMD_exIreland!D$201*AWMD_Updated!D$201-DE_RAW!C109)*(POP!$D$117)/(POP!$D109)</f>
        <v>1156663.2226273774</v>
      </c>
      <c r="D109" s="37">
        <f>(AWMD_exIreland!E193/AWMD_exIreland!E$201*AWMD_Updated!E$201-DE_RAW!D109)*(POP!$D$117)/(POP!$D109)</f>
        <v>459050.90107773908</v>
      </c>
      <c r="E109" s="37">
        <f>(AWMD_exIreland!F193/AWMD_exIreland!F$201*AWMD_Updated!F$201-DE_RAW!E109)*(POP!$D$117)/(POP!$D109)</f>
        <v>509950.28525950667</v>
      </c>
      <c r="F109" s="37">
        <f t="shared" si="9"/>
        <v>447098.43550489075</v>
      </c>
      <c r="G109" s="37">
        <f>(GIN_EA!D153*10^6-DE_RAW!S109*10^9)/(REA_transformed!U109/100)*POP!$D$117/POP!$D109*1/(10^6)</f>
        <v>62851.849754615912</v>
      </c>
      <c r="H109" s="107">
        <f>(GIN_EA!D153*10^6-DE_RAW!S109*10^9)/(REA_transformed!T109/100)*POP!$D$117/POP!$D109*1/(10^6)</f>
        <v>61081.602882651459</v>
      </c>
      <c r="I109" s="37">
        <f>(AWMD_exIreland!G193/AWMD_exIreland!G$201*AWMD_Updated!G$201-DE_RAW!F109)*(POP!$D$117)/(POP!$D109)</f>
        <v>1027008.4768169755</v>
      </c>
      <c r="J109" s="37">
        <f>(AWMD_exIreland!H193/AWMD_exIreland!H$201*AWMD_Updated!H$201-DE_RAW!G109)*(POP!$D$117)/(POP!$D109)</f>
        <v>999297.29430025874</v>
      </c>
      <c r="K109" s="37">
        <f>Y109/(REA_transformed!T109/100*10^6)*(POP!$D$117)/(POP!$D109)</f>
        <v>411129.97938231204</v>
      </c>
      <c r="L109" s="37">
        <f>(AWMD_exIreland!Q193*10^6-DE_RAW!H109*10^6)/(AWMD_exIreland!AJ193*10^3-DE_RAW!N109*10^6)*1/(S109/100)</f>
        <v>19.718873879660332</v>
      </c>
      <c r="M109" s="37">
        <f>(AWMD_exIreland!AI193-DE_RAW!M109)</f>
        <v>92187.91</v>
      </c>
      <c r="N109" s="37">
        <f t="shared" si="10"/>
        <v>103156.69107665459</v>
      </c>
      <c r="O109" s="37">
        <f>(AWMD_exIreland!AJ193*10^3-DE_RAW!N109*10^6)/(AWMD_exIreland!AI193*10^3-DE_RAW!M109*10^3)</f>
        <v>516.79209236872816</v>
      </c>
      <c r="P109" s="37">
        <f t="shared" si="8"/>
        <v>89.366873867150503</v>
      </c>
      <c r="Q109" s="37">
        <f>(N109*10^3)/POP!D109</f>
        <v>0.3940866900155805</v>
      </c>
      <c r="R109" s="37">
        <f>(AWMD_exIreland!AE193*AWMD_exIreland!AH193/100-DE_RAW!P109*DE_RAW!O109/100)/(AWMD_exIreland!AE193-DE_RAW!P109)*100</f>
        <v>10.633126132849501</v>
      </c>
      <c r="S109" s="37">
        <f>(AWMD_exIreland!D193/AWMD_exIreland!D$201*AWMD_Updated!D$201*AWMD_exIreland!J193/100-DE_RAW!C109*DE_RAW!J109/100)/(AWMD_exIreland!D193/AWMD_exIreland!D$201*AWMD_Updated!D$201-DE_RAW!C109)*100</f>
        <v>97.267405972144957</v>
      </c>
      <c r="T109" s="37">
        <f>(AWMD_exIreland!C193/AWMD_exIreland!C$201*AWMD_Updated!C$201*AWMD_exIreland!I193/100-DE_RAW!B109*DE_RAW!I109/100)/(AWMD_exIreland!C193/AWMD_exIreland!C$201*AWMD_Updated!C$201-DE_RAW!B109)*100</f>
        <v>97.241364787705407</v>
      </c>
      <c r="U109" s="37">
        <f>(AWMD_exIreland!F193/AWMD_exIreland!F$201*AWMD_Updated!F$201*AWMD_exIreland!L193/100-DE_RAW!E109*DE_RAW!K109/100)/(AWMD_exIreland!F193/AWMD_exIreland!C$201*AWMD_Updated!F$201-DE_RAW!E109)*100</f>
        <v>94.502523806683243</v>
      </c>
      <c r="Y109" s="37">
        <v>397951962319.37299</v>
      </c>
    </row>
    <row r="110" spans="1:25">
      <c r="A110" t="s">
        <v>313</v>
      </c>
      <c r="B110" s="37">
        <f>(AWMD_exIreland!C194/AWMD_exIreland!C$201*AWMD_Updated!C$201-DE_RAW!B110)*(POP!$D$117)/(POP!$D110)</f>
        <v>2166641.5122759645</v>
      </c>
      <c r="C110" s="37">
        <f>(AWMD_exIreland!D194/AWMD_exIreland!D$201*AWMD_Updated!D$201-DE_RAW!C110)*(POP!$D$117)/(POP!$D110)</f>
        <v>1162160.7143327883</v>
      </c>
      <c r="D110" s="37">
        <f>(AWMD_exIreland!E194/AWMD_exIreland!E$201*AWMD_Updated!E$201-DE_RAW!D110)*(POP!$D$117)/(POP!$D110)</f>
        <v>459281.87999283383</v>
      </c>
      <c r="E110" s="37">
        <f>(AWMD_exIreland!F194/AWMD_exIreland!F$201*AWMD_Updated!F$201-DE_RAW!E110)*(POP!$D$117)/(POP!$D110)</f>
        <v>509372.45994877693</v>
      </c>
      <c r="F110" s="37">
        <f t="shared" si="9"/>
        <v>446386.80374233559</v>
      </c>
      <c r="G110" s="37">
        <f>(GIN_EA!D154*10^6-DE_RAW!S110*10^9)/(REA_transformed!U110/100)*POP!$D$117/POP!$D110*1/(10^6)</f>
        <v>62985.656206441345</v>
      </c>
      <c r="H110" s="107">
        <f>(GIN_EA!D154*10^6-DE_RAW!S110*10^9)/(REA_transformed!T110/100)*POP!$D$117/POP!$D110*1/(10^6)</f>
        <v>61159.685194475685</v>
      </c>
      <c r="I110" s="37">
        <f>(AWMD_exIreland!G194/AWMD_exIreland!G$201*AWMD_Updated!G$201-DE_RAW!F110)*(POP!$D$117)/(POP!$D110)</f>
        <v>1030795.5305331125</v>
      </c>
      <c r="J110" s="37">
        <f>(AWMD_exIreland!H194/AWMD_exIreland!H$201*AWMD_Updated!H$201-DE_RAW!G110)*(POP!$D$117)/(POP!$D110)</f>
        <v>1004770.0569529291</v>
      </c>
      <c r="K110" s="37">
        <f>Y110/(REA_transformed!T110/100*10^6)*(POP!$D$117)/(POP!$D110)</f>
        <v>423701.30465877423</v>
      </c>
      <c r="L110" s="37">
        <f>(AWMD_exIreland!Q194*10^6-DE_RAW!H110*10^6)/(AWMD_exIreland!AJ194*10^3-DE_RAW!N110*10^6)*1/(S110/100)</f>
        <v>19.694664732154102</v>
      </c>
      <c r="M110" s="37">
        <f>(AWMD_exIreland!AI194-DE_RAW!M110)</f>
        <v>92770.43</v>
      </c>
      <c r="N110" s="37">
        <f t="shared" si="10"/>
        <v>103544.71832220959</v>
      </c>
      <c r="O110" s="37">
        <f>(AWMD_exIreland!AJ194*10^3-DE_RAW!N110*10^6)/(AWMD_exIreland!AI194*10^3-DE_RAW!M110*10^3)</f>
        <v>514.78655860493484</v>
      </c>
      <c r="P110" s="37">
        <f t="shared" si="8"/>
        <v>89.594555379751711</v>
      </c>
      <c r="Q110" s="37">
        <f>(N110*10^3)/POP!D110</f>
        <v>0.39547471218808117</v>
      </c>
      <c r="R110" s="37">
        <f>(AWMD_exIreland!AE194*AWMD_exIreland!AH194/100-DE_RAW!P110*DE_RAW!O110/100)/(AWMD_exIreland!AE194-DE_RAW!P110)*100</f>
        <v>10.405444620248288</v>
      </c>
      <c r="S110" s="37">
        <f>(AWMD_exIreland!D194/AWMD_exIreland!D$201*AWMD_Updated!D$201*AWMD_exIreland!J194/100-DE_RAW!C110*DE_RAW!J110/100)/(AWMD_exIreland!D194/AWMD_exIreland!D$201*AWMD_Updated!D$201-DE_RAW!C110)*100</f>
        <v>97.848135791058269</v>
      </c>
      <c r="T110" s="37">
        <f>(AWMD_exIreland!C194/AWMD_exIreland!C$201*AWMD_Updated!C$201*AWMD_exIreland!I194/100-DE_RAW!B110*DE_RAW!I110/100)/(AWMD_exIreland!C194/AWMD_exIreland!C$201*AWMD_Updated!C$201-DE_RAW!B110)*100</f>
        <v>97.635231422118352</v>
      </c>
      <c r="U110" s="37">
        <f>(AWMD_exIreland!F194/AWMD_exIreland!F$201*AWMD_Updated!F$201*AWMD_exIreland!L194/100-DE_RAW!E110*DE_RAW!K110/100)/(AWMD_exIreland!F194/AWMD_exIreland!C$201*AWMD_Updated!F$201-DE_RAW!E110)*100</f>
        <v>94.804759961457208</v>
      </c>
      <c r="Y110" s="37">
        <v>411879727129.94</v>
      </c>
    </row>
    <row r="111" spans="1:25">
      <c r="A111" t="s">
        <v>314</v>
      </c>
      <c r="B111" s="37">
        <f>(AWMD_exIreland!C195/AWMD_exIreland!C$201*AWMD_Updated!C$201-DE_RAW!B111)*(POP!$D$117)/(POP!$D111)</f>
        <v>2175118.1930562379</v>
      </c>
      <c r="C111" s="37">
        <f>(AWMD_exIreland!D195/AWMD_exIreland!D$201*AWMD_Updated!D$201-DE_RAW!C111)*(POP!$D$117)/(POP!$D111)</f>
        <v>1165060.811075496</v>
      </c>
      <c r="D111" s="37">
        <f>(AWMD_exIreland!E195/AWMD_exIreland!E$201*AWMD_Updated!E$201-DE_RAW!D111)*(POP!$D$117)/(POP!$D111)</f>
        <v>460386.01486437948</v>
      </c>
      <c r="E111" s="37">
        <f>(AWMD_exIreland!F195/AWMD_exIreland!F$201*AWMD_Updated!F$201-DE_RAW!E111)*(POP!$D$117)/(POP!$D111)</f>
        <v>518600.6338445596</v>
      </c>
      <c r="F111" s="37">
        <f t="shared" si="9"/>
        <v>453065.33335481788</v>
      </c>
      <c r="G111" s="37">
        <f>(GIN_EA!D155*10^6-DE_RAW!S111*10^9)/(REA_transformed!U111/100)*POP!$D$117/POP!$D111*1/(10^6)</f>
        <v>65535.300489741727</v>
      </c>
      <c r="H111" s="107">
        <f>(GIN_EA!D155*10^6-DE_RAW!S111*10^9)/(REA_transformed!T111/100)*POP!$D$117/POP!$D111*1/(10^6)</f>
        <v>63905.39724318873</v>
      </c>
      <c r="I111" s="37">
        <f>(AWMD_exIreland!G195/AWMD_exIreland!G$201*AWMD_Updated!G$201-DE_RAW!F111)*(POP!$D$117)/(POP!$D111)</f>
        <v>1035630.7935456117</v>
      </c>
      <c r="J111" s="37">
        <f>(AWMD_exIreland!H195/AWMD_exIreland!H$201*AWMD_Updated!H$201-DE_RAW!G111)*(POP!$D$117)/(POP!$D111)</f>
        <v>1013975.299301248</v>
      </c>
      <c r="K111" s="37">
        <f>Y111/(REA_transformed!T111/100*10^6)*(POP!$D$117)/(POP!$D111)</f>
        <v>427266.77302226861</v>
      </c>
      <c r="L111" s="37">
        <f>(AWMD_exIreland!Q195*10^6-DE_RAW!H111*10^6)/(AWMD_exIreland!AJ195*10^3-DE_RAW!N111*10^6)*1/(S111/100)</f>
        <v>19.688962570422415</v>
      </c>
      <c r="M111" s="37">
        <f>(AWMD_exIreland!AI195-DE_RAW!M111)</f>
        <v>93323.799999999988</v>
      </c>
      <c r="N111" s="37">
        <f t="shared" si="10"/>
        <v>103728.0182894665</v>
      </c>
      <c r="O111" s="37">
        <f>(AWMD_exIreland!AJ195*10^3-DE_RAW!N111*10^6)/(AWMD_exIreland!AI195*10^3-DE_RAW!M111*10^3)</f>
        <v>515.55406123625482</v>
      </c>
      <c r="P111" s="37">
        <f t="shared" si="8"/>
        <v>89.969712657160585</v>
      </c>
      <c r="Q111" s="37">
        <f>(N111*10^3)/POP!D111</f>
        <v>0.39599843349798675</v>
      </c>
      <c r="R111" s="37">
        <f>(AWMD_exIreland!AE195*AWMD_exIreland!AH195/100-DE_RAW!P111*DE_RAW!O111/100)/(AWMD_exIreland!AE195-DE_RAW!P111)*100</f>
        <v>10.030287342839411</v>
      </c>
      <c r="S111" s="37">
        <f>(AWMD_exIreland!D195/AWMD_exIreland!D$201*AWMD_Updated!D$201*AWMD_exIreland!J195/100-DE_RAW!C111*DE_RAW!J111/100)/(AWMD_exIreland!D195/AWMD_exIreland!D$201*AWMD_Updated!D$201-DE_RAW!C111)*100</f>
        <v>98.195068288496998</v>
      </c>
      <c r="T111" s="37">
        <f>(AWMD_exIreland!C195/AWMD_exIreland!C$201*AWMD_Updated!C$201*AWMD_exIreland!I195/100-DE_RAW!B111*DE_RAW!I111/100)/(AWMD_exIreland!C195/AWMD_exIreland!C$201*AWMD_Updated!C$201-DE_RAW!B111)*100</f>
        <v>97.882404932930498</v>
      </c>
      <c r="U111" s="37">
        <f>(AWMD_exIreland!F195/AWMD_exIreland!F$201*AWMD_Updated!F$201*AWMD_exIreland!L195/100-DE_RAW!E111*DE_RAW!K111/100)/(AWMD_exIreland!F195/AWMD_exIreland!C$201*AWMD_Updated!F$201-DE_RAW!E111)*100</f>
        <v>95.448009295947472</v>
      </c>
      <c r="Y111" s="37">
        <v>416582658819.52802</v>
      </c>
    </row>
    <row r="112" spans="1:25">
      <c r="A112" t="s">
        <v>315</v>
      </c>
      <c r="B112" s="37">
        <f>(AWMD_exIreland!C196/AWMD_exIreland!C$201*AWMD_Updated!C$201-DE_RAW!B112)*(POP!$D$117)/(POP!$D112)</f>
        <v>2181133.8178310399</v>
      </c>
      <c r="C112" s="37">
        <f>(AWMD_exIreland!D196/AWMD_exIreland!D$201*AWMD_Updated!D$201-DE_RAW!C112)*(POP!$D$117)/(POP!$D112)</f>
        <v>1164803.8222044122</v>
      </c>
      <c r="D112" s="37">
        <f>(AWMD_exIreland!E196/AWMD_exIreland!E$201*AWMD_Updated!E$201-DE_RAW!D112)*(POP!$D$117)/(POP!$D112)</f>
        <v>460698.40355370555</v>
      </c>
      <c r="E112" s="37">
        <f>(AWMD_exIreland!F196/AWMD_exIreland!F$201*AWMD_Updated!F$201-DE_RAW!E112)*(POP!$D$117)/(POP!$D112)</f>
        <v>517828.67951113952</v>
      </c>
      <c r="F112" s="37">
        <f t="shared" si="9"/>
        <v>453604.89246067172</v>
      </c>
      <c r="G112" s="37">
        <f>(GIN_EA!D156*10^6-DE_RAW!S112*10^9)/(REA_transformed!U112/100)*POP!$D$117/POP!$D112*1/(10^6)</f>
        <v>64223.787050467799</v>
      </c>
      <c r="H112" s="107">
        <f>(GIN_EA!D156*10^6-DE_RAW!S112*10^9)/(REA_transformed!T112/100)*POP!$D$117/POP!$D112*1/(10^6)</f>
        <v>62665.955286311189</v>
      </c>
      <c r="I112" s="37">
        <f>(AWMD_exIreland!G196/AWMD_exIreland!G$201*AWMD_Updated!G$201-DE_RAW!F112)*(POP!$D$117)/(POP!$D112)</f>
        <v>1039794.2928960687</v>
      </c>
      <c r="J112" s="37">
        <f>(AWMD_exIreland!H196/AWMD_exIreland!H$201*AWMD_Updated!H$201-DE_RAW!G112)*(POP!$D$117)/(POP!$D112)</f>
        <v>1014582.0010049577</v>
      </c>
      <c r="K112" s="37">
        <f>Y112/(REA_transformed!T112/100*10^6)*(POP!$D$117)/(POP!$D112)</f>
        <v>432990.82595892512</v>
      </c>
      <c r="L112" s="37">
        <f>(AWMD_exIreland!Q196*10^6-DE_RAW!H112*10^6)/(AWMD_exIreland!AJ196*10^3-DE_RAW!N112*10^6)*1/(S112/100)</f>
        <v>19.698414767537628</v>
      </c>
      <c r="M112" s="37">
        <f>(AWMD_exIreland!AI196-DE_RAW!M112)</f>
        <v>93610.48000000001</v>
      </c>
      <c r="N112" s="37">
        <f t="shared" si="10"/>
        <v>103750.34616308655</v>
      </c>
      <c r="O112" s="37">
        <f>(AWMD_exIreland!AJ196*10^3-DE_RAW!N112*10^6)/(AWMD_exIreland!AI196*10^3-DE_RAW!M112*10^3)</f>
        <v>516.54327271903742</v>
      </c>
      <c r="P112" s="37">
        <f t="shared" si="8"/>
        <v>90.226667632368617</v>
      </c>
      <c r="Q112" s="37">
        <f>(N112*10^3)/POP!D112</f>
        <v>0.39588096460150013</v>
      </c>
      <c r="R112" s="37">
        <f>(AWMD_exIreland!AE196*AWMD_exIreland!AH196/100-DE_RAW!P112*DE_RAW!O112/100)/(AWMD_exIreland!AE196-DE_RAW!P112)*100</f>
        <v>9.773332367631383</v>
      </c>
      <c r="S112" s="37">
        <f>(AWMD_exIreland!D196/AWMD_exIreland!D$201*AWMD_Updated!D$201*AWMD_exIreland!J196/100-DE_RAW!C112*DE_RAW!J112/100)/(AWMD_exIreland!D196/AWMD_exIreland!D$201*AWMD_Updated!D$201-DE_RAW!C112)*100</f>
        <v>98.668605092083411</v>
      </c>
      <c r="T112" s="37">
        <f>(AWMD_exIreland!C196/AWMD_exIreland!C$201*AWMD_Updated!C$201*AWMD_exIreland!I196/100-DE_RAW!B112*DE_RAW!I112/100)/(AWMD_exIreland!C196/AWMD_exIreland!C$201*AWMD_Updated!C$201-DE_RAW!B112)*100</f>
        <v>98.323567857152312</v>
      </c>
      <c r="U112" s="37">
        <f>(AWMD_exIreland!F196/AWMD_exIreland!F$201*AWMD_Updated!F$201*AWMD_exIreland!L196/100-DE_RAW!E112*DE_RAW!K112/100)/(AWMD_exIreland!F196/AWMD_exIreland!C$201*AWMD_Updated!F$201-DE_RAW!E112)*100</f>
        <v>95.938601410799421</v>
      </c>
      <c r="Y112" s="37">
        <v>424283440125.32001</v>
      </c>
    </row>
    <row r="113" spans="1:25">
      <c r="A113" t="s">
        <v>316</v>
      </c>
      <c r="B113" s="37">
        <f>(AWMD_exIreland!C197/AWMD_exIreland!C$201*AWMD_Updated!C$201-DE_RAW!B113)*(POP!$D$117)/(POP!$D113)</f>
        <v>2192287.5356305153</v>
      </c>
      <c r="C113" s="37">
        <f>(AWMD_exIreland!D197/AWMD_exIreland!D$201*AWMD_Updated!D$201-DE_RAW!C113)*(POP!$D$117)/(POP!$D113)</f>
        <v>1167220.6355304311</v>
      </c>
      <c r="D113" s="37">
        <f>(AWMD_exIreland!E197/AWMD_exIreland!E$201*AWMD_Updated!E$201-DE_RAW!D113)*(POP!$D$117)/(POP!$D113)</f>
        <v>462597.68636707915</v>
      </c>
      <c r="E113" s="37">
        <f>(AWMD_exIreland!F197/AWMD_exIreland!F$201*AWMD_Updated!F$201-DE_RAW!E113)*(POP!$D$117)/(POP!$D113)</f>
        <v>524826.30387059296</v>
      </c>
      <c r="F113" s="37">
        <f t="shared" si="9"/>
        <v>458734.56309286295</v>
      </c>
      <c r="G113" s="37">
        <f>(GIN_EA!D157*10^6-DE_RAW!S113*10^9)/(REA_transformed!U113/100)*POP!$D$117/POP!$D113*1/(10^6)</f>
        <v>66091.74077773001</v>
      </c>
      <c r="H113" s="107">
        <f>(GIN_EA!D157*10^6-DE_RAW!S113*10^9)/(REA_transformed!T113/100)*POP!$D$117/POP!$D113*1/(10^6)</f>
        <v>64808.553031810225</v>
      </c>
      <c r="I113" s="37">
        <f>(AWMD_exIreland!G197/AWMD_exIreland!G$201*AWMD_Updated!G$201-DE_RAW!F113)*(POP!$D$117)/(POP!$D113)</f>
        <v>1047762.6138092948</v>
      </c>
      <c r="J113" s="37">
        <f>(AWMD_exIreland!H197/AWMD_exIreland!H$201*AWMD_Updated!H$201-DE_RAW!G113)*(POP!$D$117)/(POP!$D113)</f>
        <v>1025746.8616806703</v>
      </c>
      <c r="K113" s="37">
        <f>Y113/(REA_transformed!T113/100*10^6)*(POP!$D$117)/(POP!$D113)</f>
        <v>430503.84875091602</v>
      </c>
      <c r="L113" s="37">
        <f>(AWMD_exIreland!Q197*10^6-DE_RAW!H113*10^6)/(AWMD_exIreland!AJ197*10^3-DE_RAW!N113*10^6)*1/(S113/100)</f>
        <v>19.787183475824573</v>
      </c>
      <c r="M113" s="37">
        <f>(AWMD_exIreland!AI197-DE_RAW!M113)</f>
        <v>93932.180000000022</v>
      </c>
      <c r="N113" s="37">
        <f t="shared" si="10"/>
        <v>103821.97094995814</v>
      </c>
      <c r="O113" s="37">
        <f>(AWMD_exIreland!AJ197*10^3-DE_RAW!N113*10^6)/(AWMD_exIreland!AI197*10^3-DE_RAW!M113*10^3)</f>
        <v>514.94840426358655</v>
      </c>
      <c r="P113" s="37">
        <f t="shared" si="8"/>
        <v>90.474279326940376</v>
      </c>
      <c r="Q113" s="37">
        <f>(N113*10^3)/POP!D113</f>
        <v>0.39592517395645316</v>
      </c>
      <c r="R113" s="37">
        <f>(AWMD_exIreland!AE197*AWMD_exIreland!AH197/100-DE_RAW!P113*DE_RAW!O113/100)/(AWMD_exIreland!AE197-DE_RAW!P113)*100</f>
        <v>9.5257206730596256</v>
      </c>
      <c r="S113" s="37">
        <f>(AWMD_exIreland!D197/AWMD_exIreland!D$201*AWMD_Updated!D$201*AWMD_exIreland!J197/100-DE_RAW!C113*DE_RAW!J113/100)/(AWMD_exIreland!D197/AWMD_exIreland!D$201*AWMD_Updated!D$201-DE_RAW!C113)*100</f>
        <v>99.060031187095319</v>
      </c>
      <c r="T113" s="37">
        <f>(AWMD_exIreland!C197/AWMD_exIreland!C$201*AWMD_Updated!C$201*AWMD_exIreland!I197/100-DE_RAW!B113*DE_RAW!I113/100)/(AWMD_exIreland!C197/AWMD_exIreland!C$201*AWMD_Updated!C$201-DE_RAW!B113)*100</f>
        <v>98.689317161662572</v>
      </c>
      <c r="U113" s="37">
        <f>(AWMD_exIreland!F197/AWMD_exIreland!F$201*AWMD_Updated!F$201*AWMD_exIreland!L197/100-DE_RAW!E113*DE_RAW!K113/100)/(AWMD_exIreland!F197/AWMD_exIreland!C$201*AWMD_Updated!F$201-DE_RAW!E113)*100</f>
        <v>96.773239283476215</v>
      </c>
      <c r="Y113" s="37">
        <v>423660679340.85999</v>
      </c>
    </row>
    <row r="114" spans="1:25">
      <c r="A114" t="s">
        <v>317</v>
      </c>
      <c r="B114" s="37">
        <f>(AWMD_exIreland!C198/AWMD_exIreland!C$201*AWMD_Updated!C$201-DE_RAW!B114)*(POP!$D$117)/(POP!$D114)</f>
        <v>2207323.2728368645</v>
      </c>
      <c r="C114" s="37">
        <f>(AWMD_exIreland!D198/AWMD_exIreland!D$201*AWMD_Updated!D$201-DE_RAW!C114)*(POP!$D$117)/(POP!$D114)</f>
        <v>1172057.1975792805</v>
      </c>
      <c r="D114" s="37">
        <f>(AWMD_exIreland!E198/AWMD_exIreland!E$201*AWMD_Updated!E$201-DE_RAW!D114)*(POP!$D$117)/(POP!$D114)</f>
        <v>465334.63974768203</v>
      </c>
      <c r="E114" s="37">
        <f>(AWMD_exIreland!F198/AWMD_exIreland!F$201*AWMD_Updated!F$201-DE_RAW!E114)*(POP!$D$117)/(POP!$D114)</f>
        <v>532790.06572985358</v>
      </c>
      <c r="F114" s="37">
        <f t="shared" si="9"/>
        <v>464531.8659329181</v>
      </c>
      <c r="G114" s="37">
        <f>(GIN_EA!D158*10^6-DE_RAW!S114*10^9)/(REA_transformed!U114/100)*POP!$D$117/POP!$D114*1/(10^6)</f>
        <v>68258.1997969355</v>
      </c>
      <c r="H114" s="107">
        <f>(GIN_EA!D158*10^6-DE_RAW!S114*10^9)/(REA_transformed!T114/100)*POP!$D$117/POP!$D114*1/(10^6)</f>
        <v>66808.94269202587</v>
      </c>
      <c r="I114" s="37">
        <f>(AWMD_exIreland!G198/AWMD_exIreland!G$201*AWMD_Updated!G$201-DE_RAW!F114)*(POP!$D$117)/(POP!$D114)</f>
        <v>1065346.6230778892</v>
      </c>
      <c r="J114" s="37">
        <f>(AWMD_exIreland!H198/AWMD_exIreland!H$201*AWMD_Updated!H$201-DE_RAW!G114)*(POP!$D$117)/(POP!$D114)</f>
        <v>1034623.9037476478</v>
      </c>
      <c r="K114" s="37">
        <f>Y114/(REA_transformed!T114/100*10^6)*(POP!$D$117)/(POP!$D114)</f>
        <v>433233.64169095649</v>
      </c>
      <c r="L114" s="37">
        <f>(AWMD_exIreland!Q198*10^6-DE_RAW!H114*10^6)/(AWMD_exIreland!AJ198*10^3-DE_RAW!N114*10^6)*1/(S114/100)</f>
        <v>19.747900707769293</v>
      </c>
      <c r="M114" s="37">
        <f>(AWMD_exIreland!AI198-DE_RAW!M114)</f>
        <v>94545.920000000013</v>
      </c>
      <c r="N114" s="37">
        <f t="shared" si="10"/>
        <v>104391.6764603136</v>
      </c>
      <c r="O114" s="37">
        <f>(AWMD_exIreland!AJ198*10^3-DE_RAW!N114*10^6)/(AWMD_exIreland!AI198*10^3-DE_RAW!M114*10^3)</f>
        <v>515.80310181549874</v>
      </c>
      <c r="P114" s="37">
        <f t="shared" si="8"/>
        <v>90.568446839670571</v>
      </c>
      <c r="Q114" s="37">
        <f>(N114*10^3)/POP!D114</f>
        <v>0.39779931764199328</v>
      </c>
      <c r="R114" s="37">
        <f>(AWMD_exIreland!AE198*AWMD_exIreland!AH198/100-DE_RAW!P114*DE_RAW!O114/100)/(AWMD_exIreland!AE198-DE_RAW!P114)*100</f>
        <v>9.4315531603294325</v>
      </c>
      <c r="S114" s="37">
        <f>(AWMD_exIreland!D198/AWMD_exIreland!D$201*AWMD_Updated!D$201*AWMD_exIreland!J198/100-DE_RAW!C114*DE_RAW!J114/100)/(AWMD_exIreland!D198/AWMD_exIreland!D$201*AWMD_Updated!D$201-DE_RAW!C114)*100</f>
        <v>99.090446671893147</v>
      </c>
      <c r="T114" s="37">
        <f>(AWMD_exIreland!C198/AWMD_exIreland!C$201*AWMD_Updated!C$201*AWMD_exIreland!I198/100-DE_RAW!B114*DE_RAW!I114/100)/(AWMD_exIreland!C198/AWMD_exIreland!C$201*AWMD_Updated!C$201-DE_RAW!B114)*100</f>
        <v>99.047657373045283</v>
      </c>
      <c r="U114" s="37">
        <f>(AWMD_exIreland!F198/AWMD_exIreland!F$201*AWMD_Updated!F$201*AWMD_exIreland!L198/100-DE_RAW!E114*DE_RAW!K114/100)/(AWMD_exIreland!F198/AWMD_exIreland!C$201*AWMD_Updated!F$201-DE_RAW!E114)*100</f>
        <v>96.944678952876259</v>
      </c>
      <c r="Y114" s="37">
        <v>428216150105.79901</v>
      </c>
    </row>
    <row r="115" spans="1:25">
      <c r="A115" t="s">
        <v>318</v>
      </c>
      <c r="B115" s="37">
        <f>(AWMD_exIreland!C199/AWMD_exIreland!C$201*AWMD_Updated!C$201-DE_RAW!B115)*(POP!$D$117)/(POP!$D115)</f>
        <v>2215156.8102069939</v>
      </c>
      <c r="C115" s="37">
        <f>(AWMD_exIreland!D199/AWMD_exIreland!D$201*AWMD_Updated!D$201-DE_RAW!C115)*(POP!$D$117)/(POP!$D115)</f>
        <v>1175095.8647042569</v>
      </c>
      <c r="D115" s="37">
        <f>(AWMD_exIreland!E199/AWMD_exIreland!E$201*AWMD_Updated!E$201-DE_RAW!D115)*(POP!$D$117)/(POP!$D115)</f>
        <v>466078.94710098172</v>
      </c>
      <c r="E115" s="37">
        <f>(AWMD_exIreland!F199/AWMD_exIreland!F$201*AWMD_Updated!F$201-DE_RAW!E115)*(POP!$D$117)/(POP!$D115)</f>
        <v>534473.74761843809</v>
      </c>
      <c r="F115" s="37">
        <f t="shared" si="9"/>
        <v>465990.88022058597</v>
      </c>
      <c r="G115" s="37">
        <f>(GIN_EA!D159*10^6-DE_RAW!S115*10^9)/(REA_transformed!U115/100)*POP!$D$117/POP!$D115*1/(10^6)</f>
        <v>68482.867397852111</v>
      </c>
      <c r="H115" s="107">
        <f>(GIN_EA!D159*10^6-DE_RAW!S115*10^9)/(REA_transformed!T115/100)*POP!$D$117/POP!$D115*1/(10^6)</f>
        <v>67530.025624011905</v>
      </c>
      <c r="I115" s="37">
        <f>(AWMD_exIreland!G199/AWMD_exIreland!G$201*AWMD_Updated!G$201-DE_RAW!F115)*(POP!$D$117)/(POP!$D115)</f>
        <v>1070419.0072684495</v>
      </c>
      <c r="J115" s="37">
        <f>(AWMD_exIreland!H199/AWMD_exIreland!H$201*AWMD_Updated!H$201-DE_RAW!G115)*(POP!$D$117)/(POP!$D115)</f>
        <v>1038248.0497209841</v>
      </c>
      <c r="K115" s="37">
        <f>Y115/(REA_transformed!T115/100*10^6)*(POP!$D$117)/(POP!$D115)</f>
        <v>434049.17856424546</v>
      </c>
      <c r="L115" s="37">
        <f>(AWMD_exIreland!Q199*10^6-DE_RAW!H115*10^6)/(AWMD_exIreland!AJ199*10^3-DE_RAW!N115*10^6)*1/(S115/100)</f>
        <v>19.906946192268091</v>
      </c>
      <c r="M115" s="37">
        <f>(AWMD_exIreland!AI199-DE_RAW!M115)</f>
        <v>94980.520000000019</v>
      </c>
      <c r="N115" s="37">
        <f t="shared" si="10"/>
        <v>104591.58708086102</v>
      </c>
      <c r="O115" s="37">
        <f>(AWMD_exIreland!AJ199*10^3-DE_RAW!N115*10^6)/(AWMD_exIreland!AI199*10^3-DE_RAW!M115*10^3)</f>
        <v>511.99949315922868</v>
      </c>
      <c r="P115" s="37">
        <f t="shared" si="8"/>
        <v>90.810860271743877</v>
      </c>
      <c r="Q115" s="37">
        <f>(N115*10^3)/POP!D115</f>
        <v>0.39829451547710609</v>
      </c>
      <c r="R115" s="37">
        <f>(AWMD_exIreland!AE199*AWMD_exIreland!AH199/100-DE_RAW!P115*DE_RAW!O115/100)/(AWMD_exIreland!AE199-DE_RAW!P115)*100</f>
        <v>9.1891397282561282</v>
      </c>
      <c r="S115" s="37">
        <f>(AWMD_exIreland!D199/AWMD_exIreland!D$201*AWMD_Updated!D$201*AWMD_exIreland!J199/100-DE_RAW!C115*DE_RAW!J115/100)/(AWMD_exIreland!D199/AWMD_exIreland!D$201*AWMD_Updated!D$201-DE_RAW!C115)*100</f>
        <v>99.456822988042688</v>
      </c>
      <c r="T115" s="37">
        <f>(AWMD_exIreland!C199/AWMD_exIreland!C$201*AWMD_Updated!C$201*AWMD_exIreland!I199/100-DE_RAW!B115*DE_RAW!I115/100)/(AWMD_exIreland!C199/AWMD_exIreland!C$201*AWMD_Updated!C$201-DE_RAW!B115)*100</f>
        <v>99.345082069205617</v>
      </c>
      <c r="U115" s="37">
        <f>(AWMD_exIreland!F199/AWMD_exIreland!F$201*AWMD_Updated!F$201*AWMD_exIreland!L199/100-DE_RAW!E115*DE_RAW!K115/100)/(AWMD_exIreland!F199/AWMD_exIreland!C$201*AWMD_Updated!F$201-DE_RAW!E115)*100</f>
        <v>97.962836438759211</v>
      </c>
      <c r="Y115" s="37">
        <v>430598548084.21997</v>
      </c>
    </row>
    <row r="116" spans="1:25">
      <c r="A116" t="s">
        <v>319</v>
      </c>
      <c r="B116" s="37">
        <f>(AWMD_exIreland!C200/AWMD_exIreland!C$201*AWMD_Updated!C$201-DE_RAW!B116)*(POP!$D$117)/(POP!$D116)</f>
        <v>2214132.7807847033</v>
      </c>
      <c r="C116" s="37">
        <f>(AWMD_exIreland!D200/AWMD_exIreland!D$201*AWMD_Updated!D$201-DE_RAW!C116)*(POP!$D$117)/(POP!$D116)</f>
        <v>1178999.9194797568</v>
      </c>
      <c r="D116" s="37">
        <f>(AWMD_exIreland!E200/AWMD_exIreland!E$201*AWMD_Updated!E$201-DE_RAW!D116)*(POP!$D$117)/(POP!$D116)</f>
        <v>466416.77656350436</v>
      </c>
      <c r="E116" s="37">
        <f>(AWMD_exIreland!F200/AWMD_exIreland!F$201*AWMD_Updated!F$201-DE_RAW!E116)*(POP!$D$117)/(POP!$D116)</f>
        <v>539577.31038573</v>
      </c>
      <c r="F116" s="37">
        <f t="shared" si="9"/>
        <v>471396.04878889967</v>
      </c>
      <c r="G116" s="37">
        <f>(GIN_EA!D160*10^6-DE_RAW!S116*10^9)/(REA_transformed!U116/100)*POP!$D$117/POP!$D116*1/(10^6)</f>
        <v>68181.261596830343</v>
      </c>
      <c r="H116" s="107">
        <f>(GIN_EA!D160*10^6-DE_RAW!S116*10^9)/(REA_transformed!T116/100)*POP!$D$117/POP!$D116*1/(10^6)</f>
        <v>66686.164217785277</v>
      </c>
      <c r="I116" s="37">
        <f>(AWMD_exIreland!G200/AWMD_exIreland!G$201*AWMD_Updated!G$201-DE_RAW!F116)*(POP!$D$117)/(POP!$D116)</f>
        <v>1064896.9687030239</v>
      </c>
      <c r="J116" s="37">
        <f>(AWMD_exIreland!H200/AWMD_exIreland!H$201*AWMD_Updated!H$201-DE_RAW!G116)*(POP!$D$117)/(POP!$D116)</f>
        <v>1040566.9846677823</v>
      </c>
      <c r="K116" s="37">
        <f>Y116/(REA_transformed!T116/100*10^6)*(POP!$D$117)/(POP!$D116)</f>
        <v>428414.4713113227</v>
      </c>
      <c r="L116" s="37">
        <f>(AWMD_exIreland!Q200*10^6-DE_RAW!H116*10^6)/(AWMD_exIreland!AJ200*10^3-DE_RAW!N116*10^6)*1/(S116/100)</f>
        <v>19.990999894301428</v>
      </c>
      <c r="M116" s="37">
        <f>(AWMD_exIreland!AI200-DE_RAW!M116)</f>
        <v>95194.37</v>
      </c>
      <c r="N116" s="37">
        <f t="shared" si="10"/>
        <v>104677.10237924109</v>
      </c>
      <c r="O116" s="37">
        <f>(AWMD_exIreland!AJ200*10^3-DE_RAW!N116*10^6)/(AWMD_exIreland!AI200*10^3-DE_RAW!M116*10^3)</f>
        <v>511.52302074166784</v>
      </c>
      <c r="P116" s="37">
        <f t="shared" si="8"/>
        <v>90.940967829921846</v>
      </c>
      <c r="Q116" s="37">
        <f>(N116*10^3)/POP!D116</f>
        <v>0.39834387613483879</v>
      </c>
      <c r="R116" s="37">
        <f>(AWMD_exIreland!AE200*AWMD_exIreland!AH200/100-DE_RAW!P116*DE_RAW!O116/100)/(AWMD_exIreland!AE200-DE_RAW!P116)*100</f>
        <v>9.059032170078158</v>
      </c>
      <c r="S116" s="37">
        <f>(AWMD_exIreland!D200/AWMD_exIreland!D$201*AWMD_Updated!D$201*AWMD_exIreland!J200/100-DE_RAW!C116*DE_RAW!J116/100)/(AWMD_exIreland!D200/AWMD_exIreland!D$201*AWMD_Updated!D$201-DE_RAW!C116)*100</f>
        <v>99.597307916952644</v>
      </c>
      <c r="T116" s="37">
        <f>(AWMD_exIreland!C200/AWMD_exIreland!C$201*AWMD_Updated!C$201*AWMD_exIreland!I200/100-DE_RAW!B116*DE_RAW!I116/100)/(AWMD_exIreland!C200/AWMD_exIreland!C$201*AWMD_Updated!C$201-DE_RAW!B116)*100</f>
        <v>99.791947425540002</v>
      </c>
      <c r="U116" s="37">
        <f>(AWMD_exIreland!F200/AWMD_exIreland!F$201*AWMD_Updated!F$201*AWMD_exIreland!L200/100-DE_RAW!E116*DE_RAW!K116/100)/(AWMD_exIreland!F200/AWMD_exIreland!C$201*AWMD_Updated!F$201-DE_RAW!E116)*100</f>
        <v>97.603682269521471</v>
      </c>
      <c r="Y116" s="37">
        <v>427216482735.29498</v>
      </c>
    </row>
    <row r="117" spans="1:25">
      <c r="A117" t="s">
        <v>320</v>
      </c>
      <c r="B117" s="37">
        <f>(AWMD_exIreland!C201/AWMD_exIreland!C$201*AWMD_Updated!C$201-DE_RAW!B117)*(POP!$D$117)/(POP!$D117)</f>
        <v>2210772.7000000002</v>
      </c>
      <c r="C117" s="37">
        <f>(AWMD_exIreland!D201/AWMD_exIreland!D$201*AWMD_Updated!D$201-DE_RAW!C117)*(POP!$D$117)/(POP!$D117)</f>
        <v>1178739.9000000001</v>
      </c>
      <c r="D117" s="37">
        <f>(AWMD_exIreland!E201/AWMD_exIreland!E$201*AWMD_Updated!E$201-DE_RAW!D117)*(POP!$D$117)/(POP!$D117)</f>
        <v>466030.60000000003</v>
      </c>
      <c r="E117" s="37">
        <f>(AWMD_exIreland!F201/AWMD_exIreland!F$201*AWMD_Updated!F$201-DE_RAW!E117)*(POP!$D$117)/(POP!$D117)</f>
        <v>525189.70000000007</v>
      </c>
      <c r="F117" s="37">
        <f t="shared" si="9"/>
        <v>458912.96341823821</v>
      </c>
      <c r="G117" s="37">
        <f>(GIN_EA!D161*10^6-DE_RAW!S117*10^9)/(REA_transformed!U117/100)*POP!$D$117/POP!$D117*1/(10^6)</f>
        <v>66276.736581761827</v>
      </c>
      <c r="H117" s="107">
        <f>(GIN_EA!D161*10^6-DE_RAW!S117*10^9)/(REA_transformed!T117/100)*POP!$D$117/POP!$D117*1/(10^6)</f>
        <v>66167.66348726982</v>
      </c>
      <c r="I117" s="37">
        <f>(AWMD_exIreland!G201/AWMD_exIreland!G$201*AWMD_Updated!G$201-DE_RAW!F117)*(POP!$D$117)/(POP!$D117)</f>
        <v>1061645.1000000001</v>
      </c>
      <c r="J117" s="37">
        <f>(AWMD_exIreland!H201/AWMD_exIreland!H$201*AWMD_Updated!H$201-DE_RAW!G117)*(POP!$D$117)/(POP!$D117)</f>
        <v>1026241.8999999999</v>
      </c>
      <c r="K117" s="37">
        <f>Y117/(REA_transformed!T117/100*10^6)*(POP!$D$117)/(POP!$D117)</f>
        <v>415325.06357478071</v>
      </c>
      <c r="L117" s="37">
        <f>(AWMD_exIreland!Q201*10^6-DE_RAW!H117*10^6)/(AWMD_exIreland!AJ201*10^3-DE_RAW!N117*10^6)*1/(S117/100)</f>
        <v>20.013783494125782</v>
      </c>
      <c r="M117" s="37">
        <f>(AWMD_exIreland!AI201-DE_RAW!M117)</f>
        <v>95379.44</v>
      </c>
      <c r="N117" s="37">
        <f t="shared" si="10"/>
        <v>104845.67210911417</v>
      </c>
      <c r="O117" s="37">
        <f>(AWMD_exIreland!AJ201*10^3-DE_RAW!N117*10^6)/(AWMD_exIreland!AI201*10^3-DE_RAW!M117*10^3)</f>
        <v>510.84805907856031</v>
      </c>
      <c r="P117" s="37">
        <f t="shared" si="8"/>
        <v>90.971270517239333</v>
      </c>
      <c r="Q117" s="37">
        <f>(N117*10^3)/POP!D117</f>
        <v>0.39869916929130333</v>
      </c>
      <c r="R117" s="37">
        <f>(AWMD_exIreland!AE201*AWMD_exIreland!AH201/100-DE_RAW!P117*DE_RAW!O117/100)/(AWMD_exIreland!AE201-DE_RAW!P117)*100</f>
        <v>9.0287294827606672</v>
      </c>
      <c r="S117" s="37">
        <f>(AWMD_exIreland!D201/AWMD_exIreland!D$201*AWMD_Updated!D$201*AWMD_exIreland!J201/100-DE_RAW!C117*DE_RAW!J117/100)/(AWMD_exIreland!D201/AWMD_exIreland!D$201*AWMD_Updated!D$201-DE_RAW!C117)*100</f>
        <v>100.02557237673892</v>
      </c>
      <c r="T117" s="37">
        <f>(AWMD_exIreland!C201/AWMD_exIreland!C$201*AWMD_Updated!C$201*AWMD_exIreland!I201/100-DE_RAW!B117*DE_RAW!I117/100)/(AWMD_exIreland!C201/AWMD_exIreland!C$201*AWMD_Updated!C$201-DE_RAW!B117)*100</f>
        <v>100.31992056668693</v>
      </c>
      <c r="U117" s="37">
        <f>(AWMD_exIreland!F201/AWMD_exIreland!F$201*AWMD_Updated!F$201*AWMD_exIreland!L201/100-DE_RAW!E117*DE_RAW!K117/100)/(AWMD_exIreland!F201/AWMD_exIreland!C$201*AWMD_Updated!F$201-DE_RAW!E117)*100</f>
        <v>100.15482184970497</v>
      </c>
      <c r="Y117" s="37">
        <v>416653773871.76202</v>
      </c>
    </row>
    <row r="118" spans="1:25">
      <c r="A118" t="s">
        <v>321</v>
      </c>
      <c r="B118" s="37">
        <f>(AWMD_exIreland!C202/AWMD_exIreland!C$201*AWMD_Updated!C$201-DE_RAW!B118)*(POP!$D$117)/(POP!$D118)</f>
        <v>2119726.3084989064</v>
      </c>
      <c r="C118" s="37">
        <f>(AWMD_exIreland!D202/AWMD_exIreland!D$201*AWMD_Updated!D$201-DE_RAW!C118)*(POP!$D$117)/(POP!$D118)</f>
        <v>1119363.5837692912</v>
      </c>
      <c r="D118" s="37">
        <f>(AWMD_exIreland!E202/AWMD_exIreland!E$201*AWMD_Updated!E$201-DE_RAW!D118)*(POP!$D$117)/(POP!$D118)</f>
        <v>463033.45411636028</v>
      </c>
      <c r="E118" s="37">
        <f>(AWMD_exIreland!F202/AWMD_exIreland!F$201*AWMD_Updated!F$201-DE_RAW!E118)*(POP!$D$117)/(POP!$D118)</f>
        <v>505044.28953575704</v>
      </c>
      <c r="F118" s="37">
        <f t="shared" si="9"/>
        <v>436129.8882613749</v>
      </c>
      <c r="G118" s="37">
        <f>(GIN_EA!D162*10^6-DE_RAW!S118*10^9)/(REA_transformed!U118/100)*POP!$D$117/POP!$D118*1/(10^6)</f>
        <v>68914.401274382122</v>
      </c>
      <c r="H118" s="107">
        <f>(GIN_EA!D162*10^6-DE_RAW!S118*10^9)/(REA_transformed!T118/100)*POP!$D$117/POP!$D118*1/(10^6)</f>
        <v>68430.723208209238</v>
      </c>
      <c r="I118" s="37">
        <f>(AWMD_exIreland!G202/AWMD_exIreland!G$201*AWMD_Updated!G$201-DE_RAW!F118)*(POP!$D$117)/(POP!$D118)</f>
        <v>1017992.1077153861</v>
      </c>
      <c r="J118" s="37">
        <f>(AWMD_exIreland!H202/AWMD_exIreland!H$201*AWMD_Updated!H$201-DE_RAW!G118)*(POP!$D$117)/(POP!$D118)</f>
        <v>995918.89337657229</v>
      </c>
      <c r="K118" s="37">
        <f>Y118/(REA_transformed!T118/100*10^6)*(POP!$D$117)/(POP!$D118)</f>
        <v>403565.86179277429</v>
      </c>
      <c r="L118" s="37">
        <f>(AWMD_exIreland!Q202*10^6-DE_RAW!H118*10^6)/(AWMD_exIreland!AJ202*10^3-DE_RAW!N118*10^6)*1/(S118/100)</f>
        <v>20.636656851181886</v>
      </c>
      <c r="M118" s="37">
        <f>(AWMD_exIreland!AI202-DE_RAW!M118)</f>
        <v>95068.609999999986</v>
      </c>
      <c r="N118" s="37">
        <f t="shared" si="10"/>
        <v>104081.95605516888</v>
      </c>
      <c r="O118" s="37">
        <f>(AWMD_exIreland!AJ202*10^3-DE_RAW!N118*10^6)/(AWMD_exIreland!AI202*10^3-DE_RAW!M118*10^3)</f>
        <v>487.37193696215814</v>
      </c>
      <c r="P118" s="37">
        <f t="shared" si="8"/>
        <v>91.340145403886012</v>
      </c>
      <c r="Q118" s="37">
        <f>(N118*10^3)/POP!D118</f>
        <v>0.39531503644014698</v>
      </c>
      <c r="R118" s="37">
        <f>(AWMD_exIreland!AE202*AWMD_exIreland!AH202/100-DE_RAW!P118*DE_RAW!O118/100)/(AWMD_exIreland!AE202-DE_RAW!P118)*100</f>
        <v>8.6598545961139948</v>
      </c>
      <c r="S118" s="37">
        <f>(AWMD_exIreland!D202/AWMD_exIreland!D$201*AWMD_Updated!D$201*AWMD_exIreland!J202/100-DE_RAW!C118*DE_RAW!J118/100)/(AWMD_exIreland!D202/AWMD_exIreland!D$201*AWMD_Updated!D$201-DE_RAW!C118)*100</f>
        <v>100.23759627842321</v>
      </c>
      <c r="T118" s="37">
        <f>(AWMD_exIreland!C202/AWMD_exIreland!C$201*AWMD_Updated!C$201*AWMD_exIreland!I202/100-DE_RAW!B118*DE_RAW!I118/100)/(AWMD_exIreland!C202/AWMD_exIreland!C$201*AWMD_Updated!C$201-DE_RAW!B118)*100</f>
        <v>100.85490601128362</v>
      </c>
      <c r="U118" s="37">
        <f>(AWMD_exIreland!F202/AWMD_exIreland!F$201*AWMD_Updated!F$201*AWMD_exIreland!L202/100-DE_RAW!E118*DE_RAW!K118/100)/(AWMD_exIreland!F202/AWMD_exIreland!C$201*AWMD_Updated!F$201-DE_RAW!E118)*100</f>
        <v>100.14705242768555</v>
      </c>
      <c r="Y118" s="37">
        <v>407510107468.19897</v>
      </c>
    </row>
    <row r="119" spans="1:25">
      <c r="A119" t="s">
        <v>322</v>
      </c>
      <c r="B119" s="37">
        <f>(AWMD_exIreland!C203/AWMD_exIreland!C$201*AWMD_Updated!C$201-DE_RAW!B119)*(POP!$D$117)/(POP!$D119)</f>
        <v>1857543.4859153456</v>
      </c>
      <c r="C119" s="37">
        <f>(AWMD_exIreland!D203/AWMD_exIreland!D$201*AWMD_Updated!D$201-DE_RAW!C119)*(POP!$D$117)/(POP!$D119)</f>
        <v>979851.81302816595</v>
      </c>
      <c r="D119" s="37">
        <f>(AWMD_exIreland!E203/AWMD_exIreland!E$201*AWMD_Updated!E$201-DE_RAW!D119)*(POP!$D$117)/(POP!$D119)</f>
        <v>443431.74391879153</v>
      </c>
      <c r="E119" s="37">
        <f>(AWMD_exIreland!F203/AWMD_exIreland!F$201*AWMD_Updated!F$201-DE_RAW!E119)*(POP!$D$117)/(POP!$D119)</f>
        <v>448010.24919373653</v>
      </c>
      <c r="F119" s="37">
        <f t="shared" si="9"/>
        <v>382950.00547199242</v>
      </c>
      <c r="G119" s="37">
        <f>(GIN_EA!D163*10^6-DE_RAW!S119*10^9)/(REA_transformed!U119/100)*POP!$D$117/POP!$D119*1/(10^6)</f>
        <v>65060.243721744082</v>
      </c>
      <c r="H119" s="107">
        <f>(GIN_EA!D163*10^6-DE_RAW!S119*10^9)/(REA_transformed!T119/100)*POP!$D$117/POP!$D119*1/(10^6)</f>
        <v>62799.623042967811</v>
      </c>
      <c r="I119" s="37">
        <f>(AWMD_exIreland!G203/AWMD_exIreland!G$201*AWMD_Updated!G$201-DE_RAW!F119)*(POP!$D$117)/(POP!$D119)</f>
        <v>810985.32380966586</v>
      </c>
      <c r="J119" s="37">
        <f>(AWMD_exIreland!H203/AWMD_exIreland!H$201*AWMD_Updated!H$201-DE_RAW!G119)*(POP!$D$117)/(POP!$D119)</f>
        <v>827058.24143820978</v>
      </c>
      <c r="K119" s="37">
        <f>Y119/(REA_transformed!T119/100*10^6)*(POP!$D$117)/(POP!$D119)</f>
        <v>316313.01442945347</v>
      </c>
      <c r="L119" s="37">
        <f>(AWMD_exIreland!Q203*10^6-DE_RAW!H119*10^6)/(AWMD_exIreland!AJ203*10^3-DE_RAW!N119*10^6)*1/(S119/100)</f>
        <v>22.410342142462799</v>
      </c>
      <c r="M119" s="37">
        <f>(AWMD_exIreland!AI203-DE_RAW!M119)</f>
        <v>91343.48000000001</v>
      </c>
      <c r="N119" s="37">
        <f t="shared" si="10"/>
        <v>101235.13703837169</v>
      </c>
      <c r="O119" s="37">
        <f>(AWMD_exIreland!AJ203*10^3-DE_RAW!N119*10^6)/(AWMD_exIreland!AI203*10^3-DE_RAW!M119*10^3)</f>
        <v>428.49292363286355</v>
      </c>
      <c r="P119" s="37">
        <f t="shared" si="8"/>
        <v>90.229027857568482</v>
      </c>
      <c r="Q119" s="37">
        <f>(N119*10^3)/POP!D119</f>
        <v>0.38428071687678683</v>
      </c>
      <c r="R119" s="37">
        <f>(AWMD_exIreland!AE203*AWMD_exIreland!AH203/100-DE_RAW!P119*DE_RAW!O119/100)/(AWMD_exIreland!AE203-DE_RAW!P119)*100</f>
        <v>9.7709721424315195</v>
      </c>
      <c r="S119" s="37">
        <f>(AWMD_exIreland!D203/AWMD_exIreland!D$201*AWMD_Updated!D$201*AWMD_exIreland!J203/100-DE_RAW!C119*DE_RAW!J119/100)/(AWMD_exIreland!D203/AWMD_exIreland!D$201*AWMD_Updated!D$201-DE_RAW!C119)*100</f>
        <v>100.02672643410828</v>
      </c>
      <c r="T119" s="37">
        <f>(AWMD_exIreland!C203/AWMD_exIreland!C$201*AWMD_Updated!C$201*AWMD_exIreland!I203/100-DE_RAW!B119*DE_RAW!I119/100)/(AWMD_exIreland!C203/AWMD_exIreland!C$201*AWMD_Updated!C$201-DE_RAW!B119)*100</f>
        <v>102.36285813778467</v>
      </c>
      <c r="U119" s="37">
        <f>(AWMD_exIreland!F203/AWMD_exIreland!F$201*AWMD_Updated!F$201*AWMD_exIreland!L203/100-DE_RAW!E119*DE_RAW!K119/100)/(AWMD_exIreland!F203/AWMD_exIreland!C$201*AWMD_Updated!F$201-DE_RAW!E119)*100</f>
        <v>98.806099346123716</v>
      </c>
      <c r="Y119" s="37">
        <v>324367228558.62701</v>
      </c>
    </row>
    <row r="120" spans="1:25">
      <c r="A120" t="s">
        <v>323</v>
      </c>
      <c r="B120" s="37">
        <f>(AWMD_exIreland!C204/AWMD_exIreland!C$201*AWMD_Updated!C$201-DE_RAW!B120)*(POP!$D$117)/(POP!$D120)</f>
        <v>2092763.404703663</v>
      </c>
      <c r="C120" s="37">
        <f>(AWMD_exIreland!D204/AWMD_exIreland!D$201*AWMD_Updated!D$201-DE_RAW!C120)*(POP!$D$117)/(POP!$D120)</f>
        <v>1121922.0770546184</v>
      </c>
      <c r="D120" s="37">
        <f>(AWMD_exIreland!E204/AWMD_exIreland!E$201*AWMD_Updated!E$201-DE_RAW!D120)*(POP!$D$117)/(POP!$D120)</f>
        <v>471170.51780023245</v>
      </c>
      <c r="E120" s="37">
        <f>(AWMD_exIreland!F204/AWMD_exIreland!F$201*AWMD_Updated!F$201-DE_RAW!E120)*(POP!$D$117)/(POP!$D120)</f>
        <v>516618.83206009178</v>
      </c>
      <c r="F120" s="37">
        <f t="shared" si="9"/>
        <v>447247.5375598059</v>
      </c>
      <c r="G120" s="37">
        <f>(GIN_EA!D164*10^6-DE_RAW!S120*10^9)/(REA_transformed!U120/100)*POP!$D$117/POP!$D120*1/(10^6)</f>
        <v>69371.294500285876</v>
      </c>
      <c r="H120" s="107">
        <f>(GIN_EA!D164*10^6-DE_RAW!S120*10^9)/(REA_transformed!T120/100)*POP!$D$117/POP!$D120*1/(10^6)</f>
        <v>67923.765081259306</v>
      </c>
      <c r="I120" s="37">
        <f>(AWMD_exIreland!G204/AWMD_exIreland!G$201*AWMD_Updated!G$201-DE_RAW!F120)*(POP!$D$117)/(POP!$D120)</f>
        <v>943686.923676615</v>
      </c>
      <c r="J120" s="37">
        <f>(AWMD_exIreland!H204/AWMD_exIreland!H$201*AWMD_Updated!H$201-DE_RAW!G120)*(POP!$D$117)/(POP!$D120)</f>
        <v>942329.43348115776</v>
      </c>
      <c r="K120" s="37">
        <f>Y120/(REA_transformed!T120/100*10^6)*(POP!$D$117)/(POP!$D120)</f>
        <v>368085.32786725706</v>
      </c>
      <c r="L120" s="37">
        <f>(AWMD_exIreland!Q204*10^6-DE_RAW!H120*10^6)/(AWMD_exIreland!AJ204*10^3-DE_RAW!N120*10^6)*1/(S120/100)</f>
        <v>20.646828314067591</v>
      </c>
      <c r="M120" s="37">
        <f>(AWMD_exIreland!AI204-DE_RAW!M120)</f>
        <v>92990.34</v>
      </c>
      <c r="N120" s="37">
        <f t="shared" si="10"/>
        <v>103557.05963248378</v>
      </c>
      <c r="O120" s="37">
        <f>(AWMD_exIreland!AJ204*10^3-DE_RAW!N120*10^6)/(AWMD_exIreland!AI204*10^3-DE_RAW!M120*10^3)</f>
        <v>497.42015998651044</v>
      </c>
      <c r="P120" s="37">
        <f t="shared" si="8"/>
        <v>89.796234394850259</v>
      </c>
      <c r="Q120" s="37">
        <f>(N120*10^3)/POP!D120</f>
        <v>0.39293229727386647</v>
      </c>
      <c r="R120" s="37">
        <f>(AWMD_exIreland!AE204*AWMD_exIreland!AH204/100-DE_RAW!P120*DE_RAW!O120/100)/(AWMD_exIreland!AE204-DE_RAW!P120)*100</f>
        <v>10.203765605149735</v>
      </c>
      <c r="S120" s="37">
        <f>(AWMD_exIreland!D204/AWMD_exIreland!D$201*AWMD_Updated!D$201*AWMD_exIreland!J204/100-DE_RAW!C120*DE_RAW!J120/100)/(AWMD_exIreland!D204/AWMD_exIreland!D$201*AWMD_Updated!D$201-DE_RAW!C120)*100</f>
        <v>100.14967005010122</v>
      </c>
      <c r="T120" s="37">
        <f>(AWMD_exIreland!C204/AWMD_exIreland!C$201*AWMD_Updated!C$201*AWMD_exIreland!I204/100-DE_RAW!B120*DE_RAW!I120/100)/(AWMD_exIreland!C204/AWMD_exIreland!C$201*AWMD_Updated!C$201-DE_RAW!B120)*100</f>
        <v>101.36631053564128</v>
      </c>
      <c r="U120" s="37">
        <f>(AWMD_exIreland!F204/AWMD_exIreland!F$201*AWMD_Updated!F$201*AWMD_exIreland!L204/100-DE_RAW!E120*DE_RAW!K120/100)/(AWMD_exIreland!F204/AWMD_exIreland!C$201*AWMD_Updated!F$201-DE_RAW!E120)*100</f>
        <v>99.251160203569555</v>
      </c>
      <c r="Y120" s="37">
        <v>373937441487.64398</v>
      </c>
    </row>
    <row r="121" spans="1:25">
      <c r="A121" t="s">
        <v>324</v>
      </c>
      <c r="B121" s="37">
        <f>(AWMD_exIreland!C205/AWMD_exIreland!C$201*AWMD_Updated!C$201-DE_RAW!B121)*(POP!$D$117)/(POP!$D121)</f>
        <v>2097580.8446718189</v>
      </c>
      <c r="C121" s="37">
        <f>(AWMD_exIreland!D205/AWMD_exIreland!D$201*AWMD_Updated!D$201-DE_RAW!C121)*(POP!$D$117)/(POP!$D121)</f>
        <v>1088006.216989723</v>
      </c>
      <c r="D121" s="37">
        <f>(AWMD_exIreland!E205/AWMD_exIreland!E$201*AWMD_Updated!E$201-DE_RAW!D121)*(POP!$D$117)/(POP!$D121)</f>
        <v>472999.50269652734</v>
      </c>
      <c r="E121" s="37">
        <f>(AWMD_exIreland!F205/AWMD_exIreland!F$201*AWMD_Updated!F$201-DE_RAW!E121)*(POP!$D$117)/(POP!$D121)</f>
        <v>530570.52307830669</v>
      </c>
      <c r="F121" s="37">
        <f t="shared" si="9"/>
        <v>460400.24732845067</v>
      </c>
      <c r="G121" s="37">
        <f>(GIN_EA!D165*10^6-DE_RAW!S121*10^9)/(REA_transformed!U121/100)*POP!$D$117/POP!$D121*1/(10^6)</f>
        <v>70170.275749856009</v>
      </c>
      <c r="H121" s="107">
        <f>(GIN_EA!D165*10^6-DE_RAW!S121*10^9)/(REA_transformed!T121/100)*POP!$D$117/POP!$D121*1/(10^6)</f>
        <v>68454.183590197514</v>
      </c>
      <c r="I121" s="37">
        <f>(AWMD_exIreland!G205/AWMD_exIreland!G$201*AWMD_Updated!G$201-DE_RAW!F121)*(POP!$D$117)/(POP!$D121)</f>
        <v>993408.15585079533</v>
      </c>
      <c r="J121" s="37">
        <f>(AWMD_exIreland!H205/AWMD_exIreland!H$201*AWMD_Updated!H$201-DE_RAW!G121)*(POP!$D$117)/(POP!$D121)</f>
        <v>975488.62253740593</v>
      </c>
      <c r="K121" s="37">
        <f>Y121/(REA_transformed!T121/100*10^6)*(POP!$D$117)/(POP!$D121)</f>
        <v>379066.97161565645</v>
      </c>
      <c r="L121" s="37">
        <f>(AWMD_exIreland!Q205*10^6-DE_RAW!H121*10^6)/(AWMD_exIreland!AJ205*10^3-DE_RAW!N121*10^6)*1/(S121/100)</f>
        <v>21.132244523271961</v>
      </c>
      <c r="M121" s="37">
        <f>(AWMD_exIreland!AI205-DE_RAW!M121)</f>
        <v>93642.22</v>
      </c>
      <c r="N121" s="37">
        <f t="shared" si="10"/>
        <v>103840.71011070891</v>
      </c>
      <c r="O121" s="37">
        <f>(AWMD_exIreland!AJ205*10^3-DE_RAW!N121*10^6)/(AWMD_exIreland!AI205*10^3-DE_RAW!M121*10^3)</f>
        <v>487.36663013755975</v>
      </c>
      <c r="P121" s="37">
        <f t="shared" si="8"/>
        <v>90.178716902228544</v>
      </c>
      <c r="Q121" s="37">
        <f>(N121*10^3)/POP!D121</f>
        <v>0.39391049138031048</v>
      </c>
      <c r="R121" s="37">
        <f>(AWMD_exIreland!AE205*AWMD_exIreland!AH205/100-DE_RAW!P121*DE_RAW!O121/100)/(AWMD_exIreland!AE205-DE_RAW!P121)*100</f>
        <v>9.8212830977714649</v>
      </c>
      <c r="S121" s="37">
        <f>(AWMD_exIreland!D205/AWMD_exIreland!D$201*AWMD_Updated!D$201*AWMD_exIreland!J205/100-DE_RAW!C121*DE_RAW!J121/100)/(AWMD_exIreland!D205/AWMD_exIreland!D$201*AWMD_Updated!D$201-DE_RAW!C121)*100</f>
        <v>100.11827178748123</v>
      </c>
      <c r="T121" s="37">
        <f>(AWMD_exIreland!C205/AWMD_exIreland!C$201*AWMD_Updated!C$201*AWMD_exIreland!I205/100-DE_RAW!B121*DE_RAW!I121/100)/(AWMD_exIreland!C205/AWMD_exIreland!C$201*AWMD_Updated!C$201-DE_RAW!B121)*100</f>
        <v>102.19053476350936</v>
      </c>
      <c r="U121" s="37">
        <f>(AWMD_exIreland!F205/AWMD_exIreland!F$201*AWMD_Updated!F$201*AWMD_exIreland!L205/100-DE_RAW!E121*DE_RAW!K121/100)/(AWMD_exIreland!F205/AWMD_exIreland!C$201*AWMD_Updated!F$201-DE_RAW!E121)*100</f>
        <v>99.691351546328903</v>
      </c>
      <c r="Y121" s="37">
        <v>388321593966.992</v>
      </c>
    </row>
    <row r="122" spans="1:25">
      <c r="A122" t="s">
        <v>325</v>
      </c>
      <c r="B122" s="37">
        <f>(AWMD_exIreland!C206/AWMD_exIreland!C$201*AWMD_Updated!C$201-DE_RAW!B122)*(POP!$D$117)/(POP!$D122)</f>
        <v>2119385.4989244179</v>
      </c>
      <c r="C122" s="37">
        <f>(AWMD_exIreland!D206/AWMD_exIreland!D$201*AWMD_Updated!D$201-DE_RAW!C122)*(POP!$D$117)/(POP!$D122)</f>
        <v>1082247.2411172965</v>
      </c>
      <c r="D122" s="37">
        <f>(AWMD_exIreland!E206/AWMD_exIreland!E$201*AWMD_Updated!E$201-DE_RAW!D122)*(POP!$D$117)/(POP!$D122)</f>
        <v>477569.24918564624</v>
      </c>
      <c r="E122" s="37">
        <f>(AWMD_exIreland!F206/AWMD_exIreland!F$201*AWMD_Updated!F$201-DE_RAW!E122)*(POP!$D$117)/(POP!$D122)</f>
        <v>539768.7033384227</v>
      </c>
      <c r="F122" s="37">
        <f t="shared" si="9"/>
        <v>470132.22331942909</v>
      </c>
      <c r="G122" s="37">
        <f>(GIN_EA!D166*10^6-DE_RAW!S122*10^9)/(REA_transformed!U122/100)*POP!$D$117/POP!$D122*1/(10^6)</f>
        <v>69636.480018993578</v>
      </c>
      <c r="H122" s="107">
        <f>(GIN_EA!D166*10^6-DE_RAW!S122*10^9)/(REA_transformed!T122/100)*POP!$D$117/POP!$D122*1/(10^6)</f>
        <v>68082.651141888477</v>
      </c>
      <c r="I122" s="37">
        <f>(AWMD_exIreland!G206/AWMD_exIreland!G$201*AWMD_Updated!G$201-DE_RAW!F122)*(POP!$D$117)/(POP!$D122)</f>
        <v>1014280.2073530691</v>
      </c>
      <c r="J122" s="37">
        <f>(AWMD_exIreland!H206/AWMD_exIreland!H$201*AWMD_Updated!H$201-DE_RAW!G122)*(POP!$D$117)/(POP!$D122)</f>
        <v>1003936.645030412</v>
      </c>
      <c r="K122" s="37">
        <f>Y122/(REA_transformed!T122/100*10^6)*(POP!$D$117)/(POP!$D122)</f>
        <v>402920.71814868209</v>
      </c>
      <c r="L122" s="37">
        <f>(AWMD_exIreland!Q206*10^6-DE_RAW!H122*10^6)/(AWMD_exIreland!AJ206*10^3-DE_RAW!N122*10^6)*1/(S122/100)</f>
        <v>21.073466527230007</v>
      </c>
      <c r="M122" s="37">
        <f>(AWMD_exIreland!AI206-DE_RAW!M122)</f>
        <v>93720.57</v>
      </c>
      <c r="N122" s="37">
        <f t="shared" si="10"/>
        <v>103853.71834479718</v>
      </c>
      <c r="O122" s="37">
        <f>(AWMD_exIreland!AJ206*10^3-DE_RAW!N122*10^6)/(AWMD_exIreland!AI206*10^3-DE_RAW!M122*10^3)</f>
        <v>487.62275880311012</v>
      </c>
      <c r="P122" s="37">
        <f t="shared" si="8"/>
        <v>90.24286418791975</v>
      </c>
      <c r="Q122" s="37">
        <f>(N122*10^3)/POP!D122</f>
        <v>0.39414397095091086</v>
      </c>
      <c r="R122" s="37">
        <f>(AWMD_exIreland!AE206*AWMD_exIreland!AH206/100-DE_RAW!P122*DE_RAW!O122/100)/(AWMD_exIreland!AE206-DE_RAW!P122)*100</f>
        <v>9.7571358120802554</v>
      </c>
      <c r="S122" s="37">
        <f>(AWMD_exIreland!D206/AWMD_exIreland!D$201*AWMD_Updated!D$201*AWMD_exIreland!J206/100-DE_RAW!C122*DE_RAW!J122/100)/(AWMD_exIreland!D206/AWMD_exIreland!D$201*AWMD_Updated!D$201-DE_RAW!C122)*100</f>
        <v>101.04111714862564</v>
      </c>
      <c r="T122" s="37">
        <f>(AWMD_exIreland!C206/AWMD_exIreland!C$201*AWMD_Updated!C$201*AWMD_exIreland!I206/100-DE_RAW!B122*DE_RAW!I122/100)/(AWMD_exIreland!C206/AWMD_exIreland!C$201*AWMD_Updated!C$201-DE_RAW!B122)*100</f>
        <v>102.5838434337214</v>
      </c>
      <c r="U122" s="37">
        <f>(AWMD_exIreland!F206/AWMD_exIreland!F$201*AWMD_Updated!F$201*AWMD_exIreland!L206/100-DE_RAW!E122*DE_RAW!K122/100)/(AWMD_exIreland!F206/AWMD_exIreland!C$201*AWMD_Updated!F$201-DE_RAW!E122)*100</f>
        <v>100.29484579615746</v>
      </c>
      <c r="Y122" s="37">
        <v>414152751718.58801</v>
      </c>
    </row>
    <row r="123" spans="1:25">
      <c r="A123" t="s">
        <v>326</v>
      </c>
      <c r="B123" s="37">
        <f>(AWMD_exIreland!C207/AWMD_exIreland!C$201*AWMD_Updated!C$201-DE_RAW!B123)*(POP!$D$117)/(POP!$D123)</f>
        <v>2162673.8073975965</v>
      </c>
      <c r="C123" s="37">
        <f>(AWMD_exIreland!D207/AWMD_exIreland!D$201*AWMD_Updated!D$201-DE_RAW!C123)*(POP!$D$117)/(POP!$D123)</f>
        <v>1129358.7240010374</v>
      </c>
      <c r="D123" s="37">
        <f>(AWMD_exIreland!E207/AWMD_exIreland!E$201*AWMD_Updated!E$201-DE_RAW!D123)*(POP!$D$117)/(POP!$D123)</f>
        <v>482329.03504712827</v>
      </c>
      <c r="E123" s="37">
        <f>(AWMD_exIreland!F207/AWMD_exIreland!F$201*AWMD_Updated!F$201-DE_RAW!E123)*(POP!$D$117)/(POP!$D123)</f>
        <v>547266.05716330616</v>
      </c>
      <c r="F123" s="37">
        <f t="shared" si="9"/>
        <v>476211.25193759263</v>
      </c>
      <c r="G123" s="37">
        <f>(GIN_EA!D167*10^6-DE_RAW!S123*10^9)/(REA_transformed!U123/100)*POP!$D$117/POP!$D123*1/(10^6)</f>
        <v>71054.805225713528</v>
      </c>
      <c r="H123" s="107">
        <f>(GIN_EA!D167*10^6-DE_RAW!S123*10^9)/(REA_transformed!T123/100)*POP!$D$117/POP!$D123*1/(10^6)</f>
        <v>69991.132185641705</v>
      </c>
      <c r="I123" s="37">
        <f>(AWMD_exIreland!G207/AWMD_exIreland!G$201*AWMD_Updated!G$201-DE_RAW!F123)*(POP!$D$117)/(POP!$D123)</f>
        <v>1032854.6258175254</v>
      </c>
      <c r="J123" s="37">
        <f>(AWMD_exIreland!H207/AWMD_exIreland!H$201*AWMD_Updated!H$201-DE_RAW!G123)*(POP!$D$117)/(POP!$D123)</f>
        <v>1027744.8211437194</v>
      </c>
      <c r="K123" s="37">
        <f>Y123/(REA_transformed!T123/100*10^6)*(POP!$D$117)/(POP!$D123)</f>
        <v>432491.52227526659</v>
      </c>
      <c r="L123" s="37">
        <f>(AWMD_exIreland!Q207*10^6-DE_RAW!H123*10^6)/(AWMD_exIreland!AJ207*10^3-DE_RAW!N123*10^6)*1/(S123/100)</f>
        <v>20.681747204685173</v>
      </c>
      <c r="M123" s="37">
        <f>(AWMD_exIreland!AI207-DE_RAW!M123)</f>
        <v>94797.9</v>
      </c>
      <c r="N123" s="37">
        <f t="shared" si="10"/>
        <v>104671.66644284301</v>
      </c>
      <c r="O123" s="37">
        <f>(AWMD_exIreland!AJ207*10^3-DE_RAW!N123*10^6)/(AWMD_exIreland!AI207*10^3-DE_RAW!M123*10^3)</f>
        <v>498.46389213263166</v>
      </c>
      <c r="P123" s="37">
        <f t="shared" si="8"/>
        <v>90.566915786867042</v>
      </c>
      <c r="Q123" s="37">
        <f>(N123*10^3)/POP!D123</f>
        <v>0.39719166147246188</v>
      </c>
      <c r="R123" s="37">
        <f>(AWMD_exIreland!AE207*AWMD_exIreland!AH207/100-DE_RAW!P123*DE_RAW!O123/100)/(AWMD_exIreland!AE207-DE_RAW!P123)*100</f>
        <v>9.4330842131329629</v>
      </c>
      <c r="S123" s="37">
        <f>(AWMD_exIreland!D207/AWMD_exIreland!D$201*AWMD_Updated!D$201*AWMD_exIreland!J207/100-DE_RAW!C123*DE_RAW!J123/100)/(AWMD_exIreland!D207/AWMD_exIreland!D$201*AWMD_Updated!D$201-DE_RAW!C123)*100</f>
        <v>101.42963631543557</v>
      </c>
      <c r="T123" s="37">
        <f>(AWMD_exIreland!C207/AWMD_exIreland!C$201*AWMD_Updated!C$201*AWMD_exIreland!I207/100-DE_RAW!B123*DE_RAW!I123/100)/(AWMD_exIreland!C207/AWMD_exIreland!C$201*AWMD_Updated!C$201-DE_RAW!B123)*100</f>
        <v>103.07327390677111</v>
      </c>
      <c r="U123" s="37">
        <f>(AWMD_exIreland!F207/AWMD_exIreland!F$201*AWMD_Updated!F$201*AWMD_exIreland!L207/100-DE_RAW!E123*DE_RAW!K123/100)/(AWMD_exIreland!F207/AWMD_exIreland!C$201*AWMD_Updated!F$201-DE_RAW!E123)*100</f>
        <v>101.53029222863827</v>
      </c>
      <c r="Y123" s="37">
        <v>446732458366.21002</v>
      </c>
    </row>
    <row r="124" spans="1:25">
      <c r="A124" t="s">
        <v>327</v>
      </c>
      <c r="B124" s="37">
        <f>(AWMD_exIreland!C208/AWMD_exIreland!C$201*AWMD_Updated!C$201-DE_RAW!B124)*(POP!$D$117)/(POP!$D124)</f>
        <v>2214043.7522655651</v>
      </c>
      <c r="C124" s="37">
        <f>(AWMD_exIreland!D208/AWMD_exIreland!D$201*AWMD_Updated!D$201-DE_RAW!C124)*(POP!$D$117)/(POP!$D124)</f>
        <v>1169013.4939249337</v>
      </c>
      <c r="D124" s="37">
        <f>(AWMD_exIreland!E208/AWMD_exIreland!E$201*AWMD_Updated!E$201-DE_RAW!D124)*(POP!$D$117)/(POP!$D124)</f>
        <v>487428.6293983006</v>
      </c>
      <c r="E124" s="37">
        <f>(AWMD_exIreland!F208/AWMD_exIreland!F$201*AWMD_Updated!F$201-DE_RAW!E124)*(POP!$D$117)/(POP!$D124)</f>
        <v>547334.15306250413</v>
      </c>
      <c r="F124" s="37">
        <f t="shared" si="9"/>
        <v>473336.28818656981</v>
      </c>
      <c r="G124" s="37">
        <f>(GIN_EA!D168*10^6-DE_RAW!S124*10^9)/(REA_transformed!U124/100)*POP!$D$117/POP!$D124*1/(10^6)</f>
        <v>73997.86487593432</v>
      </c>
      <c r="H124" s="107">
        <f>(GIN_EA!D168*10^6-DE_RAW!S124*10^9)/(REA_transformed!T124/100)*POP!$D$117/POP!$D124*1/(10^6)</f>
        <v>73830.337341546532</v>
      </c>
      <c r="I124" s="37">
        <f>(AWMD_exIreland!G208/AWMD_exIreland!G$201*AWMD_Updated!G$201-DE_RAW!F124)*(POP!$D$117)/(POP!$D124)</f>
        <v>1061933.5915103592</v>
      </c>
      <c r="J124" s="37">
        <f>(AWMD_exIreland!H208/AWMD_exIreland!H$201*AWMD_Updated!H$201-DE_RAW!G124)*(POP!$D$117)/(POP!$D124)</f>
        <v>1047929.2423016541</v>
      </c>
      <c r="K124" s="37">
        <f>Y124/(REA_transformed!T124/100*10^6)*(POP!$D$117)/(POP!$D124)</f>
        <v>447049.43088330596</v>
      </c>
      <c r="L124" s="37">
        <f>(AWMD_exIreland!Q208*10^6-DE_RAW!H124*10^6)/(AWMD_exIreland!AJ208*10^3-DE_RAW!N124*10^6)*1/(S124/100)</f>
        <v>20.716355926936682</v>
      </c>
      <c r="M124" s="37">
        <f>(AWMD_exIreland!AI208-DE_RAW!M124)</f>
        <v>96208.169999999984</v>
      </c>
      <c r="N124" s="37">
        <f t="shared" si="10"/>
        <v>105560.14029361261</v>
      </c>
      <c r="O124" s="37">
        <f>(AWMD_exIreland!AJ208*10^3-DE_RAW!N124*10^6)/(AWMD_exIreland!AI208*10^3-DE_RAW!M124*10^3)</f>
        <v>502.86478892593027</v>
      </c>
      <c r="P124" s="37">
        <f t="shared" si="8"/>
        <v>91.140623470563426</v>
      </c>
      <c r="Q124" s="37">
        <f>(N124*10^3)/POP!D124</f>
        <v>0.40048315721364247</v>
      </c>
      <c r="R124" s="37">
        <f>(AWMD_exIreland!AE208*AWMD_exIreland!AH208/100-DE_RAW!P124*DE_RAW!O124/100)/(AWMD_exIreland!AE208-DE_RAW!P124)*100</f>
        <v>8.8593765294365721</v>
      </c>
      <c r="S124" s="37">
        <f>(AWMD_exIreland!D208/AWMD_exIreland!D$201*AWMD_Updated!D$201*AWMD_exIreland!J208/100-DE_RAW!C124*DE_RAW!J124/100)/(AWMD_exIreland!D208/AWMD_exIreland!D$201*AWMD_Updated!D$201-DE_RAW!C124)*100</f>
        <v>102.23386057677826</v>
      </c>
      <c r="T124" s="37">
        <f>(AWMD_exIreland!C208/AWMD_exIreland!C$201*AWMD_Updated!C$201*AWMD_exIreland!I208/100-DE_RAW!B124*DE_RAW!I124/100)/(AWMD_exIreland!C208/AWMD_exIreland!C$201*AWMD_Updated!C$201-DE_RAW!B124)*100</f>
        <v>103.83522699066074</v>
      </c>
      <c r="U124" s="37">
        <f>(AWMD_exIreland!F208/AWMD_exIreland!F$201*AWMD_Updated!F$201*AWMD_exIreland!L208/100-DE_RAW!E124*DE_RAW!K124/100)/(AWMD_exIreland!F208/AWMD_exIreland!C$201*AWMD_Updated!F$201-DE_RAW!E124)*100</f>
        <v>103.60014913281302</v>
      </c>
      <c r="Y124" s="37">
        <v>465276146972.82599</v>
      </c>
    </row>
    <row r="125" spans="1:25">
      <c r="A125" t="s">
        <v>328</v>
      </c>
      <c r="B125" s="37">
        <f>(AWMD_exIreland!C209/AWMD_exIreland!C$201*AWMD_Updated!C$201-DE_RAW!B125)*(POP!$D$117)/(POP!$D125)</f>
        <v>2236698.1049894616</v>
      </c>
      <c r="C125" s="37">
        <f>(AWMD_exIreland!D209/AWMD_exIreland!D$201*AWMD_Updated!D$201-DE_RAW!C125)*(POP!$D$117)/(POP!$D125)</f>
        <v>1170220.7127837208</v>
      </c>
      <c r="D125" s="37">
        <f>(AWMD_exIreland!E209/AWMD_exIreland!E$201*AWMD_Updated!E$201-DE_RAW!D125)*(POP!$D$117)/(POP!$D125)</f>
        <v>488749.1862030857</v>
      </c>
      <c r="E125" s="37">
        <f>(AWMD_exIreland!F209/AWMD_exIreland!F$201*AWMD_Updated!F$201-DE_RAW!E125)*(POP!$D$117)/(POP!$D125)</f>
        <v>548343.05211827008</v>
      </c>
      <c r="F125" s="37">
        <f t="shared" si="9"/>
        <v>475665.40001568064</v>
      </c>
      <c r="G125" s="37">
        <f>(GIN_EA!D169*10^6-DE_RAW!S125*10^9)/(REA_transformed!U125/100)*POP!$D$117/POP!$D125*1/(10^6)</f>
        <v>72677.652102589418</v>
      </c>
      <c r="H125" s="107">
        <f>(GIN_EA!D169*10^6-DE_RAW!S125*10^9)/(REA_transformed!T125/100)*POP!$D$117/POP!$D125*1/(10^6)</f>
        <v>73025.584956914303</v>
      </c>
      <c r="I125" s="37">
        <f>(AWMD_exIreland!G209/AWMD_exIreland!G$201*AWMD_Updated!G$201-DE_RAW!F125)*(POP!$D$117)/(POP!$D125)</f>
        <v>1092915.3089818601</v>
      </c>
      <c r="J125" s="37">
        <f>(AWMD_exIreland!H209/AWMD_exIreland!H$201*AWMD_Updated!H$201-DE_RAW!G125)*(POP!$D$117)/(POP!$D125)</f>
        <v>1087591.6568774912</v>
      </c>
      <c r="K125" s="37">
        <f>Y125/(REA_transformed!T125/100*10^6)*(POP!$D$117)/(POP!$D125)</f>
        <v>500387.91538587114</v>
      </c>
      <c r="L125" s="37">
        <f>(AWMD_exIreland!Q209*10^6-DE_RAW!H125*10^6)/(AWMD_exIreland!AJ209*10^3-DE_RAW!N125*10^6)*1/(S125/100)</f>
        <v>20.625172298916031</v>
      </c>
      <c r="M125" s="37">
        <f>(AWMD_exIreland!AI209-DE_RAW!M125)</f>
        <v>96853.1</v>
      </c>
      <c r="N125" s="37">
        <f t="shared" si="10"/>
        <v>105649.12409849004</v>
      </c>
      <c r="O125" s="37">
        <f>(AWMD_exIreland!AJ209*10^3-DE_RAW!N125*10^6)/(AWMD_exIreland!AI209*10^3-DE_RAW!M125*10^3)</f>
        <v>501.78710335549403</v>
      </c>
      <c r="P125" s="37">
        <f t="shared" si="8"/>
        <v>91.674304757803711</v>
      </c>
      <c r="Q125" s="37">
        <f>(N125*10^3)/POP!D125</f>
        <v>0.40071785400494175</v>
      </c>
      <c r="R125" s="37">
        <f>(AWMD_exIreland!AE209*AWMD_exIreland!AH209/100-DE_RAW!P125*DE_RAW!O125/100)/(AWMD_exIreland!AE209-DE_RAW!P125)*100</f>
        <v>8.3256952421962858</v>
      </c>
      <c r="S125" s="37">
        <f>(AWMD_exIreland!D209/AWMD_exIreland!D$201*AWMD_Updated!D$201*AWMD_exIreland!J209/100-DE_RAW!C125*DE_RAW!J125/100)/(AWMD_exIreland!D209/AWMD_exIreland!D$201*AWMD_Updated!D$201-DE_RAW!C125)*100</f>
        <v>103.8575472964</v>
      </c>
      <c r="T125" s="37">
        <f>(AWMD_exIreland!C209/AWMD_exIreland!C$201*AWMD_Updated!C$201*AWMD_exIreland!I209/100-DE_RAW!B125*DE_RAW!I125/100)/(AWMD_exIreland!C209/AWMD_exIreland!C$201*AWMD_Updated!C$201-DE_RAW!B125)*100</f>
        <v>104.92806672272113</v>
      </c>
      <c r="U125" s="37">
        <f>(AWMD_exIreland!F209/AWMD_exIreland!F$201*AWMD_Updated!F$201*AWMD_exIreland!L209/100-DE_RAW!E125*DE_RAW!K125/100)/(AWMD_exIreland!F209/AWMD_exIreland!C$201*AWMD_Updated!F$201-DE_RAW!E125)*100</f>
        <v>105.43039337606564</v>
      </c>
      <c r="Y125" s="37">
        <v>526405616724.21997</v>
      </c>
    </row>
    <row r="126" spans="1:25">
      <c r="A126" t="s">
        <v>329</v>
      </c>
      <c r="B126" s="37">
        <f>(AWMD_exIreland!C210/AWMD_exIreland!C$201*AWMD_Updated!C$201-DE_RAW!B126)*(POP!$D$117)/(POP!$D126)</f>
        <v>2250701.5950155579</v>
      </c>
      <c r="C126" s="37">
        <f>(AWMD_exIreland!D210/AWMD_exIreland!D$201*AWMD_Updated!D$201-DE_RAW!C126)*(POP!$D$117)/(POP!$D126)</f>
        <v>1175697.9153538984</v>
      </c>
      <c r="D126" s="37">
        <f>(AWMD_exIreland!E210/AWMD_exIreland!E$201*AWMD_Updated!E$201-DE_RAW!D126)*(POP!$D$117)/(POP!$D126)</f>
        <v>489390.688141349</v>
      </c>
      <c r="E126" s="37">
        <f>(AWMD_exIreland!F210/AWMD_exIreland!F$201*AWMD_Updated!F$201-DE_RAW!E126)*(POP!$D$117)/(POP!$D126)</f>
        <v>557777.46782193135</v>
      </c>
      <c r="F126" s="37">
        <f t="shared" si="9"/>
        <v>486333.24208509305</v>
      </c>
      <c r="G126" s="37">
        <f>(GIN_EA!D170*10^6-DE_RAW!S126*10^9)/(REA_transformed!U126/100)*POP!$D$117/POP!$D126*1/(10^6)</f>
        <v>71444.225736838329</v>
      </c>
      <c r="H126" s="107">
        <f>(GIN_EA!D170*10^6-DE_RAW!S126*10^9)/(REA_transformed!T126/100)*POP!$D$117/POP!$D126*1/(10^6)</f>
        <v>71965.57277383277</v>
      </c>
      <c r="I126" s="37">
        <f>(AWMD_exIreland!G210/AWMD_exIreland!G$201*AWMD_Updated!G$201-DE_RAW!F126)*(POP!$D$117)/(POP!$D126)</f>
        <v>1114677.2427597446</v>
      </c>
      <c r="J126" s="37">
        <f>(AWMD_exIreland!H210/AWMD_exIreland!H$201*AWMD_Updated!H$201-DE_RAW!G126)*(POP!$D$117)/(POP!$D126)</f>
        <v>1110118.8841929124</v>
      </c>
      <c r="K126" s="37">
        <f>Y126/(REA_transformed!T126/100*10^6)*(POP!$D$117)/(POP!$D126)</f>
        <v>543815.66036114458</v>
      </c>
      <c r="L126" s="37">
        <f>(AWMD_exIreland!Q210*10^6-DE_RAW!H126*10^6)/(AWMD_exIreland!AJ210*10^3-DE_RAW!N126*10^6)*1/(S126/100)</f>
        <v>20.305255614522473</v>
      </c>
      <c r="M126" s="37">
        <f>(AWMD_exIreland!AI210-DE_RAW!M126)</f>
        <v>97402.050000000017</v>
      </c>
      <c r="N126" s="37">
        <f t="shared" si="10"/>
        <v>105999.45288962906</v>
      </c>
      <c r="O126" s="37">
        <f>(AWMD_exIreland!AJ210*10^3-DE_RAW!N126*10^6)/(AWMD_exIreland!AI210*10^3-DE_RAW!M126*10^3)</f>
        <v>504.52094899439987</v>
      </c>
      <c r="P126" s="37">
        <f t="shared" si="8"/>
        <v>91.889200693723382</v>
      </c>
      <c r="Q126" s="37">
        <f>(N126*10^3)/POP!D126</f>
        <v>0.40215224656965021</v>
      </c>
      <c r="R126" s="37">
        <f>(AWMD_exIreland!AE210*AWMD_exIreland!AH210/100-DE_RAW!P126*DE_RAW!O126/100)/(AWMD_exIreland!AE210-DE_RAW!P126)*100</f>
        <v>8.1107993062766148</v>
      </c>
      <c r="S126" s="37">
        <f>(AWMD_exIreland!D210/AWMD_exIreland!D$201*AWMD_Updated!D$201*AWMD_exIreland!J210/100-DE_RAW!C126*DE_RAW!J126/100)/(AWMD_exIreland!D210/AWMD_exIreland!D$201*AWMD_Updated!D$201-DE_RAW!C126)*100</f>
        <v>105.88285908994033</v>
      </c>
      <c r="T126" s="37">
        <f>(AWMD_exIreland!C210/AWMD_exIreland!C$201*AWMD_Updated!C$201*AWMD_exIreland!I210/100-DE_RAW!B126*DE_RAW!I126/100)/(AWMD_exIreland!C210/AWMD_exIreland!C$201*AWMD_Updated!C$201-DE_RAW!B126)*100</f>
        <v>106.42404340885732</v>
      </c>
      <c r="U126" s="37">
        <f>(AWMD_exIreland!F210/AWMD_exIreland!F$201*AWMD_Updated!F$201*AWMD_exIreland!L210/100-DE_RAW!E126*DE_RAW!K126/100)/(AWMD_exIreland!F210/AWMD_exIreland!C$201*AWMD_Updated!F$201-DE_RAW!E126)*100</f>
        <v>107.20064724386206</v>
      </c>
      <c r="Y126" s="37">
        <v>580095387571.90698</v>
      </c>
    </row>
    <row r="127" spans="1:25">
      <c r="A127" t="s">
        <v>330</v>
      </c>
      <c r="B127" s="37">
        <f>(AWMD_exIreland!C211/AWMD_exIreland!C$201*AWMD_Updated!C$201-DE_RAW!B127)*(POP!$D$117)/(POP!$D127)</f>
        <v>2275381.4388351436</v>
      </c>
      <c r="C127" s="37">
        <f>(AWMD_exIreland!D211/AWMD_exIreland!D$201*AWMD_Updated!D$201-DE_RAW!C127)*(POP!$D$117)/(POP!$D127)</f>
        <v>1193936.0633179345</v>
      </c>
      <c r="D127" s="37">
        <f>(AWMD_exIreland!E211/AWMD_exIreland!E$201*AWMD_Updated!E$201-DE_RAW!D127)*(POP!$D$117)/(POP!$D127)</f>
        <v>489135.03768957639</v>
      </c>
      <c r="E127" s="37">
        <f>(AWMD_exIreland!F211/AWMD_exIreland!F$201*AWMD_Updated!F$201-DE_RAW!E127)*(POP!$D$117)/(POP!$D127)</f>
        <v>557028.50177790329</v>
      </c>
      <c r="F127" s="37">
        <f t="shared" si="9"/>
        <v>485874.567733948</v>
      </c>
      <c r="G127" s="37">
        <f>(GIN_EA!D171*10^6-DE_RAW!S127*10^9)/(REA_transformed!U127/100)*POP!$D$117/POP!$D127*1/(10^6)</f>
        <v>71153.934043955262</v>
      </c>
      <c r="H127" s="107">
        <f>(GIN_EA!D171*10^6-DE_RAW!S127*10^9)/(REA_transformed!T127/100)*POP!$D$117/POP!$D127*1/(10^6)</f>
        <v>72675.060423670599</v>
      </c>
      <c r="I127" s="37">
        <f>(AWMD_exIreland!G211/AWMD_exIreland!G$201*AWMD_Updated!G$201-DE_RAW!F127)*(POP!$D$117)/(POP!$D127)</f>
        <v>1133010.7090535762</v>
      </c>
      <c r="J127" s="37">
        <f>(AWMD_exIreland!H211/AWMD_exIreland!H$201*AWMD_Updated!H$201-DE_RAW!G127)*(POP!$D$117)/(POP!$D127)</f>
        <v>1122193.9233335697</v>
      </c>
      <c r="K127" s="37">
        <f>Y127/(REA_transformed!T127/100*10^6)*(POP!$D$117)/(POP!$D127)</f>
        <v>589486.44303084316</v>
      </c>
      <c r="L127" s="37">
        <f>(AWMD_exIreland!Q211*10^6-DE_RAW!H127*10^6)/(AWMD_exIreland!AJ211*10^3-DE_RAW!N127*10^6)*1/(S127/100)</f>
        <v>20.146203282395781</v>
      </c>
      <c r="M127" s="37">
        <f>(AWMD_exIreland!AI211-DE_RAW!M127)</f>
        <v>98122.710000000021</v>
      </c>
      <c r="N127" s="37">
        <f t="shared" si="10"/>
        <v>106696.29983635701</v>
      </c>
      <c r="O127" s="37">
        <f>(AWMD_exIreland!AJ211*10^3-DE_RAW!N127*10^6)/(AWMD_exIreland!AI211*10^3-DE_RAW!M127*10^3)</f>
        <v>504.57888902579214</v>
      </c>
      <c r="P127" s="37">
        <f t="shared" si="8"/>
        <v>91.964491880687021</v>
      </c>
      <c r="Q127" s="37">
        <f>(N127*10^3)/POP!D127</f>
        <v>0.40455253330825125</v>
      </c>
      <c r="R127" s="37">
        <f>(AWMD_exIreland!AE211*AWMD_exIreland!AH211/100-DE_RAW!P127*DE_RAW!O127/100)/(AWMD_exIreland!AE211-DE_RAW!P127)*100</f>
        <v>8.0355081193129774</v>
      </c>
      <c r="S127" s="37">
        <f>(AWMD_exIreland!D211/AWMD_exIreland!D$201*AWMD_Updated!D$201*AWMD_exIreland!J211/100-DE_RAW!C127*DE_RAW!J127/100)/(AWMD_exIreland!D211/AWMD_exIreland!D$201*AWMD_Updated!D$201-DE_RAW!C127)*100</f>
        <v>107.76342655219364</v>
      </c>
      <c r="T127" s="37">
        <f>(AWMD_exIreland!C211/AWMD_exIreland!C$201*AWMD_Updated!C$201*AWMD_exIreland!I211/100-DE_RAW!B127*DE_RAW!I127/100)/(AWMD_exIreland!C211/AWMD_exIreland!C$201*AWMD_Updated!C$201-DE_RAW!B127)*100</f>
        <v>107.43076514925927</v>
      </c>
      <c r="U127" s="37">
        <f>(AWMD_exIreland!F211/AWMD_exIreland!F$201*AWMD_Updated!F$201*AWMD_exIreland!L211/100-DE_RAW!E127*DE_RAW!K127/100)/(AWMD_exIreland!F211/AWMD_exIreland!C$201*AWMD_Updated!F$201-DE_RAW!E127)*100</f>
        <v>109.72741638938031</v>
      </c>
      <c r="Y127" s="37">
        <v>635143337544.60901</v>
      </c>
    </row>
    <row r="128" spans="1:25">
      <c r="A128" t="s">
        <v>331</v>
      </c>
      <c r="B128" s="37">
        <f>(AWMD_exIreland!C212/AWMD_exIreland!C$201*AWMD_Updated!C$201-DE_RAW!B128)*(POP!$D$117)/(POP!$D128)</f>
        <v>2283179.5323189269</v>
      </c>
      <c r="C128" s="37">
        <f>(AWMD_exIreland!D212/AWMD_exIreland!D$201*AWMD_Updated!D$201-DE_RAW!C128)*(POP!$D$117)/(POP!$D128)</f>
        <v>1199452.8477561765</v>
      </c>
      <c r="D128" s="37">
        <f>(AWMD_exIreland!E212/AWMD_exIreland!E$201*AWMD_Updated!E$201-DE_RAW!D128)*(POP!$D$117)/(POP!$D128)</f>
        <v>491089.33296531992</v>
      </c>
      <c r="E128" s="37">
        <f>(AWMD_exIreland!F212/AWMD_exIreland!F$201*AWMD_Updated!F$201-DE_RAW!E128)*(POP!$D$117)/(POP!$D128)</f>
        <v>562174.40151363122</v>
      </c>
      <c r="F128" s="37">
        <f t="shared" si="9"/>
        <v>491320.58729909378</v>
      </c>
      <c r="G128" s="37">
        <f>(GIN_EA!D172*10^6-DE_RAW!S128*10^9)/(REA_transformed!U128/100)*POP!$D$117/POP!$D128*1/(10^6)</f>
        <v>70853.814214537459</v>
      </c>
      <c r="H128" s="107">
        <f>(GIN_EA!D172*10^6-DE_RAW!S128*10^9)/(REA_transformed!T128/100)*POP!$D$117/POP!$D128*1/(10^6)</f>
        <v>72584.156523187412</v>
      </c>
      <c r="I128" s="37">
        <f>(AWMD_exIreland!G212/AWMD_exIreland!G$201*AWMD_Updated!G$201-DE_RAW!F128)*(POP!$D$117)/(POP!$D128)</f>
        <v>1143295.2294493937</v>
      </c>
      <c r="J128" s="37">
        <f>(AWMD_exIreland!H212/AWMD_exIreland!H$201*AWMD_Updated!H$201-DE_RAW!G128)*(POP!$D$117)/(POP!$D128)</f>
        <v>1137879.0177883992</v>
      </c>
      <c r="K128" s="37">
        <f>Y128/(REA_transformed!T128/100*10^6)*(POP!$D$117)/(POP!$D128)</f>
        <v>617255.95755648217</v>
      </c>
      <c r="L128" s="37">
        <f>(AWMD_exIreland!Q212*10^6-DE_RAW!H128*10^6)/(AWMD_exIreland!AJ212*10^3-DE_RAW!N128*10^6)*1/(S128/100)</f>
        <v>20.025092717293735</v>
      </c>
      <c r="M128" s="37">
        <f>(AWMD_exIreland!AI212-DE_RAW!M128)</f>
        <v>98412.489999999991</v>
      </c>
      <c r="N128" s="37">
        <f t="shared" si="10"/>
        <v>106993.28429762239</v>
      </c>
      <c r="O128" s="37">
        <f>(AWMD_exIreland!AJ212*10^3-DE_RAW!N128*10^6)/(AWMD_exIreland!AI212*10^3-DE_RAW!M128*10^3)</f>
        <v>505.29808767159534</v>
      </c>
      <c r="P128" s="37">
        <f t="shared" si="8"/>
        <v>91.9800627170643</v>
      </c>
      <c r="Q128" s="37">
        <f>(N128*10^3)/POP!D128</f>
        <v>0.40531817264734266</v>
      </c>
      <c r="R128" s="37">
        <f>(AWMD_exIreland!AE212*AWMD_exIreland!AH212/100-DE_RAW!P128*DE_RAW!O128/100)/(AWMD_exIreland!AE212-DE_RAW!P128)*100</f>
        <v>8.0199372829357003</v>
      </c>
      <c r="S128" s="37">
        <f>(AWMD_exIreland!D212/AWMD_exIreland!D$201*AWMD_Updated!D$201*AWMD_exIreland!J212/100-DE_RAW!C128*DE_RAW!J128/100)/(AWMD_exIreland!D212/AWMD_exIreland!D$201*AWMD_Updated!D$201-DE_RAW!C128)*100</f>
        <v>110.04501625285219</v>
      </c>
      <c r="T128" s="37">
        <f>(AWMD_exIreland!C212/AWMD_exIreland!C$201*AWMD_Updated!C$201*AWMD_exIreland!I212/100-DE_RAW!B128*DE_RAW!I128/100)/(AWMD_exIreland!C212/AWMD_exIreland!C$201*AWMD_Updated!C$201-DE_RAW!B128)*100</f>
        <v>108.85936581163837</v>
      </c>
      <c r="U128" s="37">
        <f>(AWMD_exIreland!F212/AWMD_exIreland!F$201*AWMD_Updated!F$201*AWMD_exIreland!L212/100-DE_RAW!E128*DE_RAW!K128/100)/(AWMD_exIreland!F212/AWMD_exIreland!C$201*AWMD_Updated!F$201-DE_RAW!E128)*100</f>
        <v>111.51785312731532</v>
      </c>
      <c r="Y128" s="37">
        <v>674506836543.72498</v>
      </c>
    </row>
    <row r="129" spans="1:25">
      <c r="A129" t="s">
        <v>332</v>
      </c>
      <c r="B129" s="37">
        <f>(AWMD_exIreland!C213/AWMD_exIreland!C$201*AWMD_Updated!C$201-DE_RAW!B129)*(POP!$D$117)/(POP!$D129)</f>
        <v>2283485.317989435</v>
      </c>
      <c r="C129" s="37">
        <f>(AWMD_exIreland!D213/AWMD_exIreland!D$201*AWMD_Updated!D$201-DE_RAW!C129)*(POP!$D$117)/(POP!$D129)</f>
        <v>1189438.6377515011</v>
      </c>
      <c r="D129" s="37">
        <f>(AWMD_exIreland!E213/AWMD_exIreland!E$201*AWMD_Updated!E$201-DE_RAW!D129)*(POP!$D$117)/(POP!$D129)</f>
        <v>494490.07953918277</v>
      </c>
      <c r="E129" s="37">
        <f>(AWMD_exIreland!F213/AWMD_exIreland!F$201*AWMD_Updated!F$201-DE_RAW!E129)*(POP!$D$117)/(POP!$D129)</f>
        <v>564631.16831057356</v>
      </c>
      <c r="F129" s="37">
        <f t="shared" si="9"/>
        <v>491881.3784070643</v>
      </c>
      <c r="G129" s="37">
        <f>(GIN_EA!D173*10^6-DE_RAW!S129*10^9)/(REA_transformed!U129/100)*POP!$D$117/POP!$D129*1/(10^6)</f>
        <v>72749.789903509271</v>
      </c>
      <c r="H129" s="107">
        <f>(GIN_EA!D173*10^6-DE_RAW!S129*10^9)/(REA_transformed!T129/100)*POP!$D$117/POP!$D129*1/(10^6)</f>
        <v>73887.428445878613</v>
      </c>
      <c r="I129" s="37">
        <f>(AWMD_exIreland!G213/AWMD_exIreland!G$201*AWMD_Updated!G$201-DE_RAW!F129)*(POP!$D$117)/(POP!$D129)</f>
        <v>1146540.3253793318</v>
      </c>
      <c r="J129" s="37">
        <f>(AWMD_exIreland!H213/AWMD_exIreland!H$201*AWMD_Updated!H$201-DE_RAW!G129)*(POP!$D$117)/(POP!$D129)</f>
        <v>1132304.2041417062</v>
      </c>
      <c r="K129" s="37">
        <f>Y129/(REA_transformed!T129/100*10^6)*(POP!$D$117)/(POP!$D129)</f>
        <v>561419.45729080506</v>
      </c>
      <c r="L129" s="37">
        <f>(AWMD_exIreland!Q213*10^6-DE_RAW!H129*10^6)/(AWMD_exIreland!AJ213*10^3-DE_RAW!N129*10^6)*1/(S129/100)</f>
        <v>19.723250694967312</v>
      </c>
      <c r="M129" s="37">
        <f>(AWMD_exIreland!AI213-DE_RAW!M129)</f>
        <v>98989.56</v>
      </c>
      <c r="N129" s="37">
        <f t="shared" si="10"/>
        <v>107628.85147472433</v>
      </c>
      <c r="O129" s="37">
        <f>(AWMD_exIreland!AJ213*10^3-DE_RAW!N129*10^6)/(AWMD_exIreland!AI213*10^3-DE_RAW!M129*10^3)</f>
        <v>505.64590750782202</v>
      </c>
      <c r="P129" s="37">
        <f t="shared" si="8"/>
        <v>91.973071015485857</v>
      </c>
      <c r="Q129" s="37">
        <f>(N129*10^3)/POP!D129</f>
        <v>0.40724699220026422</v>
      </c>
      <c r="R129" s="37">
        <f>(AWMD_exIreland!AE213*AWMD_exIreland!AH213/100-DE_RAW!P129*DE_RAW!O129/100)/(AWMD_exIreland!AE213-DE_RAW!P129)*100</f>
        <v>8.0269289845141447</v>
      </c>
      <c r="S129" s="37">
        <f>(AWMD_exIreland!D213/AWMD_exIreland!D$201*AWMD_Updated!D$201*AWMD_exIreland!J213/100-DE_RAW!C129*DE_RAW!J129/100)/(AWMD_exIreland!D213/AWMD_exIreland!D$201*AWMD_Updated!D$201-DE_RAW!C129)*100</f>
        <v>112.84129887392299</v>
      </c>
      <c r="T129" s="37">
        <f>(AWMD_exIreland!C213/AWMD_exIreland!C$201*AWMD_Updated!C$201*AWMD_exIreland!I213/100-DE_RAW!B129*DE_RAW!I129/100)/(AWMD_exIreland!C213/AWMD_exIreland!C$201*AWMD_Updated!C$201-DE_RAW!B129)*100</f>
        <v>111.02560258566776</v>
      </c>
      <c r="U129" s="37">
        <f>(AWMD_exIreland!F213/AWMD_exIreland!F$201*AWMD_Updated!F$201*AWMD_exIreland!L213/100-DE_RAW!E129*DE_RAW!K129/100)/(AWMD_exIreland!F213/AWMD_exIreland!C$201*AWMD_Updated!F$201-DE_RAW!E129)*100</f>
        <v>112.76178635827745</v>
      </c>
      <c r="Y129" s="37">
        <v>626435328382.75195</v>
      </c>
    </row>
    <row r="130" spans="1:25">
      <c r="A130" t="s">
        <v>333</v>
      </c>
      <c r="B130" s="37">
        <f>(AWMD_exIreland!C214/AWMD_exIreland!C$201*AWMD_Updated!C$201-DE_RAW!B130)*(POP!$D$117)/(POP!$D130)</f>
        <v>2284030.2643052079</v>
      </c>
      <c r="C130" s="37">
        <f>(AWMD_exIreland!D214/AWMD_exIreland!D$201*AWMD_Updated!D$201-DE_RAW!C130)*(POP!$D$117)/(POP!$D130)</f>
        <v>1193424.7184783565</v>
      </c>
      <c r="D130" s="37">
        <f>(AWMD_exIreland!E214/AWMD_exIreland!E$201*AWMD_Updated!E$201-DE_RAW!D130)*(POP!$D$117)/(POP!$D130)</f>
        <v>494787.60671245586</v>
      </c>
      <c r="E130" s="37">
        <f>(AWMD_exIreland!F214/AWMD_exIreland!F$201*AWMD_Updated!F$201-DE_RAW!E130)*(POP!$D$117)/(POP!$D130)</f>
        <v>578388.64349559892</v>
      </c>
      <c r="F130" s="37">
        <f t="shared" ref="F130:F140" si="11">E130-G130</f>
        <v>502723.46334661642</v>
      </c>
      <c r="G130" s="37">
        <f>(GIN_EA!D174*10^6-DE_RAW!S130*10^9)/(REA_transformed!U130/100)*POP!$D$117/POP!$D130*1/(10^6)</f>
        <v>75665.180148982516</v>
      </c>
      <c r="H130" s="107">
        <f>(GIN_EA!D174*10^6-DE_RAW!S130*10^9)/(REA_transformed!T130/100)*POP!$D$117/POP!$D130*1/(10^6)</f>
        <v>75589.806755851241</v>
      </c>
      <c r="I130" s="37">
        <f>(AWMD_exIreland!G214/AWMD_exIreland!G$201*AWMD_Updated!G$201-DE_RAW!F130)*(POP!$D$117)/(POP!$D130)</f>
        <v>1128951.3458775803</v>
      </c>
      <c r="J130" s="37">
        <f>(AWMD_exIreland!H214/AWMD_exIreland!H$201*AWMD_Updated!H$201-DE_RAW!G130)*(POP!$D$117)/(POP!$D130)</f>
        <v>1107287.541389568</v>
      </c>
      <c r="K130" s="37">
        <f>Y130/(REA_transformed!T130/100*10^6)*(POP!$D$117)/(POP!$D130)</f>
        <v>524128.89353155956</v>
      </c>
      <c r="L130" s="37">
        <f>(AWMD_exIreland!Q214*10^6-DE_RAW!H130*10^6)/(AWMD_exIreland!AJ214*10^3-DE_RAW!N130*10^6)*1/(S130/100)</f>
        <v>19.631109223659234</v>
      </c>
      <c r="M130" s="37">
        <f>(AWMD_exIreland!AI214-DE_RAW!M130)</f>
        <v>99551.16</v>
      </c>
      <c r="N130" s="37">
        <f t="shared" ref="N130:N141" si="12">M130/(1-R130/100)</f>
        <v>107959.99835010736</v>
      </c>
      <c r="O130" s="37">
        <f>(AWMD_exIreland!AJ214*10^3-DE_RAW!N130*10^6)/(AWMD_exIreland!AI214*10^3-DE_RAW!M130*10^3)</f>
        <v>509.01829069595976</v>
      </c>
      <c r="P130" s="37">
        <f t="shared" si="8"/>
        <v>92.211153687833487</v>
      </c>
      <c r="Q130" s="37">
        <f>(N130*10^3)/POP!D130</f>
        <v>0.4075901090255476</v>
      </c>
      <c r="R130" s="37">
        <f>(AWMD_exIreland!AE214*AWMD_exIreland!AH214/100-DE_RAW!P130*DE_RAW!O130/100)/(AWMD_exIreland!AE214-DE_RAW!P130)*100</f>
        <v>7.7888463121665046</v>
      </c>
      <c r="S130" s="37">
        <f>(AWMD_exIreland!D214/AWMD_exIreland!D$201*AWMD_Updated!D$201*AWMD_exIreland!J214/100-DE_RAW!C130*DE_RAW!J130/100)/(AWMD_exIreland!D214/AWMD_exIreland!D$201*AWMD_Updated!D$201-DE_RAW!C130)*100</f>
        <v>114.14237490312846</v>
      </c>
      <c r="T130" s="37">
        <f>(AWMD_exIreland!C214/AWMD_exIreland!C$201*AWMD_Updated!C$201*AWMD_exIreland!I214/100-DE_RAW!B130*DE_RAW!I130/100)/(AWMD_exIreland!C214/AWMD_exIreland!C$201*AWMD_Updated!C$201-DE_RAW!B130)*100</f>
        <v>113.42753770483665</v>
      </c>
      <c r="U130" s="37">
        <f>(AWMD_exIreland!F214/AWMD_exIreland!F$201*AWMD_Updated!F$201*AWMD_exIreland!L214/100-DE_RAW!E130*DE_RAW!K130/100)/(AWMD_exIreland!F214/AWMD_exIreland!C$201*AWMD_Updated!F$201-DE_RAW!E130)*100</f>
        <v>113.31454757682128</v>
      </c>
      <c r="Y130" s="37">
        <v>598812229889.09705</v>
      </c>
    </row>
    <row r="131" spans="1:25">
      <c r="A131" t="s">
        <v>334</v>
      </c>
      <c r="B131" s="37">
        <f>(AWMD_exIreland!C215/AWMD_exIreland!C$201*AWMD_Updated!C$201-DE_RAW!B131)*(POP!$D$117)/(POP!$D131)</f>
        <v>2287341.7052707025</v>
      </c>
      <c r="C131" s="37">
        <f>(AWMD_exIreland!D215/AWMD_exIreland!D$201*AWMD_Updated!D$201-DE_RAW!C131)*(POP!$D$117)/(POP!$D131)</f>
        <v>1193128.4205603665</v>
      </c>
      <c r="D131" s="37">
        <f>(AWMD_exIreland!E215/AWMD_exIreland!E$201*AWMD_Updated!E$201-DE_RAW!D131)*(POP!$D$117)/(POP!$D131)</f>
        <v>497489.1610062861</v>
      </c>
      <c r="E131" s="37">
        <f>(AWMD_exIreland!F215/AWMD_exIreland!F$201*AWMD_Updated!F$201-DE_RAW!E131)*(POP!$D$117)/(POP!$D131)</f>
        <v>577489.20003016933</v>
      </c>
      <c r="F131" s="37">
        <f t="shared" si="11"/>
        <v>499305.7178405929</v>
      </c>
      <c r="G131" s="37">
        <f>(GIN_EA!D175*10^6-DE_RAW!S131*10^9)/(REA_transformed!U131/100)*POP!$D$117/POP!$D131*1/(10^6)</f>
        <v>78183.482189576418</v>
      </c>
      <c r="H131" s="107">
        <f>(GIN_EA!D175*10^6-DE_RAW!S131*10^9)/(REA_transformed!T131/100)*POP!$D$117/POP!$D131*1/(10^6)</f>
        <v>77528.315721092396</v>
      </c>
      <c r="I131" s="37">
        <f>(AWMD_exIreland!G215/AWMD_exIreland!G$201*AWMD_Updated!G$201-DE_RAW!F131)*(POP!$D$117)/(POP!$D131)</f>
        <v>1125545.5347671192</v>
      </c>
      <c r="J131" s="37">
        <f>(AWMD_exIreland!H215/AWMD_exIreland!H$201*AWMD_Updated!H$201-DE_RAW!G131)*(POP!$D$117)/(POP!$D131)</f>
        <v>1100431.2847953588</v>
      </c>
      <c r="K131" s="37">
        <f>Y131/(REA_transformed!T131/100*10^6)*(POP!$D$117)/(POP!$D131)</f>
        <v>488496.31696713099</v>
      </c>
      <c r="L131" s="37">
        <f>(AWMD_exIreland!Q215*10^6-DE_RAW!H131*10^6)/(AWMD_exIreland!AJ215*10^3-DE_RAW!N131*10^6)*1/(S131/100)</f>
        <v>19.68826623430397</v>
      </c>
      <c r="M131" s="37">
        <f>(AWMD_exIreland!AI215-DE_RAW!M131)</f>
        <v>100045.29000000001</v>
      </c>
      <c r="N131" s="37">
        <f t="shared" si="12"/>
        <v>108487.64751830131</v>
      </c>
      <c r="O131" s="37">
        <f>(AWMD_exIreland!AJ215*10^3-DE_RAW!N131*10^6)/(AWMD_exIreland!AI215*10^3-DE_RAW!M131*10^3)</f>
        <v>506.34063132807154</v>
      </c>
      <c r="P131" s="37">
        <f t="shared" ref="P131:P141" si="13">(1-R131/100)*100</f>
        <v>92.218139381373248</v>
      </c>
      <c r="Q131" s="37">
        <f>(N131*10^3)/POP!D131</f>
        <v>0.4089943663582149</v>
      </c>
      <c r="R131" s="37">
        <f>(AWMD_exIreland!AE215*AWMD_exIreland!AH215/100-DE_RAW!P131*DE_RAW!O131/100)/(AWMD_exIreland!AE215-DE_RAW!P131)*100</f>
        <v>7.7818606186267552</v>
      </c>
      <c r="S131" s="37">
        <f>(AWMD_exIreland!D215/AWMD_exIreland!D$201*AWMD_Updated!D$201*AWMD_exIreland!J215/100-DE_RAW!C131*DE_RAW!J131/100)/(AWMD_exIreland!D215/AWMD_exIreland!D$201*AWMD_Updated!D$201-DE_RAW!C131)*100</f>
        <v>115.31787571496368</v>
      </c>
      <c r="T131" s="37">
        <f>(AWMD_exIreland!C215/AWMD_exIreland!C$201*AWMD_Updated!C$201*AWMD_exIreland!I215/100-DE_RAW!B131*DE_RAW!I131/100)/(AWMD_exIreland!C215/AWMD_exIreland!C$201*AWMD_Updated!C$201-DE_RAW!B131)*100</f>
        <v>114.65857494802158</v>
      </c>
      <c r="U131" s="37">
        <f>(AWMD_exIreland!F215/AWMD_exIreland!F$201*AWMD_Updated!F$201*AWMD_exIreland!L215/100-DE_RAW!E131*DE_RAW!K131/100)/(AWMD_exIreland!F215/AWMD_exIreland!C$201*AWMD_Updated!F$201-DE_RAW!E131)*100</f>
        <v>113.69775238644833</v>
      </c>
      <c r="Y131" s="37">
        <v>564970305537.65405</v>
      </c>
    </row>
    <row r="132" spans="1:25">
      <c r="A132" t="s">
        <v>335</v>
      </c>
      <c r="B132" s="37">
        <f>(AWMD_exIreland!C216/AWMD_exIreland!C$201*AWMD_Updated!C$201-DE_RAW!B132)*(POP!$D$117)/(POP!$D132)</f>
        <v>2286344.3485035636</v>
      </c>
      <c r="C132" s="37">
        <f>(AWMD_exIreland!D216/AWMD_exIreland!D$201*AWMD_Updated!D$201-DE_RAW!C132)*(POP!$D$117)/(POP!$D132)</f>
        <v>1192974.8010193065</v>
      </c>
      <c r="D132" s="37">
        <f>(AWMD_exIreland!E216/AWMD_exIreland!E$201*AWMD_Updated!E$201-DE_RAW!D132)*(POP!$D$117)/(POP!$D132)</f>
        <v>498778.99699311558</v>
      </c>
      <c r="E132" s="37">
        <f>(AWMD_exIreland!F216/AWMD_exIreland!F$201*AWMD_Updated!F$201-DE_RAW!E132)*(POP!$D$117)/(POP!$D132)</f>
        <v>579688.97657825728</v>
      </c>
      <c r="F132" s="37">
        <f t="shared" si="11"/>
        <v>500109.4662322849</v>
      </c>
      <c r="G132" s="37">
        <f>(GIN_EA!D176*10^6-DE_RAW!S132*10^9)/(REA_transformed!U132/100)*POP!$D$117/POP!$D132*1/(10^6)</f>
        <v>79579.510345972405</v>
      </c>
      <c r="H132" s="107">
        <f>(GIN_EA!D176*10^6-DE_RAW!S132*10^9)/(REA_transformed!T132/100)*POP!$D$117/POP!$D132*1/(10^6)</f>
        <v>78877.677679262444</v>
      </c>
      <c r="I132" s="37">
        <f>(AWMD_exIreland!G216/AWMD_exIreland!G$201*AWMD_Updated!G$201-DE_RAW!F132)*(POP!$D$117)/(POP!$D132)</f>
        <v>1110688.2957315524</v>
      </c>
      <c r="J132" s="37">
        <f>(AWMD_exIreland!H216/AWMD_exIreland!H$201*AWMD_Updated!H$201-DE_RAW!G132)*(POP!$D$117)/(POP!$D132)</f>
        <v>1080977.7170766243</v>
      </c>
      <c r="K132" s="37">
        <f>Y132/(REA_transformed!T132/100*10^6)*(POP!$D$117)/(POP!$D132)</f>
        <v>461930.74363701051</v>
      </c>
      <c r="L132" s="37">
        <f>(AWMD_exIreland!Q216*10^6-DE_RAW!H132*10^6)/(AWMD_exIreland!AJ216*10^3-DE_RAW!N132*10^6)*1/(S132/100)</f>
        <v>19.680153018521924</v>
      </c>
      <c r="M132" s="37">
        <f>(AWMD_exIreland!AI216-DE_RAW!M132)</f>
        <v>100298.94999999998</v>
      </c>
      <c r="N132" s="37">
        <f t="shared" si="12"/>
        <v>108888.4657246705</v>
      </c>
      <c r="O132" s="37">
        <f>(AWMD_exIreland!AJ216*10^3-DE_RAW!N132*10^6)/(AWMD_exIreland!AI216*10^3-DE_RAW!M132*10^3)</f>
        <v>507.99454630382485</v>
      </c>
      <c r="P132" s="37">
        <f t="shared" si="13"/>
        <v>92.111638576679454</v>
      </c>
      <c r="Q132" s="37">
        <f>(N132*10^3)/POP!D132</f>
        <v>0.40992577183032242</v>
      </c>
      <c r="R132" s="37">
        <f>(AWMD_exIreland!AE216*AWMD_exIreland!AH216/100-DE_RAW!P132*DE_RAW!O132/100)/(AWMD_exIreland!AE216-DE_RAW!P132)*100</f>
        <v>7.8883614233205428</v>
      </c>
      <c r="S132" s="37">
        <f>(AWMD_exIreland!D216/AWMD_exIreland!D$201*AWMD_Updated!D$201*AWMD_exIreland!J216/100-DE_RAW!C132*DE_RAW!J132/100)/(AWMD_exIreland!D216/AWMD_exIreland!D$201*AWMD_Updated!D$201-DE_RAW!C132)*100</f>
        <v>116.35587566070222</v>
      </c>
      <c r="T132" s="37">
        <f>(AWMD_exIreland!C216/AWMD_exIreland!C$201*AWMD_Updated!C$201*AWMD_exIreland!I216/100-DE_RAW!B132*DE_RAW!I132/100)/(AWMD_exIreland!C216/AWMD_exIreland!C$201*AWMD_Updated!C$201-DE_RAW!B132)*100</f>
        <v>115.45942048826581</v>
      </c>
      <c r="U132" s="37">
        <f>(AWMD_exIreland!F216/AWMD_exIreland!F$201*AWMD_Updated!F$201*AWMD_exIreland!L216/100-DE_RAW!E132*DE_RAW!K132/100)/(AWMD_exIreland!F216/AWMD_exIreland!C$201*AWMD_Updated!F$201-DE_RAW!E132)*100</f>
        <v>114.4411534415628</v>
      </c>
      <c r="Y132" s="37">
        <v>538738135672.63501</v>
      </c>
    </row>
    <row r="133" spans="1:25">
      <c r="A133" t="s">
        <v>336</v>
      </c>
      <c r="B133" s="37">
        <f>(AWMD_exIreland!C217/AWMD_exIreland!C$201*AWMD_Updated!C$201-DE_RAW!B133)*(POP!$D$117)/(POP!$D133)</f>
        <v>2291620.8785359249</v>
      </c>
      <c r="C133" s="37">
        <f>(AWMD_exIreland!D217/AWMD_exIreland!D$201*AWMD_Updated!D$201-DE_RAW!C133)*(POP!$D$117)/(POP!$D133)</f>
        <v>1193895.821037078</v>
      </c>
      <c r="D133" s="37">
        <f>(AWMD_exIreland!E217/AWMD_exIreland!E$201*AWMD_Updated!E$201-DE_RAW!D133)*(POP!$D$117)/(POP!$D133)</f>
        <v>502064.65211215208</v>
      </c>
      <c r="E133" s="37">
        <f>(AWMD_exIreland!F217/AWMD_exIreland!F$201*AWMD_Updated!F$201-DE_RAW!E133)*(POP!$D$117)/(POP!$D133)</f>
        <v>572155.39712579513</v>
      </c>
      <c r="F133" s="37">
        <f t="shared" si="11"/>
        <v>489692.50359512266</v>
      </c>
      <c r="G133" s="37">
        <f>(GIN_EA!D177*10^6-DE_RAW!S133*10^9)/(REA_transformed!U133/100)*POP!$D$117/POP!$D133*1/(10^6)</f>
        <v>82462.893530672474</v>
      </c>
      <c r="H133" s="107">
        <f>(GIN_EA!D177*10^6-DE_RAW!S133*10^9)/(REA_transformed!T133/100)*POP!$D$117/POP!$D133*1/(10^6)</f>
        <v>81518.849251414445</v>
      </c>
      <c r="I133" s="37">
        <f>(AWMD_exIreland!G217/AWMD_exIreland!G$201*AWMD_Updated!G$201-DE_RAW!F133)*(POP!$D$117)/(POP!$D133)</f>
        <v>1119814.7477910749</v>
      </c>
      <c r="J133" s="37">
        <f>(AWMD_exIreland!H217/AWMD_exIreland!H$201*AWMD_Updated!H$201-DE_RAW!G133)*(POP!$D$117)/(POP!$D133)</f>
        <v>1075311.8065166955</v>
      </c>
      <c r="K133" s="37">
        <f>Y133/(REA_transformed!T133/100*10^6)*(POP!$D$117)/(POP!$D133)</f>
        <v>457897.57626523351</v>
      </c>
      <c r="L133" s="37">
        <f>(AWMD_exIreland!Q217*10^6-DE_RAW!H133*10^6)/(AWMD_exIreland!AJ217*10^3-DE_RAW!N133*10^6)*1/(S133/100)</f>
        <v>19.791387900202892</v>
      </c>
      <c r="M133" s="37">
        <f>(AWMD_exIreland!AI217-DE_RAW!M133)</f>
        <v>100851.9</v>
      </c>
      <c r="N133" s="37">
        <f t="shared" si="12"/>
        <v>109284.46653599651</v>
      </c>
      <c r="O133" s="37">
        <f>(AWMD_exIreland!AJ217*10^3-DE_RAW!N133*10^6)/(AWMD_exIreland!AI217*10^3-DE_RAW!M133*10^3)</f>
        <v>506.91313698601613</v>
      </c>
      <c r="P133" s="37">
        <f t="shared" si="13"/>
        <v>92.283837947619958</v>
      </c>
      <c r="Q133" s="37">
        <f>(N133*10^3)/POP!D133</f>
        <v>0.41084508353608112</v>
      </c>
      <c r="R133" s="37">
        <f>(AWMD_exIreland!AE217*AWMD_exIreland!AH217/100-DE_RAW!P133*DE_RAW!O133/100)/(AWMD_exIreland!AE217-DE_RAW!P133)*100</f>
        <v>7.7161620523800432</v>
      </c>
      <c r="S133" s="37">
        <f>(AWMD_exIreland!D217/AWMD_exIreland!D$201*AWMD_Updated!D$201*AWMD_exIreland!J217/100-DE_RAW!C133*DE_RAW!J133/100)/(AWMD_exIreland!D217/AWMD_exIreland!D$201*AWMD_Updated!D$201-DE_RAW!C133)*100</f>
        <v>117.19550959867784</v>
      </c>
      <c r="T133" s="37">
        <f>(AWMD_exIreland!C217/AWMD_exIreland!C$201*AWMD_Updated!C$201*AWMD_exIreland!I217/100-DE_RAW!B133*DE_RAW!I133/100)/(AWMD_exIreland!C217/AWMD_exIreland!C$201*AWMD_Updated!C$201-DE_RAW!B133)*100</f>
        <v>116.52259946823537</v>
      </c>
      <c r="U133" s="37">
        <f>(AWMD_exIreland!F217/AWMD_exIreland!F$201*AWMD_Updated!F$201*AWMD_exIreland!L217/100-DE_RAW!E133*DE_RAW!K133/100)/(AWMD_exIreland!F217/AWMD_exIreland!C$201*AWMD_Updated!F$201-DE_RAW!E133)*100</f>
        <v>115.18863592751451</v>
      </c>
      <c r="Y133" s="37">
        <v>539701561299.70801</v>
      </c>
    </row>
    <row r="134" spans="1:25">
      <c r="A134" t="s">
        <v>337</v>
      </c>
      <c r="B134" s="37">
        <f>(AWMD_exIreland!C218/AWMD_exIreland!C$201*AWMD_Updated!C$201-DE_RAW!B134)*(POP!$D$117)/(POP!$D134)</f>
        <v>2296754.4640654665</v>
      </c>
      <c r="C134" s="37">
        <f>(AWMD_exIreland!D218/AWMD_exIreland!D$201*AWMD_Updated!D$201-DE_RAW!C134)*(POP!$D$117)/(POP!$D134)</f>
        <v>1200267.5717504171</v>
      </c>
      <c r="D134" s="37">
        <f>(AWMD_exIreland!E218/AWMD_exIreland!E$201*AWMD_Updated!E$201-DE_RAW!D134)*(POP!$D$117)/(POP!$D134)</f>
        <v>503158.06894845719</v>
      </c>
      <c r="E134" s="37">
        <f>(AWMD_exIreland!F218/AWMD_exIreland!F$201*AWMD_Updated!F$201-DE_RAW!E134)*(POP!$D$117)/(POP!$D134)</f>
        <v>570126.42128571507</v>
      </c>
      <c r="F134" s="37">
        <f t="shared" si="11"/>
        <v>486730.15489312995</v>
      </c>
      <c r="G134" s="37">
        <f>(GIN_EA!D178*10^6-DE_RAW!S134*10^9)/(REA_transformed!U134/100)*POP!$D$117/POP!$D134*1/(10^6)</f>
        <v>83396.266392585152</v>
      </c>
      <c r="H134" s="107">
        <f>(GIN_EA!D178*10^6-DE_RAW!S134*10^9)/(REA_transformed!T134/100)*POP!$D$117/POP!$D134*1/(10^6)</f>
        <v>82007.377204299744</v>
      </c>
      <c r="I134" s="37">
        <f>(AWMD_exIreland!G218/AWMD_exIreland!G$201*AWMD_Updated!G$201-DE_RAW!F134)*(POP!$D$117)/(POP!$D134)</f>
        <v>1115590.3163955708</v>
      </c>
      <c r="J134" s="37">
        <f>(AWMD_exIreland!H218/AWMD_exIreland!H$201*AWMD_Updated!H$201-DE_RAW!G134)*(POP!$D$117)/(POP!$D134)</f>
        <v>1073184.1900587589</v>
      </c>
      <c r="K134" s="37">
        <f>Y134/(REA_transformed!T134/100*10^6)*(POP!$D$117)/(POP!$D134)</f>
        <v>446947.0657994519</v>
      </c>
      <c r="L134" s="37">
        <f>(AWMD_exIreland!Q218*10^6-DE_RAW!H134*10^6)/(AWMD_exIreland!AJ218*10^3-DE_RAW!N134*10^6)*1/(S134/100)</f>
        <v>19.835946346903512</v>
      </c>
      <c r="M134" s="37">
        <f>(AWMD_exIreland!AI218-DE_RAW!M134)</f>
        <v>101119.78</v>
      </c>
      <c r="N134" s="37">
        <f t="shared" si="12"/>
        <v>109385.22281241571</v>
      </c>
      <c r="O134" s="37">
        <f>(AWMD_exIreland!AJ218*10^3-DE_RAW!N134*10^6)/(AWMD_exIreland!AI218*10^3-DE_RAW!M134*10^3)</f>
        <v>507.72990408009196</v>
      </c>
      <c r="P134" s="37">
        <f t="shared" si="13"/>
        <v>92.443729966532956</v>
      </c>
      <c r="Q134" s="37">
        <f>(N134*10^3)/POP!D134</f>
        <v>0.41061422306529494</v>
      </c>
      <c r="R134" s="37">
        <f>(AWMD_exIreland!AE218*AWMD_exIreland!AH218/100-DE_RAW!P134*DE_RAW!O134/100)/(AWMD_exIreland!AE218-DE_RAW!P134)*100</f>
        <v>7.5562700334670367</v>
      </c>
      <c r="S134" s="37">
        <f>(AWMD_exIreland!D218/AWMD_exIreland!D$201*AWMD_Updated!D$201*AWMD_exIreland!J218/100-DE_RAW!C134*DE_RAW!J134/100)/(AWMD_exIreland!D218/AWMD_exIreland!D$201*AWMD_Updated!D$201-DE_RAW!C134)*100</f>
        <v>118.00487135153341</v>
      </c>
      <c r="T134" s="37">
        <f>(AWMD_exIreland!C218/AWMD_exIreland!C$201*AWMD_Updated!C$201*AWMD_exIreland!I218/100-DE_RAW!B134*DE_RAW!I134/100)/(AWMD_exIreland!C218/AWMD_exIreland!C$201*AWMD_Updated!C$201-DE_RAW!B134)*100</f>
        <v>117.57116726566727</v>
      </c>
      <c r="U134" s="37">
        <f>(AWMD_exIreland!F218/AWMD_exIreland!F$201*AWMD_Updated!F$201*AWMD_exIreland!L218/100-DE_RAW!E134*DE_RAW!K134/100)/(AWMD_exIreland!F218/AWMD_exIreland!C$201*AWMD_Updated!F$201-DE_RAW!E134)*100</f>
        <v>115.61312609508676</v>
      </c>
      <c r="Y134" s="37">
        <v>532324445451.35901</v>
      </c>
    </row>
    <row r="135" spans="1:25">
      <c r="A135" t="s">
        <v>338</v>
      </c>
      <c r="B135" s="37">
        <f>(AWMD_exIreland!C219/AWMD_exIreland!C$201*AWMD_Updated!C$201-DE_RAW!B135)*(POP!$D$117)/(POP!$D135)</f>
        <v>2303199.4006050951</v>
      </c>
      <c r="C135" s="37">
        <f>(AWMD_exIreland!D219/AWMD_exIreland!D$201*AWMD_Updated!D$201-DE_RAW!C135)*(POP!$D$117)/(POP!$D135)</f>
        <v>1202226.7018898202</v>
      </c>
      <c r="D135" s="37">
        <f>(AWMD_exIreland!E219/AWMD_exIreland!E$201*AWMD_Updated!E$201-DE_RAW!D135)*(POP!$D$117)/(POP!$D135)</f>
        <v>505147.61757820955</v>
      </c>
      <c r="E135" s="37">
        <f>(AWMD_exIreland!F219/AWMD_exIreland!F$201*AWMD_Updated!F$201-DE_RAW!E135)*(POP!$D$117)/(POP!$D135)</f>
        <v>569594.67528225016</v>
      </c>
      <c r="F135" s="37">
        <f t="shared" si="11"/>
        <v>486040.08832838631</v>
      </c>
      <c r="G135" s="37">
        <f>(GIN_EA!D179*10^6-DE_RAW!S135*10^9)/(REA_transformed!U135/100)*POP!$D$117/POP!$D135*1/(10^6)</f>
        <v>83554.58695386388</v>
      </c>
      <c r="H135" s="107">
        <f>(GIN_EA!D179*10^6-DE_RAW!S135*10^9)/(REA_transformed!T135/100)*POP!$D$117/POP!$D135*1/(10^6)</f>
        <v>82068.116444520521</v>
      </c>
      <c r="I135" s="37">
        <f>(AWMD_exIreland!G219/AWMD_exIreland!G$201*AWMD_Updated!G$201-DE_RAW!F135)*(POP!$D$117)/(POP!$D135)</f>
        <v>1120777.056120568</v>
      </c>
      <c r="J135" s="37">
        <f>(AWMD_exIreland!H219/AWMD_exIreland!H$201*AWMD_Updated!H$201-DE_RAW!G135)*(POP!$D$117)/(POP!$D135)</f>
        <v>1080239.6317428157</v>
      </c>
      <c r="K135" s="37">
        <f>Y135/(REA_transformed!T135/100*10^6)*(POP!$D$117)/(POP!$D135)</f>
        <v>457563.03717208892</v>
      </c>
      <c r="L135" s="37">
        <f>(AWMD_exIreland!Q219*10^6-DE_RAW!H135*10^6)/(AWMD_exIreland!AJ219*10^3-DE_RAW!N135*10^6)*1/(S135/100)</f>
        <v>20.035297963616745</v>
      </c>
      <c r="M135" s="37">
        <f>(AWMD_exIreland!AI219-DE_RAW!M135)</f>
        <v>101440.28</v>
      </c>
      <c r="N135" s="37">
        <f t="shared" si="12"/>
        <v>109662.62114137619</v>
      </c>
      <c r="O135" s="37">
        <f>(AWMD_exIreland!AJ219*10^3-DE_RAW!N135*10^6)/(AWMD_exIreland!AI219*10^3-DE_RAW!M135*10^3)</f>
        <v>506.65689014265337</v>
      </c>
      <c r="P135" s="37">
        <f t="shared" si="13"/>
        <v>92.502147900718128</v>
      </c>
      <c r="Q135" s="37">
        <f>(N135*10^3)/POP!D135</f>
        <v>0.41112173028635834</v>
      </c>
      <c r="R135" s="37">
        <f>(AWMD_exIreland!AE219*AWMD_exIreland!AH219/100-DE_RAW!P135*DE_RAW!O135/100)/(AWMD_exIreland!AE219-DE_RAW!P135)*100</f>
        <v>7.4978520992818671</v>
      </c>
      <c r="S135" s="37">
        <f>(AWMD_exIreland!D219/AWMD_exIreland!D$201*AWMD_Updated!D$201*AWMD_exIreland!J219/100-DE_RAW!C135*DE_RAW!J135/100)/(AWMD_exIreland!D219/AWMD_exIreland!D$201*AWMD_Updated!D$201-DE_RAW!C135)*100</f>
        <v>118.21476294348766</v>
      </c>
      <c r="T135" s="37">
        <f>(AWMD_exIreland!C219/AWMD_exIreland!C$201*AWMD_Updated!C$201*AWMD_exIreland!I219/100-DE_RAW!B135*DE_RAW!I135/100)/(AWMD_exIreland!C219/AWMD_exIreland!C$201*AWMD_Updated!C$201-DE_RAW!B135)*100</f>
        <v>117.75793871093072</v>
      </c>
      <c r="U135" s="37">
        <f>(AWMD_exIreland!F219/AWMD_exIreland!F$201*AWMD_Updated!F$201*AWMD_exIreland!L219/100-DE_RAW!E135*DE_RAW!K135/100)/(AWMD_exIreland!F219/AWMD_exIreland!C$201*AWMD_Updated!F$201-DE_RAW!E135)*100</f>
        <v>115.66297648903006</v>
      </c>
      <c r="Y135" s="37">
        <v>546542754653.22699</v>
      </c>
    </row>
    <row r="136" spans="1:25">
      <c r="A136" t="s">
        <v>339</v>
      </c>
      <c r="B136" s="37">
        <f>(AWMD_exIreland!C220/AWMD_exIreland!C$201*AWMD_Updated!C$201-DE_RAW!B136)*(POP!$D$117)/(POP!$D136)</f>
        <v>2307606.195569966</v>
      </c>
      <c r="C136" s="37">
        <f>(AWMD_exIreland!D220/AWMD_exIreland!D$201*AWMD_Updated!D$201-DE_RAW!C136)*(POP!$D$117)/(POP!$D136)</f>
        <v>1209570.3610949928</v>
      </c>
      <c r="D136" s="37">
        <f>(AWMD_exIreland!E220/AWMD_exIreland!E$201*AWMD_Updated!E$201-DE_RAW!D136)*(POP!$D$117)/(POP!$D136)</f>
        <v>507134.22862260544</v>
      </c>
      <c r="E136" s="37">
        <f>(AWMD_exIreland!F220/AWMD_exIreland!F$201*AWMD_Updated!F$201-DE_RAW!E136)*(POP!$D$117)/(POP!$D136)</f>
        <v>561743.36852317397</v>
      </c>
      <c r="F136" s="37">
        <f t="shared" si="11"/>
        <v>478515.54844591778</v>
      </c>
      <c r="G136" s="37">
        <f>(GIN_EA!D180*10^6-DE_RAW!S136*10^9)/(REA_transformed!U136/100)*POP!$D$117/POP!$D136*1/(10^6)</f>
        <v>83227.820077256212</v>
      </c>
      <c r="H136" s="107">
        <f>(GIN_EA!D180*10^6-DE_RAW!S136*10^9)/(REA_transformed!T136/100)*POP!$D$117/POP!$D136*1/(10^6)</f>
        <v>81986.176981050085</v>
      </c>
      <c r="I136" s="37">
        <f>(AWMD_exIreland!G220/AWMD_exIreland!G$201*AWMD_Updated!G$201-DE_RAW!F136)*(POP!$D$117)/(POP!$D136)</f>
        <v>1114408.2792144066</v>
      </c>
      <c r="J136" s="37">
        <f>(AWMD_exIreland!H220/AWMD_exIreland!H$201*AWMD_Updated!H$201-DE_RAW!G136)*(POP!$D$117)/(POP!$D136)</f>
        <v>1083170.8940796037</v>
      </c>
      <c r="K136" s="37">
        <f>Y136/(REA_transformed!T136/100*10^6)*(POP!$D$117)/(POP!$D136)</f>
        <v>451203.78104229254</v>
      </c>
      <c r="L136" s="37">
        <f>(AWMD_exIreland!Q220*10^6-DE_RAW!H136*10^6)/(AWMD_exIreland!AJ220*10^3-DE_RAW!N136*10^6)*1/(S136/100)</f>
        <v>20.218842842227684</v>
      </c>
      <c r="M136" s="37">
        <f>(AWMD_exIreland!AI220-DE_RAW!M136)</f>
        <v>101758.19</v>
      </c>
      <c r="N136" s="37">
        <f t="shared" si="12"/>
        <v>109687.22798287617</v>
      </c>
      <c r="O136" s="37">
        <f>(AWMD_exIreland!AJ220*10^3-DE_RAW!N136*10^6)/(AWMD_exIreland!AI220*10^3-DE_RAW!M136*10^3)</f>
        <v>504.78713113902677</v>
      </c>
      <c r="P136" s="37">
        <f t="shared" si="13"/>
        <v>92.77122949618709</v>
      </c>
      <c r="Q136" s="37">
        <f>(N136*10^3)/POP!D136</f>
        <v>0.41070913837748596</v>
      </c>
      <c r="R136" s="37">
        <f>(AWMD_exIreland!AE220*AWMD_exIreland!AH220/100-DE_RAW!P136*DE_RAW!O136/100)/(AWMD_exIreland!AE220-DE_RAW!P136)*100</f>
        <v>7.2287705038129131</v>
      </c>
      <c r="S136" s="37">
        <f>(AWMD_exIreland!D220/AWMD_exIreland!D$201*AWMD_Updated!D$201*AWMD_exIreland!J220/100-DE_RAW!C136*DE_RAW!J136/100)/(AWMD_exIreland!D220/AWMD_exIreland!D$201*AWMD_Updated!D$201-DE_RAW!C136)*100</f>
        <v>118.55273931947255</v>
      </c>
      <c r="T136" s="37">
        <f>(AWMD_exIreland!C220/AWMD_exIreland!C$201*AWMD_Updated!C$201*AWMD_exIreland!I220/100-DE_RAW!B136*DE_RAW!I136/100)/(AWMD_exIreland!C220/AWMD_exIreland!C$201*AWMD_Updated!C$201-DE_RAW!B136)*100</f>
        <v>118.60875776783215</v>
      </c>
      <c r="U136" s="37">
        <f>(AWMD_exIreland!F220/AWMD_exIreland!F$201*AWMD_Updated!F$201*AWMD_exIreland!L220/100-DE_RAW!E136*DE_RAW!K136/100)/(AWMD_exIreland!F220/AWMD_exIreland!C$201*AWMD_Updated!F$201-DE_RAW!E136)*100</f>
        <v>116.83928038520565</v>
      </c>
      <c r="Y136" s="37">
        <v>543508080766.06598</v>
      </c>
    </row>
    <row r="137" spans="1:25">
      <c r="A137" t="s">
        <v>340</v>
      </c>
      <c r="B137" s="37">
        <f>(AWMD_exIreland!C221/AWMD_exIreland!C$201*AWMD_Updated!C$201-DE_RAW!B137)*(POP!$D$117)/(POP!$D137)</f>
        <v>2311549.2632416091</v>
      </c>
      <c r="C137" s="37">
        <f>(AWMD_exIreland!D221/AWMD_exIreland!D$201*AWMD_Updated!D$201-DE_RAW!C137)*(POP!$D$117)/(POP!$D137)</f>
        <v>1214349.162389562</v>
      </c>
      <c r="D137" s="37">
        <f>(AWMD_exIreland!E221/AWMD_exIreland!E$201*AWMD_Updated!E$201-DE_RAW!D137)*(POP!$D$117)/(POP!$D137)</f>
        <v>509058.06500968779</v>
      </c>
      <c r="E137" s="37">
        <f>(AWMD_exIreland!F221/AWMD_exIreland!F$201*AWMD_Updated!F$201-DE_RAW!E137)*(POP!$D$117)/(POP!$D137)</f>
        <v>570045.7275383391</v>
      </c>
      <c r="F137" s="37">
        <f t="shared" si="11"/>
        <v>486694.1852826</v>
      </c>
      <c r="G137" s="37">
        <f>(GIN_EA!D181*10^6-DE_RAW!S137*10^9)/(REA_transformed!U137/100)*POP!$D$117/POP!$D137*1/(10^6)</f>
        <v>83351.542255739114</v>
      </c>
      <c r="H137" s="107">
        <f>(GIN_EA!D181*10^6-DE_RAW!S137*10^9)/(REA_transformed!T137/100)*POP!$D$117/POP!$D137*1/(10^6)</f>
        <v>81855.714315954334</v>
      </c>
      <c r="I137" s="37">
        <f>(AWMD_exIreland!G221/AWMD_exIreland!G$201*AWMD_Updated!G$201-DE_RAW!F137)*(POP!$D$117)/(POP!$D137)</f>
        <v>1112822.5166236218</v>
      </c>
      <c r="J137" s="37">
        <f>(AWMD_exIreland!H221/AWMD_exIreland!H$201*AWMD_Updated!H$201-DE_RAW!G137)*(POP!$D$117)/(POP!$D137)</f>
        <v>1084898.5035143779</v>
      </c>
      <c r="K137" s="37">
        <f>Y137/(REA_transformed!T137/100*10^6)*(POP!$D$117)/(POP!$D137)</f>
        <v>452764.69918248564</v>
      </c>
      <c r="L137" s="37">
        <f>(AWMD_exIreland!Q221*10^6-DE_RAW!H137*10^6)/(AWMD_exIreland!AJ221*10^3-DE_RAW!N137*10^6)*1/(S137/100)</f>
        <v>20.252944984731311</v>
      </c>
      <c r="M137" s="37">
        <f>(AWMD_exIreland!AI221-DE_RAW!M137)</f>
        <v>101986.65</v>
      </c>
      <c r="N137" s="37">
        <f t="shared" si="12"/>
        <v>109908.18249505223</v>
      </c>
      <c r="O137" s="37">
        <f>(AWMD_exIreland!AJ221*10^3-DE_RAW!N137*10^6)/(AWMD_exIreland!AI221*10^3-DE_RAW!M137*10^3)</f>
        <v>506.48092765082487</v>
      </c>
      <c r="P137" s="37">
        <f t="shared" si="13"/>
        <v>92.792590765106283</v>
      </c>
      <c r="Q137" s="37">
        <f>(N137*10^3)/POP!D137</f>
        <v>0.41105954127811095</v>
      </c>
      <c r="R137" s="37">
        <f>(AWMD_exIreland!AE221*AWMD_exIreland!AH221/100-DE_RAW!P137*DE_RAW!O137/100)/(AWMD_exIreland!AE221-DE_RAW!P137)*100</f>
        <v>7.2074092348937135</v>
      </c>
      <c r="S137" s="37">
        <f>(AWMD_exIreland!D221/AWMD_exIreland!D$201*AWMD_Updated!D$201*AWMD_exIreland!J221/100-DE_RAW!C137*DE_RAW!J137/100)/(AWMD_exIreland!D221/AWMD_exIreland!D$201*AWMD_Updated!D$201-DE_RAW!C137)*100</f>
        <v>119.01774579479228</v>
      </c>
      <c r="T137" s="37">
        <f>(AWMD_exIreland!C221/AWMD_exIreland!C$201*AWMD_Updated!C$201*AWMD_exIreland!I221/100-DE_RAW!B137*DE_RAW!I137/100)/(AWMD_exIreland!C221/AWMD_exIreland!C$201*AWMD_Updated!C$201-DE_RAW!B137)*100</f>
        <v>119.32835750410314</v>
      </c>
      <c r="U137" s="37">
        <f>(AWMD_exIreland!F221/AWMD_exIreland!F$201*AWMD_Updated!F$201*AWMD_exIreland!L221/100-DE_RAW!E137*DE_RAW!K137/100)/(AWMD_exIreland!F221/AWMD_exIreland!C$201*AWMD_Updated!F$201-DE_RAW!E137)*100</f>
        <v>117.18688913612007</v>
      </c>
      <c r="Y137" s="37">
        <v>549333819785.42401</v>
      </c>
    </row>
    <row r="138" spans="1:25">
      <c r="A138" t="s">
        <v>341</v>
      </c>
      <c r="B138" s="37">
        <f>(AWMD_exIreland!C222/AWMD_exIreland!C$201*AWMD_Updated!C$201-DE_RAW!B138)*(POP!$D$117)/(POP!$D138)</f>
        <v>2315583.7729144981</v>
      </c>
      <c r="C138" s="37">
        <f>(AWMD_exIreland!D222/AWMD_exIreland!D$201*AWMD_Updated!D$201-DE_RAW!C138)*(POP!$D$117)/(POP!$D138)</f>
        <v>1214222.7788954626</v>
      </c>
      <c r="D138" s="37">
        <f>(AWMD_exIreland!E222/AWMD_exIreland!E$201*AWMD_Updated!E$201-DE_RAW!D138)*(POP!$D$117)/(POP!$D138)</f>
        <v>509117.13065740297</v>
      </c>
      <c r="E138" s="37">
        <f>(AWMD_exIreland!F222/AWMD_exIreland!F$201*AWMD_Updated!F$201-DE_RAW!E138)*(POP!$D$117)/(POP!$D138)</f>
        <v>571134.93340384134</v>
      </c>
      <c r="F138" s="37">
        <f t="shared" si="11"/>
        <v>486706.82959319087</v>
      </c>
      <c r="G138" s="37">
        <f>(GIN_EA!D182*10^6-DE_RAW!S138*10^9)/(REA_transformed!U138/100)*POP!$D$117/POP!$D138*1/(10^6)</f>
        <v>84428.103810650486</v>
      </c>
      <c r="H138" s="107">
        <f>(GIN_EA!D182*10^6-DE_RAW!S138*10^9)/(REA_transformed!T138/100)*POP!$D$117/POP!$D138*1/(10^6)</f>
        <v>82827.650145638836</v>
      </c>
      <c r="I138" s="37">
        <f>(AWMD_exIreland!G222/AWMD_exIreland!G$201*AWMD_Updated!G$201-DE_RAW!F138)*(POP!$D$117)/(POP!$D138)</f>
        <v>1124705.6195375468</v>
      </c>
      <c r="J138" s="37">
        <f>(AWMD_exIreland!H222/AWMD_exIreland!H$201*AWMD_Updated!H$201-DE_RAW!G138)*(POP!$D$117)/(POP!$D138)</f>
        <v>1097001.5680269555</v>
      </c>
      <c r="K138" s="37">
        <f>Y138/(REA_transformed!T138/100*10^6)*(POP!$D$117)/(POP!$D138)</f>
        <v>460678.20534357335</v>
      </c>
      <c r="L138" s="37">
        <f>(AWMD_exIreland!Q222*10^6-DE_RAW!H138*10^6)/(AWMD_exIreland!AJ222*10^3-DE_RAW!N138*10^6)*1/(S138/100)</f>
        <v>20.338076881217312</v>
      </c>
      <c r="M138" s="37">
        <f>(AWMD_exIreland!AI222-DE_RAW!M138)</f>
        <v>102283.13999999998</v>
      </c>
      <c r="N138" s="37">
        <f t="shared" si="12"/>
        <v>110496.1182746874</v>
      </c>
      <c r="O138" s="37">
        <f>(AWMD_exIreland!AJ222*10^3-DE_RAW!N138*10^6)/(AWMD_exIreland!AI222*10^3-DE_RAW!M138*10^3)</f>
        <v>504.34866978076752</v>
      </c>
      <c r="P138" s="37">
        <f t="shared" si="13"/>
        <v>92.567179369803384</v>
      </c>
      <c r="Q138" s="37">
        <f>(N138*10^3)/POP!D138</f>
        <v>0.4128078382745381</v>
      </c>
      <c r="R138" s="37">
        <f>(AWMD_exIreland!AE222*AWMD_exIreland!AH222/100-DE_RAW!P138*DE_RAW!O138/100)/(AWMD_exIreland!AE222-DE_RAW!P138)*100</f>
        <v>7.4328206301966109</v>
      </c>
      <c r="S138" s="37">
        <f>(AWMD_exIreland!D222/AWMD_exIreland!D$201*AWMD_Updated!D$201*AWMD_exIreland!J222/100-DE_RAW!C138*DE_RAW!J138/100)/(AWMD_exIreland!D222/AWMD_exIreland!D$201*AWMD_Updated!D$201-DE_RAW!C138)*100</f>
        <v>119.98017823460148</v>
      </c>
      <c r="T138" s="37">
        <f>(AWMD_exIreland!C222/AWMD_exIreland!C$201*AWMD_Updated!C$201*AWMD_exIreland!I222/100-DE_RAW!B138*DE_RAW!I138/100)/(AWMD_exIreland!C222/AWMD_exIreland!C$201*AWMD_Updated!C$201-DE_RAW!B138)*100</f>
        <v>119.96599872041433</v>
      </c>
      <c r="U138" s="37">
        <f>(AWMD_exIreland!F222/AWMD_exIreland!F$201*AWMD_Updated!F$201*AWMD_exIreland!L222/100-DE_RAW!E138*DE_RAW!K138/100)/(AWMD_exIreland!F222/AWMD_exIreland!C$201*AWMD_Updated!F$201-DE_RAW!E138)*100</f>
        <v>117.69187418530132</v>
      </c>
      <c r="Y138" s="37">
        <v>562535260048.08899</v>
      </c>
    </row>
    <row r="139" spans="1:25">
      <c r="A139" t="s">
        <v>342</v>
      </c>
      <c r="B139" s="37">
        <f>(AWMD_exIreland!C223/AWMD_exIreland!C$201*AWMD_Updated!C$201-DE_RAW!B139)*(POP!$D$117)/(POP!$D139)</f>
        <v>2320646.8022928443</v>
      </c>
      <c r="C139" s="37">
        <f>(AWMD_exIreland!D223/AWMD_exIreland!D$201*AWMD_Updated!D$201-DE_RAW!C139)*(POP!$D$117)/(POP!$D139)</f>
        <v>1217120.1986402329</v>
      </c>
      <c r="D139" s="37">
        <f>(AWMD_exIreland!E223/AWMD_exIreland!E$201*AWMD_Updated!E$201-DE_RAW!D139)*(POP!$D$117)/(POP!$D139)</f>
        <v>510771.3815629668</v>
      </c>
      <c r="E139" s="37">
        <f>(AWMD_exIreland!F223/AWMD_exIreland!F$201*AWMD_Updated!F$201-DE_RAW!E139)*(POP!$D$117)/(POP!$D139)</f>
        <v>576527.03711148037</v>
      </c>
      <c r="F139" s="37">
        <f t="shared" si="11"/>
        <v>489956.66649514117</v>
      </c>
      <c r="G139" s="37">
        <f>(GIN_EA!D183*10^6-DE_RAW!S139*10^9)/(REA_transformed!U139/100)*POP!$D$117/POP!$D139*1/(10^6)</f>
        <v>86570.37061633922</v>
      </c>
      <c r="H139" s="107">
        <f>(GIN_EA!D183*10^6-DE_RAW!S139*10^9)/(REA_transformed!T139/100)*POP!$D$117/POP!$D139*1/(10^6)</f>
        <v>84762.210498293382</v>
      </c>
      <c r="I139" s="37">
        <f>(AWMD_exIreland!G223/AWMD_exIreland!G$201*AWMD_Updated!G$201-DE_RAW!F139)*(POP!$D$117)/(POP!$D139)</f>
        <v>1123948.4327978976</v>
      </c>
      <c r="J139" s="37">
        <f>(AWMD_exIreland!H223/AWMD_exIreland!H$201*AWMD_Updated!H$201-DE_RAW!G139)*(POP!$D$117)/(POP!$D139)</f>
        <v>1105961.0557441893</v>
      </c>
      <c r="K139" s="37">
        <f>Y139/(REA_transformed!T139/100*10^6)*(POP!$D$117)/(POP!$D139)</f>
        <v>447272.70509635709</v>
      </c>
      <c r="L139" s="37">
        <f>(AWMD_exIreland!Q223*10^6-DE_RAW!H139*10^6)/(AWMD_exIreland!AJ223*10^3-DE_RAW!N139*10^6)*1/(S139/100)</f>
        <v>20.48620730179606</v>
      </c>
      <c r="M139" s="37">
        <f>(AWMD_exIreland!AI223-DE_RAW!M139)</f>
        <v>102371.59</v>
      </c>
      <c r="N139" s="37">
        <f t="shared" si="12"/>
        <v>110357.80565885885</v>
      </c>
      <c r="O139" s="37">
        <f>(AWMD_exIreland!AJ223*10^3-DE_RAW!N139*10^6)/(AWMD_exIreland!AI223*10^3-DE_RAW!M139*10^3)</f>
        <v>504.73354081928392</v>
      </c>
      <c r="P139" s="37">
        <f t="shared" si="13"/>
        <v>92.763343189745839</v>
      </c>
      <c r="Q139" s="37">
        <f>(N139*10^3)/POP!D139</f>
        <v>0.4118697381582519</v>
      </c>
      <c r="R139" s="37">
        <f>(AWMD_exIreland!AE223*AWMD_exIreland!AH223/100-DE_RAW!P139*DE_RAW!O139/100)/(AWMD_exIreland!AE223-DE_RAW!P139)*100</f>
        <v>7.2366568102541651</v>
      </c>
      <c r="S139" s="37">
        <f>(AWMD_exIreland!D223/AWMD_exIreland!D$201*AWMD_Updated!D$201*AWMD_exIreland!J223/100-DE_RAW!C139*DE_RAW!J139/100)/(AWMD_exIreland!D223/AWMD_exIreland!D$201*AWMD_Updated!D$201-DE_RAW!C139)*100</f>
        <v>120.14453829227054</v>
      </c>
      <c r="T139" s="37">
        <f>(AWMD_exIreland!C223/AWMD_exIreland!C$201*AWMD_Updated!C$201*AWMD_exIreland!I223/100-DE_RAW!B139*DE_RAW!I139/100)/(AWMD_exIreland!C223/AWMD_exIreland!C$201*AWMD_Updated!C$201-DE_RAW!B139)*100</f>
        <v>120.60439652304777</v>
      </c>
      <c r="U139" s="37">
        <f>(AWMD_exIreland!F223/AWMD_exIreland!F$201*AWMD_Updated!F$201*AWMD_exIreland!L223/100-DE_RAW!E139*DE_RAW!K139/100)/(AWMD_exIreland!F223/AWMD_exIreland!C$201*AWMD_Updated!F$201-DE_RAW!E139)*100</f>
        <v>118.08538154943274</v>
      </c>
      <c r="Y139" s="37">
        <v>549633925879.58801</v>
      </c>
    </row>
    <row r="140" spans="1:25">
      <c r="A140" t="s">
        <v>343</v>
      </c>
      <c r="B140" s="37">
        <f>(AWMD_exIreland!C224/AWMD_exIreland!C$201*AWMD_Updated!C$201-DE_RAW!B140)*(POP!$D$117)/(POP!$D140)</f>
        <v>2328755.6341450652</v>
      </c>
      <c r="C140" s="37">
        <f>(AWMD_exIreland!D224/AWMD_exIreland!D$201*AWMD_Updated!D$201-DE_RAW!C140)*(POP!$D$117)/(POP!$D140)</f>
        <v>1220223.4970034547</v>
      </c>
      <c r="D140" s="37">
        <f>(AWMD_exIreland!E224/AWMD_exIreland!E$201*AWMD_Updated!E$201-DE_RAW!D140)*(POP!$D$117)/(POP!$D140)</f>
        <v>513755.25668606517</v>
      </c>
      <c r="E140" s="37">
        <f>(AWMD_exIreland!F224/AWMD_exIreland!F$201*AWMD_Updated!F$201-DE_RAW!E140)*(POP!$D$117)/(POP!$D140)</f>
        <v>581471.91060935997</v>
      </c>
      <c r="F140" s="37">
        <f t="shared" si="11"/>
        <v>494933.06000836339</v>
      </c>
      <c r="G140" s="37">
        <f>(GIN_EA!D184*10^6-DE_RAW!S140*10^9)/(REA_transformed!U140/100)*POP!$D$117/POP!$D140*1/(10^6)</f>
        <v>86538.850600996564</v>
      </c>
      <c r="H140" s="107">
        <f>(GIN_EA!D184*10^6-DE_RAW!S140*10^9)/(REA_transformed!T140/100)*POP!$D$117/POP!$D140*1/(10^6)</f>
        <v>84631.436799497271</v>
      </c>
      <c r="I140" s="37">
        <f>(AWMD_exIreland!G224/AWMD_exIreland!G$201*AWMD_Updated!G$201-DE_RAW!F140)*(POP!$D$117)/(POP!$D140)</f>
        <v>1135309.3597410249</v>
      </c>
      <c r="J140" s="37">
        <f>(AWMD_exIreland!H224/AWMD_exIreland!H$201*AWMD_Updated!H$201-DE_RAW!G140)*(POP!$D$117)/(POP!$D140)</f>
        <v>1115506.9501630012</v>
      </c>
      <c r="K140" s="37">
        <f>Y140/(REA_transformed!T140/100*10^6)*(POP!$D$117)/(POP!$D140)</f>
        <v>443920.37594529422</v>
      </c>
      <c r="L140" s="37">
        <f>(AWMD_exIreland!Q224*10^6-DE_RAW!H140*10^6)/(AWMD_exIreland!AJ224*10^3-DE_RAW!N140*10^6)*1/(S140/100)</f>
        <v>20.46386151656386</v>
      </c>
      <c r="M140" s="37">
        <f>(AWMD_exIreland!AI224-DE_RAW!M140)</f>
        <v>102642.04000000001</v>
      </c>
      <c r="N140" s="37">
        <f t="shared" si="12"/>
        <v>110610.23919500047</v>
      </c>
      <c r="O140" s="37">
        <f>(AWMD_exIreland!AJ224*10^3-DE_RAW!N140*10^6)/(AWMD_exIreland!AI224*10^3-DE_RAW!M140*10^3)</f>
        <v>505.76168302968256</v>
      </c>
      <c r="P140" s="37">
        <f t="shared" si="13"/>
        <v>92.796146854946301</v>
      </c>
      <c r="Q140" s="37">
        <f>(N140*10^3)/POP!D140</f>
        <v>0.41241807367353239</v>
      </c>
      <c r="R140" s="37">
        <f>(AWMD_exIreland!AE224*AWMD_exIreland!AH224/100-DE_RAW!P140*DE_RAW!O140/100)/(AWMD_exIreland!AE224-DE_RAW!P140)*100</f>
        <v>7.203853145053694</v>
      </c>
      <c r="S140" s="37">
        <f>(AWMD_exIreland!D224/AWMD_exIreland!D$201*AWMD_Updated!D$201*AWMD_exIreland!J224/100-DE_RAW!C140*DE_RAW!J140/100)/(AWMD_exIreland!D224/AWMD_exIreland!D$201*AWMD_Updated!D$201-DE_RAW!C140)*100</f>
        <v>120.8045473434675</v>
      </c>
      <c r="T140" s="37">
        <f>(AWMD_exIreland!C224/AWMD_exIreland!C$201*AWMD_Updated!C$201*AWMD_exIreland!I224/100-DE_RAW!B140*DE_RAW!I140/100)/(AWMD_exIreland!C224/AWMD_exIreland!C$201*AWMD_Updated!C$201-DE_RAW!B140)*100</f>
        <v>121.37853524091868</v>
      </c>
      <c r="U140" s="37">
        <f>(AWMD_exIreland!F224/AWMD_exIreland!F$201*AWMD_Updated!F$201*AWMD_exIreland!L224/100-DE_RAW!E140*DE_RAW!K140/100)/(AWMD_exIreland!F224/AWMD_exIreland!C$201*AWMD_Updated!F$201-DE_RAW!E140)*100</f>
        <v>118.70321552363056</v>
      </c>
      <c r="Y140" s="37">
        <v>549540161024.38702</v>
      </c>
    </row>
    <row r="141" spans="1:25">
      <c r="A141" t="s">
        <v>344</v>
      </c>
      <c r="B141" s="37">
        <f>(AWMD_exIreland!C225/AWMD_exIreland!C$201*AWMD_Updated!C$201-DE_RAW!B141)*(POP!$D$117)/(POP!$D141)</f>
        <v>2335883.9014042234</v>
      </c>
      <c r="C141" s="37">
        <f>(AWMD_exIreland!D225/AWMD_exIreland!D$201*AWMD_Updated!D$201-DE_RAW!C141)*(POP!$D$117)/(POP!$D141)</f>
        <v>1224195.193533605</v>
      </c>
      <c r="D141" s="37">
        <f>(AWMD_exIreland!E225/AWMD_exIreland!E$201*AWMD_Updated!E$201-DE_RAW!D141)*(POP!$D$117)/(POP!$D141)</f>
        <v>514949.16275273473</v>
      </c>
      <c r="E141" s="37">
        <f>(AWMD_exIreland!F225/AWMD_exIreland!F$201*AWMD_Updated!F$201-DE_RAW!E141)*(POP!$D$117)/(POP!$D141)</f>
        <v>585573.40877973882</v>
      </c>
      <c r="H141" s="107"/>
      <c r="I141" s="37">
        <f>(AWMD_exIreland!G225/AWMD_exIreland!G$201*AWMD_Updated!G$201-DE_RAW!F141)*(POP!$D$117)/(POP!$D141)</f>
        <v>1136391.9002556845</v>
      </c>
      <c r="J141" s="37">
        <f>(AWMD_exIreland!H225/AWMD_exIreland!H$201*AWMD_Updated!H$201-DE_RAW!G141)*(POP!$D$117)/(POP!$D141)</f>
        <v>1115587.361757844</v>
      </c>
      <c r="K141" s="37">
        <f>Y141/(REA_transformed!T141/100*10^6)*(POP!$D$117)/(POP!$D141)</f>
        <v>437538.41355221212</v>
      </c>
      <c r="L141" s="37">
        <f>(AWMD_exIreland!Q225*10^6-DE_RAW!H141*10^6)/(AWMD_exIreland!AJ225*10^3-DE_RAW!N141*10^6)*1/(S141/100)</f>
        <v>20.471527912264953</v>
      </c>
      <c r="M141" s="37">
        <f>(AWMD_exIreland!AI225-DE_RAW!M141)</f>
        <v>102927.97</v>
      </c>
      <c r="N141" s="37">
        <f t="shared" si="12"/>
        <v>110708.48147237615</v>
      </c>
      <c r="O141" s="37">
        <f>(AWMD_exIreland!AJ225*10^3-DE_RAW!N141*10^6)/(AWMD_exIreland!AI225*10^3-DE_RAW!M141*10^3)</f>
        <v>506.40999623328821</v>
      </c>
      <c r="P141" s="37">
        <f t="shared" si="13"/>
        <v>92.972072808786976</v>
      </c>
      <c r="Q141" s="37">
        <f>(N141*10^3)/POP!D141</f>
        <v>0.41241866781751679</v>
      </c>
      <c r="R141" s="37">
        <f>(AWMD_exIreland!AE225*AWMD_exIreland!AH225/100-DE_RAW!P141*DE_RAW!O141/100)/(AWMD_exIreland!AE225-DE_RAW!P141)*100</f>
        <v>7.0279271912130206</v>
      </c>
      <c r="S141" s="37">
        <f>(AWMD_exIreland!D225/AWMD_exIreland!D$201*AWMD_Updated!D$201*AWMD_exIreland!J225/100-DE_RAW!C141*DE_RAW!J141/100)/(AWMD_exIreland!D225/AWMD_exIreland!D$201*AWMD_Updated!D$201-DE_RAW!C141)*100</f>
        <v>121.63633553259605</v>
      </c>
      <c r="T141" s="37">
        <f>(AWMD_exIreland!C225/AWMD_exIreland!C$201*AWMD_Updated!C$201*AWMD_exIreland!I225/100-DE_RAW!B141*DE_RAW!I141/100)/(AWMD_exIreland!C225/AWMD_exIreland!C$201*AWMD_Updated!C$201-DE_RAW!B141)*100</f>
        <v>122.35918855097245</v>
      </c>
      <c r="U141" s="37">
        <f>(AWMD_exIreland!F225/AWMD_exIreland!F$201*AWMD_Updated!F$201*AWMD_exIreland!L225/100-DE_RAW!E141*DE_RAW!K141/100)/(AWMD_exIreland!F225/AWMD_exIreland!C$201*AWMD_Updated!F$201-DE_RAW!E141)*100</f>
        <v>119.37758599378306</v>
      </c>
      <c r="Y141" s="37">
        <v>546500014088.14697</v>
      </c>
    </row>
    <row r="142" spans="1:25">
      <c r="A142" t="s">
        <v>345</v>
      </c>
    </row>
  </sheetData>
  <pageMargins left="0.7" right="0.7" top="0.75" bottom="0.75" header="0.3" footer="0.3"/>
  <pageSetup paperSize="9" orientation="portrait" r:id="rId1"/>
  <headerFooter>
    <oddFooter>&amp;C_x000D_&amp;1#&amp;"Aptos"&amp;10&amp;K000000 NBB - Restricted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55BF5-7935-4FE1-A829-2405927ED7D3}">
  <dimension ref="A1:AA14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A2" sqref="AA2"/>
    </sheetView>
  </sheetViews>
  <sheetFormatPr defaultRowHeight="15"/>
  <cols>
    <col min="11" max="11" width="19.42578125" customWidth="1"/>
    <col min="23" max="23" width="12" bestFit="1" customWidth="1"/>
  </cols>
  <sheetData>
    <row r="1" spans="1:27">
      <c r="B1" t="str">
        <f>DE_RAW!B1</f>
        <v>DE_YER</v>
      </c>
      <c r="C1" t="str">
        <f>DE_RAW!C1</f>
        <v>DE_PCR</v>
      </c>
      <c r="D1" t="str">
        <f>DE_RAW!D1</f>
        <v>DE_GCR</v>
      </c>
      <c r="E1" t="str">
        <f>DE_RAW!E1</f>
        <v>DE_ITR</v>
      </c>
      <c r="F1" s="48" t="s">
        <v>780</v>
      </c>
      <c r="G1" s="48" t="s">
        <v>779</v>
      </c>
      <c r="H1" t="str">
        <f>DE_RAW!F1</f>
        <v>DE_XTR</v>
      </c>
      <c r="I1" t="str">
        <f>DE_RAW!G1</f>
        <v>DE_MTR</v>
      </c>
      <c r="J1" t="s">
        <v>515</v>
      </c>
      <c r="K1" t="s">
        <v>502</v>
      </c>
      <c r="L1" t="s">
        <v>503</v>
      </c>
      <c r="M1" t="s">
        <v>504</v>
      </c>
      <c r="V1" t="s">
        <v>795</v>
      </c>
      <c r="W1" t="s">
        <v>796</v>
      </c>
    </row>
    <row r="2" spans="1:27">
      <c r="A2" t="s">
        <v>346</v>
      </c>
      <c r="B2">
        <f>DE_RAW!B2*10^6/POP!$B2</f>
        <v>7674.2020188441593</v>
      </c>
      <c r="C2">
        <f>DE_RAW!C2*10^6/POP!$B2</f>
        <v>4280.3705854722166</v>
      </c>
      <c r="D2">
        <f>DE_RAW!D2*10^6/POP!$B2</f>
        <v>1278.2507658635404</v>
      </c>
      <c r="E2">
        <f>DE_RAW!E2*10^6/POP!$B2</f>
        <v>1688.8274541714325</v>
      </c>
      <c r="F2">
        <f>E2-G2</f>
        <v>1472.7983295762324</v>
      </c>
      <c r="G2">
        <f>DE_RAW!R2*10^9/POP!$B2</f>
        <v>216.0291245952001</v>
      </c>
      <c r="H2">
        <f>DE_RAW!F2*10^6/POP!$B2</f>
        <v>1397.1399330390282</v>
      </c>
      <c r="I2">
        <f>DE_RAW!G2*10^6/POP!$B2</f>
        <v>1265.5366905843966</v>
      </c>
      <c r="J2">
        <f>DE_RAW!H2*10^6/(DE_RAW!N2*10^6)*1/(DE_RAW!J2/100)</f>
        <v>21.243979583738348</v>
      </c>
      <c r="K2">
        <f>DE_RAW!N2*10^6/(DE_RAW!M2*10^3)</f>
        <v>390.92524752475248</v>
      </c>
      <c r="L2">
        <f>1-DE_RAW!O2/100</f>
        <v>0.94766666666666666</v>
      </c>
      <c r="M2">
        <f>DE_RAW!P2*1000/POP!B2</f>
        <v>0.51951938890099059</v>
      </c>
      <c r="O2" s="36">
        <f>D2/B2*100</f>
        <v>16.656464903123084</v>
      </c>
      <c r="R2">
        <f>G2/B2</f>
        <v>2.815004401301089E-2</v>
      </c>
      <c r="V2" s="115">
        <v>89.629000000000005</v>
      </c>
      <c r="W2">
        <f>DE_RAW!V2/(V2/100)/POP!$B2</f>
        <v>1080.8996785513477</v>
      </c>
      <c r="AA2">
        <f>CORREL(Y3:Y117,data!S3:S117)</f>
        <v>0.85013155078964653</v>
      </c>
    </row>
    <row r="3" spans="1:27">
      <c r="A3" t="s">
        <v>347</v>
      </c>
      <c r="B3">
        <f>DE_RAW!B3*10^6/POP!$B3</f>
        <v>7628.0749654675556</v>
      </c>
      <c r="C3">
        <f>DE_RAW!C3*10^6/POP!$B3</f>
        <v>4271.3305316333117</v>
      </c>
      <c r="D3">
        <f>DE_RAW!D3*10^6/POP!$B3</f>
        <v>1296.7207073580628</v>
      </c>
      <c r="E3">
        <f>DE_RAW!E3*10^6/POP!$B3</f>
        <v>1704.1032522383364</v>
      </c>
      <c r="F3">
        <f t="shared" ref="F3:F66" si="0">E3-G3</f>
        <v>1489.3512672711158</v>
      </c>
      <c r="G3">
        <f>DE_RAW!R3*10^9/POP!$B3</f>
        <v>214.75198496722047</v>
      </c>
      <c r="H3">
        <f>DE_RAW!F3*10^6/POP!$B3</f>
        <v>1313.7057504726615</v>
      </c>
      <c r="I3">
        <f>DE_RAW!G3*10^6/POP!$B3</f>
        <v>1271.3196858030376</v>
      </c>
      <c r="J3">
        <f>DE_RAW!H3*10^6/(DE_RAW!N3*10^6)*1/(DE_RAW!J3/100)</f>
        <v>22.148053648944881</v>
      </c>
      <c r="K3">
        <f>DE_RAW!N3*10^6/(DE_RAW!M3*10^3)</f>
        <v>388.87243846153848</v>
      </c>
      <c r="L3">
        <f>1-DE_RAW!O3/100</f>
        <v>0.94666666666666666</v>
      </c>
      <c r="M3">
        <f>DE_RAW!P3*1000/POP!B3</f>
        <v>0.51694439356500721</v>
      </c>
      <c r="O3" s="36">
        <f t="shared" ref="O3:O66" si="1">D3/B3*100</f>
        <v>16.999317825642024</v>
      </c>
      <c r="R3">
        <f t="shared" ref="R3:R66" si="2">G3/B3</f>
        <v>2.8152841436326584E-2</v>
      </c>
      <c r="V3" s="116">
        <v>90.022999999999996</v>
      </c>
      <c r="W3">
        <f>DE_RAW!V3/(V3/100)/POP!$B3</f>
        <v>1112.1435422847271</v>
      </c>
      <c r="Y3">
        <f>(W3/W2-1)*100</f>
        <v>2.8905424206669528</v>
      </c>
    </row>
    <row r="4" spans="1:27">
      <c r="A4" t="s">
        <v>348</v>
      </c>
      <c r="B4">
        <f>DE_RAW!B4*10^6/POP!$B4</f>
        <v>7605.8614146109439</v>
      </c>
      <c r="C4">
        <f>DE_RAW!C4*10^6/POP!$B4</f>
        <v>4195.9727644516215</v>
      </c>
      <c r="D4">
        <f>DE_RAW!D4*10^6/POP!$B4</f>
        <v>1331.1042547172901</v>
      </c>
      <c r="E4">
        <f>DE_RAW!E4*10^6/POP!$B4</f>
        <v>1701.1041783443277</v>
      </c>
      <c r="F4">
        <f t="shared" si="0"/>
        <v>1480.9879073053285</v>
      </c>
      <c r="G4">
        <f>DE_RAW!R4*10^9/POP!$B4</f>
        <v>220.11627103899923</v>
      </c>
      <c r="H4">
        <f>DE_RAW!F4*10^6/POP!$B4</f>
        <v>1375.3677571262294</v>
      </c>
      <c r="I4">
        <f>DE_RAW!G4*10^6/POP!$B4</f>
        <v>1286.4159489984215</v>
      </c>
      <c r="J4">
        <f>DE_RAW!H4*10^6/(DE_RAW!N4*10^6)*1/(DE_RAW!J4/100)</f>
        <v>22.090326481302281</v>
      </c>
      <c r="K4">
        <f>DE_RAW!N4*10^6/(DE_RAW!M4*10^3)</f>
        <v>389.04939871208006</v>
      </c>
      <c r="L4">
        <f>1-DE_RAW!O4/100</f>
        <v>0.94399999999999995</v>
      </c>
      <c r="M4">
        <f>DE_RAW!P4*1000/POP!B4</f>
        <v>0.51328276039428544</v>
      </c>
      <c r="O4" s="36">
        <f t="shared" si="1"/>
        <v>17.501032192885134</v>
      </c>
      <c r="R4">
        <f t="shared" si="2"/>
        <v>2.894034732425619E-2</v>
      </c>
      <c r="V4" s="115">
        <v>90.150999999999996</v>
      </c>
      <c r="W4">
        <f>DE_RAW!V4/(V4/100)/POP!$B4</f>
        <v>1103.233193715429</v>
      </c>
      <c r="Y4">
        <f t="shared" ref="Y4:Y67" si="3">(W4/W3-1)*100</f>
        <v>-0.80118691792187002</v>
      </c>
    </row>
    <row r="5" spans="1:27">
      <c r="A5" t="s">
        <v>349</v>
      </c>
      <c r="B5">
        <f>DE_RAW!B5*10^6/POP!$B5</f>
        <v>7703.5375927295008</v>
      </c>
      <c r="C5">
        <f>DE_RAW!C5*10^6/POP!$B5</f>
        <v>4255.3602185170776</v>
      </c>
      <c r="D5">
        <f>DE_RAW!D5*10^6/POP!$B5</f>
        <v>1341.8696731955681</v>
      </c>
      <c r="E5">
        <f>DE_RAW!E5*10^6/POP!$B5</f>
        <v>1742.3398804097253</v>
      </c>
      <c r="F5">
        <f t="shared" si="0"/>
        <v>1516.3504805825833</v>
      </c>
      <c r="G5">
        <f>DE_RAW!R5*10^9/POP!$B5</f>
        <v>225.98939982714208</v>
      </c>
      <c r="H5">
        <f>DE_RAW!F5*10^6/POP!$B5</f>
        <v>1376.2737325020098</v>
      </c>
      <c r="I5">
        <f>DE_RAW!G5*10^6/POP!$B5</f>
        <v>1281.9428468781864</v>
      </c>
      <c r="J5">
        <f>DE_RAW!H5*10^6/(DE_RAW!N5*10^6)*1/(DE_RAW!J5/100)</f>
        <v>21.833421569590211</v>
      </c>
      <c r="K5">
        <f>DE_RAW!N5*10^6/(DE_RAW!M5*10^3)</f>
        <v>390.98997101299238</v>
      </c>
      <c r="L5">
        <f>1-DE_RAW!O5/100</f>
        <v>0.94099999999999995</v>
      </c>
      <c r="M5">
        <f>DE_RAW!P5*1000/POP!B5</f>
        <v>0.51376579071623052</v>
      </c>
      <c r="O5" s="36">
        <f t="shared" si="1"/>
        <v>17.418876159727024</v>
      </c>
      <c r="R5">
        <f t="shared" si="2"/>
        <v>2.9335795030120702E-2</v>
      </c>
      <c r="V5" s="116">
        <v>91.076999999999998</v>
      </c>
      <c r="W5">
        <f>DE_RAW!V5/(V5/100)/POP!$B5</f>
        <v>1068.7132659631959</v>
      </c>
      <c r="Y5">
        <f t="shared" si="3"/>
        <v>-3.1289783473590127</v>
      </c>
    </row>
    <row r="6" spans="1:27">
      <c r="A6" t="s">
        <v>350</v>
      </c>
      <c r="B6">
        <f>DE_RAW!B6*10^6/POP!$B6</f>
        <v>7796.8787442436469</v>
      </c>
      <c r="C6">
        <f>DE_RAW!C6*10^6/POP!$B6</f>
        <v>4336.3607033201106</v>
      </c>
      <c r="D6">
        <f>DE_RAW!D6*10^6/POP!$B6</f>
        <v>1365.0849393065041</v>
      </c>
      <c r="E6">
        <f>DE_RAW!E6*10^6/POP!$B6</f>
        <v>1793.5535626645653</v>
      </c>
      <c r="F6">
        <f t="shared" si="0"/>
        <v>1551.9652481321032</v>
      </c>
      <c r="G6">
        <f>DE_RAW!R6*10^9/POP!$B6</f>
        <v>241.58831453246219</v>
      </c>
      <c r="H6">
        <f>DE_RAW!F6*10^6/POP!$B6</f>
        <v>1390.6798290829531</v>
      </c>
      <c r="I6">
        <f>DE_RAW!G6*10^6/POP!$B6</f>
        <v>1324.2198102491088</v>
      </c>
      <c r="J6">
        <f>DE_RAW!H6*10^6/(DE_RAW!N6*10^6)*1/(DE_RAW!J6/100)</f>
        <v>22.408595371117723</v>
      </c>
      <c r="K6">
        <f>DE_RAW!N6*10^6/(DE_RAW!M6*10^3)</f>
        <v>391.77820123927302</v>
      </c>
      <c r="L6">
        <f>1-DE_RAW!O6/100</f>
        <v>0.93900000000000006</v>
      </c>
      <c r="M6">
        <f>DE_RAW!P6*1000/POP!B6</f>
        <v>0.51313047405598222</v>
      </c>
      <c r="O6" s="36">
        <f t="shared" si="1"/>
        <v>17.508095022182204</v>
      </c>
      <c r="R6">
        <f t="shared" si="2"/>
        <v>3.0985259929920583E-2</v>
      </c>
      <c r="V6" s="117">
        <v>88.83</v>
      </c>
      <c r="W6">
        <f>DE_RAW!V6/(V6/100)/POP!$B6</f>
        <v>1132.5588236575616</v>
      </c>
      <c r="Y6">
        <f t="shared" si="3"/>
        <v>5.9740586860614897</v>
      </c>
    </row>
    <row r="7" spans="1:27">
      <c r="A7" t="s">
        <v>351</v>
      </c>
      <c r="B7">
        <f>DE_RAW!B7*10^6/POP!$B7</f>
        <v>7734.7109843726012</v>
      </c>
      <c r="C7">
        <f>DE_RAW!C7*10^6/POP!$B7</f>
        <v>4318.351364369486</v>
      </c>
      <c r="D7">
        <f>DE_RAW!D7*10^6/POP!$B7</f>
        <v>1376.5801804069608</v>
      </c>
      <c r="E7">
        <f>DE_RAW!E7*10^6/POP!$B7</f>
        <v>1771.1026661004316</v>
      </c>
      <c r="F7">
        <f t="shared" si="0"/>
        <v>1536.7389850661666</v>
      </c>
      <c r="G7">
        <f>DE_RAW!R7*10^9/POP!$B7</f>
        <v>234.36368103426503</v>
      </c>
      <c r="H7">
        <f>DE_RAW!F7*10^6/POP!$B7</f>
        <v>1321.318251714094</v>
      </c>
      <c r="I7">
        <f>DE_RAW!G7*10^6/POP!$B7</f>
        <v>1284.052986864883</v>
      </c>
      <c r="J7">
        <f>DE_RAW!H7*10^6/(DE_RAW!N7*10^6)*1/(DE_RAW!J7/100)</f>
        <v>22.584030653517939</v>
      </c>
      <c r="K7">
        <f>DE_RAW!N7*10^6/(DE_RAW!M7*10^3)</f>
        <v>393.08968986403931</v>
      </c>
      <c r="L7">
        <f>1-DE_RAW!O7/100</f>
        <v>0.93599999999999994</v>
      </c>
      <c r="M7">
        <f>DE_RAW!P7*1000/POP!B7</f>
        <v>0.51248121760071996</v>
      </c>
      <c r="O7" s="36">
        <f t="shared" si="1"/>
        <v>17.797435265367213</v>
      </c>
      <c r="R7">
        <f t="shared" si="2"/>
        <v>3.0300250585675294E-2</v>
      </c>
      <c r="V7" s="116">
        <v>89.191999999999993</v>
      </c>
      <c r="W7">
        <f>DE_RAW!V7/(V7/100)/POP!$B7</f>
        <v>1084.1516737351321</v>
      </c>
      <c r="Y7">
        <f t="shared" si="3"/>
        <v>-4.2741400191559258</v>
      </c>
    </row>
    <row r="8" spans="1:27">
      <c r="A8" t="s">
        <v>352</v>
      </c>
      <c r="B8">
        <f>DE_RAW!B8*10^6/POP!$B8</f>
        <v>7701.7606899423945</v>
      </c>
      <c r="C8">
        <f>DE_RAW!C8*10^6/POP!$B8</f>
        <v>4329.7346415369984</v>
      </c>
      <c r="D8">
        <f>DE_RAW!D8*10^6/POP!$B8</f>
        <v>1394.3040481217347</v>
      </c>
      <c r="E8">
        <f>DE_RAW!E8*10^6/POP!$B8</f>
        <v>1716.6339752192625</v>
      </c>
      <c r="F8">
        <f t="shared" si="0"/>
        <v>1490.6698394371679</v>
      </c>
      <c r="G8">
        <f>DE_RAW!R8*10^9/POP!$B8</f>
        <v>225.96413578209476</v>
      </c>
      <c r="H8">
        <f>DE_RAW!F8*10^6/POP!$B8</f>
        <v>1355.3472036214407</v>
      </c>
      <c r="I8">
        <f>DE_RAW!G8*10^6/POP!$B8</f>
        <v>1276.1677283314982</v>
      </c>
      <c r="J8">
        <f>DE_RAW!H8*10^6/(DE_RAW!N8*10^6)*1/(DE_RAW!J8/100)</f>
        <v>23.424990306151923</v>
      </c>
      <c r="K8">
        <f>DE_RAW!N8*10^6/(DE_RAW!M8*10^3)</f>
        <v>390.06227183705442</v>
      </c>
      <c r="L8">
        <f>1-DE_RAW!O8/100</f>
        <v>0.93233333333333346</v>
      </c>
      <c r="M8">
        <f>DE_RAW!P8*1000/POP!B8</f>
        <v>0.5112228963273372</v>
      </c>
      <c r="O8" s="36">
        <f t="shared" si="1"/>
        <v>18.10370516890422</v>
      </c>
      <c r="R8">
        <f t="shared" si="2"/>
        <v>2.9339282909319385E-2</v>
      </c>
      <c r="V8" s="115">
        <v>89.356999999999999</v>
      </c>
      <c r="W8">
        <f>DE_RAW!V8/(V8/100)/POP!$B8</f>
        <v>1071.7108559945482</v>
      </c>
      <c r="Y8">
        <f t="shared" si="3"/>
        <v>-1.1475163523681831</v>
      </c>
    </row>
    <row r="9" spans="1:27">
      <c r="A9" t="s">
        <v>353</v>
      </c>
      <c r="B9">
        <f>DE_RAW!B9*10^6/POP!$B9</f>
        <v>7664.655533391192</v>
      </c>
      <c r="C9">
        <f>DE_RAW!C9*10^6/POP!$B9</f>
        <v>4350.7892505569225</v>
      </c>
      <c r="D9">
        <f>DE_RAW!D9*10^6/POP!$B9</f>
        <v>1394.3319756660508</v>
      </c>
      <c r="E9">
        <f>DE_RAW!E9*10^6/POP!$B9</f>
        <v>1719.3161028900574</v>
      </c>
      <c r="F9">
        <f t="shared" si="0"/>
        <v>1486.3274236888308</v>
      </c>
      <c r="G9">
        <f>DE_RAW!R9*10^9/POP!$B9</f>
        <v>232.98867920122674</v>
      </c>
      <c r="H9">
        <f>DE_RAW!F9*10^6/POP!$B9</f>
        <v>1290.1363821434504</v>
      </c>
      <c r="I9">
        <f>DE_RAW!G9*10^6/POP!$B9</f>
        <v>1291.6865162609681</v>
      </c>
      <c r="J9">
        <f>DE_RAW!H9*10^6/(DE_RAW!N9*10^6)*1/(DE_RAW!J9/100)</f>
        <v>23.368468964329825</v>
      </c>
      <c r="K9">
        <f>DE_RAW!N9*10^6/(DE_RAW!M9*10^3)</f>
        <v>387.24099328366043</v>
      </c>
      <c r="L9">
        <f>1-DE_RAW!O9/100</f>
        <v>0.92900000000000005</v>
      </c>
      <c r="M9">
        <f>DE_RAW!P9*1000/POP!B9</f>
        <v>0.50961980092413772</v>
      </c>
      <c r="O9" s="36">
        <f t="shared" si="1"/>
        <v>18.191710894137664</v>
      </c>
      <c r="R9">
        <f t="shared" si="2"/>
        <v>3.0397801725884212E-2</v>
      </c>
      <c r="V9" s="116">
        <v>91.944999999999993</v>
      </c>
      <c r="W9">
        <f>DE_RAW!V9/(V9/100)/POP!$B9</f>
        <v>1087.7503858987454</v>
      </c>
      <c r="Y9">
        <f t="shared" si="3"/>
        <v>1.4966284809453168</v>
      </c>
    </row>
    <row r="10" spans="1:27">
      <c r="A10" t="s">
        <v>162</v>
      </c>
      <c r="B10">
        <f>DE_RAW!B10*10^6/POP!$B10</f>
        <v>7579.7865876386813</v>
      </c>
      <c r="C10">
        <f>DE_RAW!C10*10^6/POP!$B10</f>
        <v>4317.6708908487217</v>
      </c>
      <c r="D10">
        <f>DE_RAW!D10*10^6/POP!$B10</f>
        <v>1395.6938876085262</v>
      </c>
      <c r="E10">
        <f>DE_RAW!E10*10^6/POP!$B10</f>
        <v>1675.1216527648255</v>
      </c>
      <c r="F10">
        <f t="shared" si="0"/>
        <v>1447.3918005646933</v>
      </c>
      <c r="G10">
        <f>DE_RAW!R10*10^9/POP!$B10</f>
        <v>227.72985220013217</v>
      </c>
      <c r="H10">
        <f>DE_RAW!F10*10^6/POP!$B10</f>
        <v>1242.6988316693239</v>
      </c>
      <c r="I10">
        <f>DE_RAW!G10*10^6/POP!$B10</f>
        <v>1164.5260668976434</v>
      </c>
      <c r="J10">
        <f>DE_RAW!H10*10^6/(DE_RAW!N10*10^6)*1/(DE_RAW!J10/100)</f>
        <v>22.993393377350273</v>
      </c>
      <c r="K10">
        <f>DE_RAW!N10*10^6/(DE_RAW!M10*10^3)</f>
        <v>384.88416903185117</v>
      </c>
      <c r="L10">
        <f>1-DE_RAW!O10/100</f>
        <v>0.92599999999999993</v>
      </c>
      <c r="M10">
        <f>DE_RAW!P10*1000/POP!B10</f>
        <v>0.50879743113634845</v>
      </c>
      <c r="O10" s="36">
        <f t="shared" si="1"/>
        <v>18.413366543652575</v>
      </c>
      <c r="R10">
        <f t="shared" si="2"/>
        <v>3.004436201033946E-2</v>
      </c>
      <c r="V10" s="115">
        <v>92.126999999999995</v>
      </c>
      <c r="W10">
        <f>DE_RAW!V10/(V10/100)/POP!$B10</f>
        <v>959.56780601067419</v>
      </c>
      <c r="Y10">
        <f t="shared" si="3"/>
        <v>-11.78419070678255</v>
      </c>
    </row>
    <row r="11" spans="1:27">
      <c r="A11" t="s">
        <v>354</v>
      </c>
      <c r="B11">
        <f>DE_RAW!B11*10^6/POP!$B11</f>
        <v>7566.4296170691114</v>
      </c>
      <c r="C11">
        <f>DE_RAW!C11*10^6/POP!$B11</f>
        <v>4285.1415551904856</v>
      </c>
      <c r="D11">
        <f>DE_RAW!D11*10^6/POP!$B11</f>
        <v>1386.6229582178605</v>
      </c>
      <c r="E11">
        <f>DE_RAW!E11*10^6/POP!$B11</f>
        <v>1659.1916640997281</v>
      </c>
      <c r="F11">
        <f t="shared" si="0"/>
        <v>1436.4082053298343</v>
      </c>
      <c r="G11">
        <f>DE_RAW!R11*10^9/POP!$B11</f>
        <v>222.78345876989368</v>
      </c>
      <c r="H11">
        <f>DE_RAW!F11*10^6/POP!$B11</f>
        <v>1211.9735456341571</v>
      </c>
      <c r="I11">
        <f>DE_RAW!G11*10^6/POP!$B11</f>
        <v>1171.6837141189585</v>
      </c>
      <c r="J11">
        <f>DE_RAW!H11*10^6/(DE_RAW!N11*10^6)*1/(DE_RAW!J11/100)</f>
        <v>23.276665959687588</v>
      </c>
      <c r="K11">
        <f>DE_RAW!N11*10^6/(DE_RAW!M11*10^3)</f>
        <v>384.35334424325606</v>
      </c>
      <c r="L11">
        <f>1-DE_RAW!O11/100</f>
        <v>0.92400000000000004</v>
      </c>
      <c r="M11">
        <f>DE_RAW!P11*1000/POP!B11</f>
        <v>0.50670826929349655</v>
      </c>
      <c r="O11" s="36">
        <f t="shared" si="1"/>
        <v>18.325987663848444</v>
      </c>
      <c r="R11">
        <f t="shared" si="2"/>
        <v>2.9443670270495399E-2</v>
      </c>
      <c r="V11" s="116">
        <v>91.438999999999993</v>
      </c>
      <c r="W11">
        <f>DE_RAW!V11/(V11/100)/POP!$B11</f>
        <v>975.70408920819364</v>
      </c>
      <c r="Y11">
        <f t="shared" si="3"/>
        <v>1.6816199018394373</v>
      </c>
    </row>
    <row r="12" spans="1:27">
      <c r="A12" t="s">
        <v>355</v>
      </c>
      <c r="B12">
        <f>DE_RAW!B12*10^6/POP!$B12</f>
        <v>7598.7239781814833</v>
      </c>
      <c r="C12">
        <f>DE_RAW!C12*10^6/POP!$B12</f>
        <v>4306.702239947359</v>
      </c>
      <c r="D12">
        <f>DE_RAW!D12*10^6/POP!$B12</f>
        <v>1381.0272747824408</v>
      </c>
      <c r="E12">
        <f>DE_RAW!E12*10^6/POP!$B12</f>
        <v>1663.9667097591755</v>
      </c>
      <c r="F12">
        <f t="shared" si="0"/>
        <v>1446.3761401096799</v>
      </c>
      <c r="G12">
        <f>DE_RAW!R12*10^9/POP!$B12</f>
        <v>217.59056964949548</v>
      </c>
      <c r="H12">
        <f>DE_RAW!F12*10^6/POP!$B12</f>
        <v>1213.3168731495871</v>
      </c>
      <c r="I12">
        <f>DE_RAW!G12*10^6/POP!$B12</f>
        <v>1187.0385586660354</v>
      </c>
      <c r="J12">
        <f>DE_RAW!H12*10^6/(DE_RAW!N12*10^6)*1/(DE_RAW!J12/100)</f>
        <v>23.421711816031326</v>
      </c>
      <c r="K12">
        <f>DE_RAW!N12*10^6/(DE_RAW!M12*10^3)</f>
        <v>384.15035729409271</v>
      </c>
      <c r="L12">
        <f>1-DE_RAW!O12/100</f>
        <v>0.92100000000000004</v>
      </c>
      <c r="M12">
        <f>DE_RAW!P12*1000/POP!B12</f>
        <v>0.50615857006357723</v>
      </c>
      <c r="O12" s="36">
        <f t="shared" si="1"/>
        <v>18.174462959147338</v>
      </c>
      <c r="R12">
        <f t="shared" si="2"/>
        <v>2.8635145884265818E-2</v>
      </c>
      <c r="V12" s="115">
        <v>92.619</v>
      </c>
      <c r="W12">
        <f>DE_RAW!V12/(V12/100)/POP!$B12</f>
        <v>985.52294546652274</v>
      </c>
      <c r="Y12">
        <f t="shared" si="3"/>
        <v>1.0063354624553655</v>
      </c>
    </row>
    <row r="13" spans="1:27">
      <c r="A13" t="s">
        <v>356</v>
      </c>
      <c r="B13">
        <f>DE_RAW!B13*10^6/POP!$B13</f>
        <v>7581.8700842823291</v>
      </c>
      <c r="C13">
        <f>DE_RAW!C13*10^6/POP!$B13</f>
        <v>4335.7789255633961</v>
      </c>
      <c r="D13">
        <f>DE_RAW!D13*10^6/POP!$B13</f>
        <v>1376.9917014727848</v>
      </c>
      <c r="E13">
        <f>DE_RAW!E13*10^6/POP!$B13</f>
        <v>1639.8942808511615</v>
      </c>
      <c r="F13">
        <f t="shared" si="0"/>
        <v>1422.8608220278704</v>
      </c>
      <c r="G13">
        <f>DE_RAW!R13*10^9/POP!$B13</f>
        <v>217.03345882329114</v>
      </c>
      <c r="H13">
        <f>DE_RAW!F13*10^6/POP!$B13</f>
        <v>1234.0974636955443</v>
      </c>
      <c r="I13">
        <f>DE_RAW!G13*10^6/POP!$B13</f>
        <v>1187.5593172425797</v>
      </c>
      <c r="J13">
        <f>DE_RAW!H13*10^6/(DE_RAW!N13*10^6)*1/(DE_RAW!J13/100)</f>
        <v>23.561530447680436</v>
      </c>
      <c r="K13">
        <f>DE_RAW!N13*10^6/(DE_RAW!M13*10^3)</f>
        <v>381.92033287395316</v>
      </c>
      <c r="L13">
        <f>1-DE_RAW!O13/100</f>
        <v>0.91800000000000015</v>
      </c>
      <c r="M13">
        <f>DE_RAW!P13*1000/POP!B13</f>
        <v>0.50641463214652549</v>
      </c>
      <c r="O13" s="36">
        <f t="shared" si="1"/>
        <v>18.161636722414581</v>
      </c>
      <c r="R13">
        <f t="shared" si="2"/>
        <v>2.8625320192865678E-2</v>
      </c>
      <c r="V13" s="116">
        <v>92.733999999999995</v>
      </c>
      <c r="W13">
        <f>DE_RAW!V13/(V13/100)/POP!$B13</f>
        <v>996.26446895901665</v>
      </c>
      <c r="Y13">
        <f t="shared" si="3"/>
        <v>1.0899313447652936</v>
      </c>
    </row>
    <row r="14" spans="1:27">
      <c r="A14" t="s">
        <v>129</v>
      </c>
      <c r="B14">
        <f>DE_RAW!B14*10^6/POP!$B14</f>
        <v>7682.9235536327915</v>
      </c>
      <c r="C14">
        <f>DE_RAW!C14*10^6/POP!$B14</f>
        <v>4335.874636113861</v>
      </c>
      <c r="D14">
        <f>DE_RAW!D14*10^6/POP!$B14</f>
        <v>1417.3912225958447</v>
      </c>
      <c r="E14">
        <f>DE_RAW!E14*10^6/POP!$B14</f>
        <v>1688.3052116235865</v>
      </c>
      <c r="F14">
        <f t="shared" si="0"/>
        <v>1466.1432940598309</v>
      </c>
      <c r="G14">
        <f>DE_RAW!R14*10^9/POP!$B14</f>
        <v>222.16191756375574</v>
      </c>
      <c r="H14">
        <f>DE_RAW!F14*10^6/POP!$B14</f>
        <v>1274.0464816551519</v>
      </c>
      <c r="I14">
        <f>DE_RAW!G14*10^6/POP!$B14</f>
        <v>1210.6835141047111</v>
      </c>
      <c r="J14">
        <f>DE_RAW!H14*10^6/(DE_RAW!N14*10^6)*1/(DE_RAW!J14/100)</f>
        <v>23.412491933434481</v>
      </c>
      <c r="K14">
        <f>DE_RAW!N14*10^6/(DE_RAW!M14*10^3)</f>
        <v>383.39260003171415</v>
      </c>
      <c r="L14">
        <f>1-DE_RAW!O14/100</f>
        <v>0.91533333333333344</v>
      </c>
      <c r="M14">
        <f>DE_RAW!P14*1000/POP!B14</f>
        <v>0.50891717913131918</v>
      </c>
      <c r="O14" s="36">
        <f t="shared" si="1"/>
        <v>18.44859203272491</v>
      </c>
      <c r="R14">
        <f t="shared" si="2"/>
        <v>2.8916325408276222E-2</v>
      </c>
      <c r="V14" s="115">
        <v>91.869</v>
      </c>
      <c r="W14">
        <f>DE_RAW!V14/(V14/100)/POP!$B14</f>
        <v>1015.9435341245437</v>
      </c>
      <c r="Y14">
        <f t="shared" si="3"/>
        <v>1.9752852559410616</v>
      </c>
    </row>
    <row r="15" spans="1:27">
      <c r="A15" t="s">
        <v>357</v>
      </c>
      <c r="B15">
        <f>DE_RAW!B15*10^6/POP!$B15</f>
        <v>7717.7397793135578</v>
      </c>
      <c r="C15">
        <f>DE_RAW!C15*10^6/POP!$B15</f>
        <v>4348.7783961865944</v>
      </c>
      <c r="D15">
        <f>DE_RAW!D15*10^6/POP!$B15</f>
        <v>1426.1535126076647</v>
      </c>
      <c r="E15">
        <f>DE_RAW!E15*10^6/POP!$B15</f>
        <v>1706.1040418069426</v>
      </c>
      <c r="F15">
        <f t="shared" si="0"/>
        <v>1492.952969072936</v>
      </c>
      <c r="G15">
        <f>DE_RAW!R15*10^9/POP!$B15</f>
        <v>213.15107273400662</v>
      </c>
      <c r="H15">
        <f>DE_RAW!F15*10^6/POP!$B15</f>
        <v>1332.1454701079238</v>
      </c>
      <c r="I15">
        <f>DE_RAW!G15*10^6/POP!$B15</f>
        <v>1261.5066098722677</v>
      </c>
      <c r="J15">
        <f>DE_RAW!H15*10^6/(DE_RAW!N15*10^6)*1/(DE_RAW!J15/100)</f>
        <v>23.436980477959278</v>
      </c>
      <c r="K15">
        <f>DE_RAW!N15*10^6/(DE_RAW!M15*10^3)</f>
        <v>382.67268640930723</v>
      </c>
      <c r="L15">
        <f>1-DE_RAW!O15/100</f>
        <v>0.91466666666666674</v>
      </c>
      <c r="M15">
        <f>DE_RAW!P15*1000/POP!B15</f>
        <v>0.50854071584138005</v>
      </c>
      <c r="O15" s="36">
        <f t="shared" si="1"/>
        <v>18.478901250730061</v>
      </c>
      <c r="R15">
        <f t="shared" si="2"/>
        <v>2.7618328529983815E-2</v>
      </c>
      <c r="V15" s="116">
        <v>92.117999999999995</v>
      </c>
      <c r="W15">
        <f>DE_RAW!V15/(V15/100)/POP!$B15</f>
        <v>1060.7957136468683</v>
      </c>
      <c r="Y15">
        <f t="shared" si="3"/>
        <v>4.414829960109401</v>
      </c>
    </row>
    <row r="16" spans="1:27">
      <c r="A16" t="s">
        <v>358</v>
      </c>
      <c r="B16">
        <f>DE_RAW!B16*10^6/POP!$B16</f>
        <v>7756.6373986196813</v>
      </c>
      <c r="C16">
        <f>DE_RAW!C16*10^6/POP!$B16</f>
        <v>4361.1272071101694</v>
      </c>
      <c r="D16">
        <f>DE_RAW!D16*10^6/POP!$B16</f>
        <v>1425.6258709336353</v>
      </c>
      <c r="E16">
        <f>DE_RAW!E16*10^6/POP!$B16</f>
        <v>1710.5097035366291</v>
      </c>
      <c r="F16">
        <f t="shared" si="0"/>
        <v>1504.4348775900285</v>
      </c>
      <c r="G16">
        <f>DE_RAW!R16*10^9/POP!$B16</f>
        <v>206.0748259466007</v>
      </c>
      <c r="H16">
        <f>DE_RAW!F16*10^6/POP!$B16</f>
        <v>1324.355796602528</v>
      </c>
      <c r="I16">
        <f>DE_RAW!G16*10^6/POP!$B16</f>
        <v>1286.2240721380253</v>
      </c>
      <c r="J16">
        <f>DE_RAW!H16*10^6/(DE_RAW!N16*10^6)*1/(DE_RAW!J16/100)</f>
        <v>23.41857423326254</v>
      </c>
      <c r="K16">
        <f>DE_RAW!N16*10^6/(DE_RAW!M16*10^3)</f>
        <v>383.37077999208128</v>
      </c>
      <c r="L16">
        <f>1-DE_RAW!O16/100</f>
        <v>0.91566666666666674</v>
      </c>
      <c r="M16">
        <f>DE_RAW!P16*1000/POP!B16</f>
        <v>0.50841758309952723</v>
      </c>
      <c r="O16" s="36">
        <f t="shared" si="1"/>
        <v>18.379431674701333</v>
      </c>
      <c r="R16">
        <f t="shared" si="2"/>
        <v>2.6567546651500351E-2</v>
      </c>
      <c r="V16" s="115">
        <v>93.105000000000004</v>
      </c>
      <c r="W16">
        <f>DE_RAW!V16/(V16/100)/POP!$B16</f>
        <v>1073.7935122271372</v>
      </c>
      <c r="Y16">
        <f t="shared" si="3"/>
        <v>1.2252876225889109</v>
      </c>
    </row>
    <row r="17" spans="1:25">
      <c r="A17" t="s">
        <v>359</v>
      </c>
      <c r="B17">
        <f>DE_RAW!B17*10^6/POP!$B17</f>
        <v>7836.6961242604575</v>
      </c>
      <c r="C17">
        <f>DE_RAW!C17*10^6/POP!$B17</f>
        <v>4375.6125968773604</v>
      </c>
      <c r="D17">
        <f>DE_RAW!D17*10^6/POP!$B17</f>
        <v>1442.5136279314709</v>
      </c>
      <c r="E17">
        <f>DE_RAW!E17*10^6/POP!$B17</f>
        <v>1748.8088673130578</v>
      </c>
      <c r="F17">
        <f t="shared" si="0"/>
        <v>1531.1315697911789</v>
      </c>
      <c r="G17">
        <f>DE_RAW!R17*10^9/POP!$B17</f>
        <v>217.67729752187893</v>
      </c>
      <c r="H17">
        <f>DE_RAW!F17*10^6/POP!$B17</f>
        <v>1332.0784786418064</v>
      </c>
      <c r="I17">
        <f>DE_RAW!G17*10^6/POP!$B17</f>
        <v>1308.9138290387564</v>
      </c>
      <c r="J17">
        <f>DE_RAW!H17*10^6/(DE_RAW!N17*10^6)*1/(DE_RAW!J17/100)</f>
        <v>23.547498672584673</v>
      </c>
      <c r="K17">
        <f>DE_RAW!N17*10^6/(DE_RAW!M17*10^3)</f>
        <v>384.30427969449568</v>
      </c>
      <c r="L17">
        <f>1-DE_RAW!O17/100</f>
        <v>0.91733333333333333</v>
      </c>
      <c r="M17">
        <f>DE_RAW!P17*1000/POP!B17</f>
        <v>0.50825580553293315</v>
      </c>
      <c r="O17" s="36">
        <f>D17/B17*100</f>
        <v>18.407165533263541</v>
      </c>
      <c r="R17">
        <f t="shared" si="2"/>
        <v>2.7776666859392989E-2</v>
      </c>
      <c r="V17" s="116">
        <v>93.614000000000004</v>
      </c>
      <c r="W17">
        <f>DE_RAW!V17/(V17/100)/POP!$B17</f>
        <v>1101.1191420650891</v>
      </c>
      <c r="Y17">
        <f t="shared" si="3"/>
        <v>2.5447750919332934</v>
      </c>
    </row>
    <row r="18" spans="1:25">
      <c r="A18" t="s">
        <v>77</v>
      </c>
      <c r="B18">
        <f>DE_RAW!B18*10^6/POP!$B18</f>
        <v>7804.5219892472333</v>
      </c>
      <c r="C18">
        <f>DE_RAW!C18*10^6/POP!$B18</f>
        <v>4369.1763603657464</v>
      </c>
      <c r="D18">
        <f>DE_RAW!D18*10^6/POP!$B18</f>
        <v>1425.2957771000176</v>
      </c>
      <c r="E18">
        <f>DE_RAW!E18*10^6/POP!$B18</f>
        <v>1702.8780596239224</v>
      </c>
      <c r="F18">
        <f t="shared" si="0"/>
        <v>1501.0864865457038</v>
      </c>
      <c r="G18">
        <f>DE_RAW!R18*10^9/POP!$B18</f>
        <v>201.79157307821868</v>
      </c>
      <c r="H18">
        <f>DE_RAW!F18*10^6/POP!$B18</f>
        <v>1383.8709547047349</v>
      </c>
      <c r="I18">
        <f>DE_RAW!G18*10^6/POP!$B18</f>
        <v>1314.1776596604084</v>
      </c>
      <c r="J18">
        <f>DE_RAW!H18*10^6/(DE_RAW!N18*10^6)*1/(DE_RAW!J18/100)</f>
        <v>23.773643603130804</v>
      </c>
      <c r="K18">
        <f>DE_RAW!N18*10^6/(DE_RAW!M18*10^3)</f>
        <v>383.05942532365015</v>
      </c>
      <c r="L18">
        <f>1-DE_RAW!O18/100</f>
        <v>0.91866666666666674</v>
      </c>
      <c r="M18">
        <f>DE_RAW!P18*1000/POP!B18</f>
        <v>0.50789513885216253</v>
      </c>
      <c r="O18" s="36">
        <f t="shared" si="1"/>
        <v>18.262435278723473</v>
      </c>
      <c r="R18">
        <f t="shared" si="2"/>
        <v>2.5855724842115797E-2</v>
      </c>
      <c r="V18" s="115">
        <v>95.950999999999993</v>
      </c>
      <c r="W18">
        <f>DE_RAW!V18/(V18/100)/POP!$B18</f>
        <v>1127.2189834373487</v>
      </c>
      <c r="Y18">
        <f t="shared" si="3"/>
        <v>2.3703013030279996</v>
      </c>
    </row>
    <row r="19" spans="1:25">
      <c r="A19" t="s">
        <v>360</v>
      </c>
      <c r="B19">
        <f>DE_RAW!B19*10^6/POP!$B19</f>
        <v>7861.6985480218691</v>
      </c>
      <c r="C19">
        <f>DE_RAW!C19*10^6/POP!$B19</f>
        <v>4402.701163230432</v>
      </c>
      <c r="D19">
        <f>DE_RAW!D19*10^6/POP!$B19</f>
        <v>1449.5745560504583</v>
      </c>
      <c r="E19">
        <f>DE_RAW!E19*10^6/POP!$B19</f>
        <v>1721.3821309979346</v>
      </c>
      <c r="F19">
        <f t="shared" si="0"/>
        <v>1521.6470140988501</v>
      </c>
      <c r="G19">
        <f>DE_RAW!R19*10^9/POP!$B19</f>
        <v>199.73511689908455</v>
      </c>
      <c r="H19">
        <f>DE_RAW!F19*10^6/POP!$B19</f>
        <v>1395.3578153402977</v>
      </c>
      <c r="I19">
        <f>DE_RAW!G19*10^6/POP!$B19</f>
        <v>1349.4324693737278</v>
      </c>
      <c r="J19">
        <f>DE_RAW!H19*10^6/(DE_RAW!N19*10^6)*1/(DE_RAW!J19/100)</f>
        <v>23.960135697210248</v>
      </c>
      <c r="K19">
        <f>DE_RAW!N19*10^6/(DE_RAW!M19*10^3)</f>
        <v>382.2150745444506</v>
      </c>
      <c r="L19">
        <f>1-DE_RAW!O19/100</f>
        <v>0.91900000000000004</v>
      </c>
      <c r="M19">
        <f>DE_RAW!P19*1000/POP!B19</f>
        <v>0.50772861228829547</v>
      </c>
      <c r="O19" s="36">
        <f t="shared" si="1"/>
        <v>18.438439825642956</v>
      </c>
      <c r="R19">
        <f t="shared" si="2"/>
        <v>2.5406102215575429E-2</v>
      </c>
      <c r="V19" s="116">
        <v>95.891000000000005</v>
      </c>
      <c r="W19">
        <f>DE_RAW!V19/(V19/100)/POP!$B19</f>
        <v>1141.0203838730849</v>
      </c>
      <c r="Y19">
        <f t="shared" si="3"/>
        <v>1.2243761539262099</v>
      </c>
    </row>
    <row r="20" spans="1:25">
      <c r="A20" t="s">
        <v>361</v>
      </c>
      <c r="B20">
        <f>DE_RAW!B20*10^6/POP!$B20</f>
        <v>7871.7870732016536</v>
      </c>
      <c r="C20">
        <f>DE_RAW!C20*10^6/POP!$B20</f>
        <v>4415.5467525282393</v>
      </c>
      <c r="D20">
        <f>DE_RAW!D20*10^6/POP!$B20</f>
        <v>1470.6670542019747</v>
      </c>
      <c r="E20">
        <f>DE_RAW!E20*10^6/POP!$B20</f>
        <v>1713.7974237297053</v>
      </c>
      <c r="F20">
        <f t="shared" si="0"/>
        <v>1514.2730104592656</v>
      </c>
      <c r="G20">
        <f>DE_RAW!R20*10^9/POP!$B20</f>
        <v>199.52441327043968</v>
      </c>
      <c r="H20">
        <f>DE_RAW!F20*10^6/POP!$B20</f>
        <v>1403.0225438410657</v>
      </c>
      <c r="I20">
        <f>DE_RAW!G20*10^6/POP!$B20</f>
        <v>1358.4525659586827</v>
      </c>
      <c r="J20">
        <f>DE_RAW!H20*10^6/(DE_RAW!N20*10^6)*1/(DE_RAW!J20/100)</f>
        <v>23.912445074214055</v>
      </c>
      <c r="K20">
        <f>DE_RAW!N20*10^6/(DE_RAW!M20*10^3)</f>
        <v>383.92169786518036</v>
      </c>
      <c r="L20">
        <f>1-DE_RAW!O20/100</f>
        <v>0.91733333333333333</v>
      </c>
      <c r="M20">
        <f>DE_RAW!P20*1000/POP!B20</f>
        <v>0.50834420792869561</v>
      </c>
      <c r="O20" s="36">
        <f t="shared" si="1"/>
        <v>18.682759588463021</v>
      </c>
      <c r="R20">
        <f t="shared" si="2"/>
        <v>2.5346774679626604E-2</v>
      </c>
      <c r="V20" s="115">
        <v>94.786000000000001</v>
      </c>
      <c r="W20">
        <f>DE_RAW!V20/(V20/100)/POP!$B20</f>
        <v>1138.7067988713263</v>
      </c>
      <c r="Y20">
        <f t="shared" si="3"/>
        <v>-0.2027645635834574</v>
      </c>
    </row>
    <row r="21" spans="1:25">
      <c r="A21" t="s">
        <v>362</v>
      </c>
      <c r="B21">
        <f>DE_RAW!B21*10^6/POP!$B21</f>
        <v>7868.7062853363113</v>
      </c>
      <c r="C21">
        <f>DE_RAW!C21*10^6/POP!$B21</f>
        <v>4427.5711481732205</v>
      </c>
      <c r="D21">
        <f>DE_RAW!D21*10^6/POP!$B21</f>
        <v>1491.1686454821815</v>
      </c>
      <c r="E21">
        <f>DE_RAW!E21*10^6/POP!$B21</f>
        <v>1699.5798159588628</v>
      </c>
      <c r="F21">
        <f t="shared" si="0"/>
        <v>1508.1386384756242</v>
      </c>
      <c r="G21">
        <f>DE_RAW!R21*10^9/POP!$B21</f>
        <v>191.44117748323859</v>
      </c>
      <c r="H21">
        <f>DE_RAW!F21*10^6/POP!$B21</f>
        <v>1424.6460754737454</v>
      </c>
      <c r="I21">
        <f>DE_RAW!G21*10^6/POP!$B21</f>
        <v>1372.7380619391809</v>
      </c>
      <c r="J21">
        <f>DE_RAW!H21*10^6/(DE_RAW!N21*10^6)*1/(DE_RAW!J21/100)</f>
        <v>24.12367446456777</v>
      </c>
      <c r="K21">
        <f>DE_RAW!N21*10^6/(DE_RAW!M21*10^3)</f>
        <v>381.54395653429225</v>
      </c>
      <c r="L21">
        <f>1-DE_RAW!O21/100</f>
        <v>0.91566666666666674</v>
      </c>
      <c r="M21">
        <f>DE_RAW!P21*1000/POP!B21</f>
        <v>0.50970790394950038</v>
      </c>
      <c r="O21" s="36">
        <f t="shared" si="1"/>
        <v>18.950620234244116</v>
      </c>
      <c r="R21">
        <f t="shared" si="2"/>
        <v>2.4329434921214158E-2</v>
      </c>
      <c r="V21" s="116">
        <v>94.593999999999994</v>
      </c>
      <c r="W21">
        <f>DE_RAW!V21/(V21/100)/POP!$B21</f>
        <v>1155.8523827112892</v>
      </c>
      <c r="Y21">
        <f t="shared" si="3"/>
        <v>1.5057066364192684</v>
      </c>
    </row>
    <row r="22" spans="1:25">
      <c r="A22" t="s">
        <v>138</v>
      </c>
      <c r="B22">
        <f>DE_RAW!B22*10^6/POP!$B22</f>
        <v>7803.6061885192839</v>
      </c>
      <c r="C22">
        <f>DE_RAW!C22*10^6/POP!$B22</f>
        <v>4441.8088429833933</v>
      </c>
      <c r="D22">
        <f>DE_RAW!D22*10^6/POP!$B22</f>
        <v>1473.6117068506833</v>
      </c>
      <c r="E22">
        <f>DE_RAW!E22*10^6/POP!$B22</f>
        <v>1608.1048913068721</v>
      </c>
      <c r="F22">
        <f t="shared" si="0"/>
        <v>1425.9511587539043</v>
      </c>
      <c r="G22">
        <f>DE_RAW!R22*10^9/POP!$B22</f>
        <v>182.15373255296768</v>
      </c>
      <c r="H22">
        <f>DE_RAW!F22*10^6/POP!$B22</f>
        <v>1443.1208259646996</v>
      </c>
      <c r="I22">
        <f>DE_RAW!G22*10^6/POP!$B22</f>
        <v>1375.8742337366052</v>
      </c>
      <c r="J22">
        <f>DE_RAW!H22*10^6/(DE_RAW!N22*10^6)*1/(DE_RAW!J22/100)</f>
        <v>24.327582385955267</v>
      </c>
      <c r="K22">
        <f>DE_RAW!N22*10^6/(DE_RAW!M22*10^3)</f>
        <v>377.8930379247812</v>
      </c>
      <c r="L22">
        <f>1-DE_RAW!O22/100</f>
        <v>0.91433333333333344</v>
      </c>
      <c r="M22">
        <f>DE_RAW!P22*1000/POP!B22</f>
        <v>0.50918787743486371</v>
      </c>
      <c r="O22" s="36">
        <f t="shared" si="1"/>
        <v>18.883727231375033</v>
      </c>
      <c r="R22">
        <f t="shared" si="2"/>
        <v>2.3342250768747588E-2</v>
      </c>
      <c r="V22" s="115">
        <v>94.046999999999997</v>
      </c>
      <c r="W22">
        <f>DE_RAW!V22/(V22/100)/POP!$B22</f>
        <v>1181.7251770501477</v>
      </c>
      <c r="Y22">
        <f t="shared" si="3"/>
        <v>2.2384168364275592</v>
      </c>
    </row>
    <row r="23" spans="1:25">
      <c r="A23" t="s">
        <v>363</v>
      </c>
      <c r="B23">
        <f>DE_RAW!B23*10^6/POP!$B23</f>
        <v>7903.981911097404</v>
      </c>
      <c r="C23">
        <f>DE_RAW!C23*10^6/POP!$B23</f>
        <v>4459.1553919521184</v>
      </c>
      <c r="D23">
        <f>DE_RAW!D23*10^6/POP!$B23</f>
        <v>1488.4338599937223</v>
      </c>
      <c r="E23">
        <f>DE_RAW!E23*10^6/POP!$B23</f>
        <v>1732.4498733642611</v>
      </c>
      <c r="F23">
        <f t="shared" si="0"/>
        <v>1537.6508269313651</v>
      </c>
      <c r="G23">
        <f>DE_RAW!R23*10^9/POP!$B23</f>
        <v>194.79904643289592</v>
      </c>
      <c r="H23">
        <f>DE_RAW!F23*10^6/POP!$B23</f>
        <v>1447.3471982240389</v>
      </c>
      <c r="I23">
        <f>DE_RAW!G23*10^6/POP!$B23</f>
        <v>1384.062368589741</v>
      </c>
      <c r="J23">
        <f>DE_RAW!H23*10^6/(DE_RAW!N23*10^6)*1/(DE_RAW!J23/100)</f>
        <v>24.070194545987857</v>
      </c>
      <c r="K23">
        <f>DE_RAW!N23*10^6/(DE_RAW!M23*10^3)</f>
        <v>379.90243736061916</v>
      </c>
      <c r="L23">
        <f>1-DE_RAW!O23/100</f>
        <v>0.91233333333333344</v>
      </c>
      <c r="M23">
        <f>DE_RAW!P23*1000/POP!B23</f>
        <v>0.51078641552760229</v>
      </c>
      <c r="O23" s="36">
        <f t="shared" si="1"/>
        <v>18.831443147711674</v>
      </c>
      <c r="R23">
        <f t="shared" si="2"/>
        <v>2.464568474775895E-2</v>
      </c>
      <c r="V23" s="116">
        <v>93.591999999999999</v>
      </c>
      <c r="W23">
        <f>DE_RAW!V23/(V23/100)/POP!$B23</f>
        <v>1159.5110508951648</v>
      </c>
      <c r="Y23">
        <f t="shared" si="3"/>
        <v>-1.8798047622573644</v>
      </c>
    </row>
    <row r="24" spans="1:25">
      <c r="A24" t="s">
        <v>364</v>
      </c>
      <c r="B24">
        <f>DE_RAW!B24*10^6/POP!$B24</f>
        <v>7928.8289669228243</v>
      </c>
      <c r="C24">
        <f>DE_RAW!C24*10^6/POP!$B24</f>
        <v>4462.3397745768107</v>
      </c>
      <c r="D24">
        <f>DE_RAW!D24*10^6/POP!$B24</f>
        <v>1509.6726884043251</v>
      </c>
      <c r="E24">
        <f>DE_RAW!E24*10^6/POP!$B24</f>
        <v>1726.9232557348744</v>
      </c>
      <c r="F24">
        <f t="shared" si="0"/>
        <v>1522.289975182985</v>
      </c>
      <c r="G24">
        <f>DE_RAW!R24*10^9/POP!$B24</f>
        <v>204.6332805518893</v>
      </c>
      <c r="H24">
        <f>DE_RAW!F24*10^6/POP!$B24</f>
        <v>1481.3451662940549</v>
      </c>
      <c r="I24">
        <f>DE_RAW!G24*10^6/POP!$B24</f>
        <v>1392.3271559224345</v>
      </c>
      <c r="J24">
        <f>DE_RAW!H24*10^6/(DE_RAW!N24*10^6)*1/(DE_RAW!J24/100)</f>
        <v>24.16693313537894</v>
      </c>
      <c r="K24">
        <f>DE_RAW!N24*10^6/(DE_RAW!M24*10^3)</f>
        <v>380.26855754072517</v>
      </c>
      <c r="L24">
        <f>1-DE_RAW!O24/100</f>
        <v>0.91</v>
      </c>
      <c r="M24">
        <f>DE_RAW!P24*1000/POP!B24</f>
        <v>0.51098734814248448</v>
      </c>
      <c r="O24" s="36">
        <f t="shared" si="1"/>
        <v>19.04029831772533</v>
      </c>
      <c r="R24">
        <f t="shared" si="2"/>
        <v>2.5808764624078832E-2</v>
      </c>
      <c r="V24" s="115">
        <v>93.137</v>
      </c>
      <c r="W24">
        <f>DE_RAW!V24/(V24/100)/POP!$B24</f>
        <v>1180.0239956751427</v>
      </c>
      <c r="Y24">
        <f t="shared" si="3"/>
        <v>1.7691029994187257</v>
      </c>
    </row>
    <row r="25" spans="1:25">
      <c r="A25" t="s">
        <v>365</v>
      </c>
      <c r="B25">
        <f>DE_RAW!B25*10^6/POP!$B25</f>
        <v>7996.2825561934442</v>
      </c>
      <c r="C25">
        <f>DE_RAW!C25*10^6/POP!$B25</f>
        <v>4473.2812225179096</v>
      </c>
      <c r="D25">
        <f>DE_RAW!D25*10^6/POP!$B25</f>
        <v>1507.5052990354247</v>
      </c>
      <c r="E25">
        <f>DE_RAW!E25*10^6/POP!$B25</f>
        <v>1729.1571789968973</v>
      </c>
      <c r="F25">
        <f t="shared" si="0"/>
        <v>1530.9327749589106</v>
      </c>
      <c r="G25">
        <f>DE_RAW!R25*10^9/POP!$B25</f>
        <v>198.22440403798674</v>
      </c>
      <c r="H25">
        <f>DE_RAW!F25*10^6/POP!$B25</f>
        <v>1547.9393900048701</v>
      </c>
      <c r="I25">
        <f>DE_RAW!G25*10^6/POP!$B25</f>
        <v>1445.1857389526144</v>
      </c>
      <c r="J25">
        <f>DE_RAW!H25*10^6/(DE_RAW!N25*10^6)*1/(DE_RAW!J25/100)</f>
        <v>24.2651960313651</v>
      </c>
      <c r="K25">
        <f>DE_RAW!N25*10^6/(DE_RAW!M25*10^3)</f>
        <v>378.87163338857761</v>
      </c>
      <c r="L25">
        <f>1-DE_RAW!O25/100</f>
        <v>0.90700000000000003</v>
      </c>
      <c r="M25">
        <f>DE_RAW!P25*1000/POP!B25</f>
        <v>0.51170723131653451</v>
      </c>
      <c r="O25" s="36">
        <f t="shared" si="1"/>
        <v>18.85257666223664</v>
      </c>
      <c r="R25">
        <f t="shared" si="2"/>
        <v>2.4789569733807609E-2</v>
      </c>
      <c r="V25" s="116">
        <v>92.966999999999999</v>
      </c>
      <c r="W25">
        <f>DE_RAW!V25/(V25/100)/POP!$B25</f>
        <v>1207.5565637852442</v>
      </c>
      <c r="Y25">
        <f t="shared" si="3"/>
        <v>2.3332210371153517</v>
      </c>
    </row>
    <row r="26" spans="1:25">
      <c r="A26" t="s">
        <v>109</v>
      </c>
      <c r="B26">
        <f>DE_RAW!B26*10^6/POP!$B26</f>
        <v>7949.758562990155</v>
      </c>
      <c r="C26">
        <f>DE_RAW!C26*10^6/POP!$B26</f>
        <v>4487.0036392223319</v>
      </c>
      <c r="D26">
        <f>DE_RAW!D26*10^6/POP!$B26</f>
        <v>1510.1757314089962</v>
      </c>
      <c r="E26">
        <f>DE_RAW!E26*10^6/POP!$B26</f>
        <v>1671.9265038347037</v>
      </c>
      <c r="F26">
        <f t="shared" si="0"/>
        <v>1482.7237612141669</v>
      </c>
      <c r="G26">
        <f>DE_RAW!R26*10^9/POP!$B26</f>
        <v>189.20274262053681</v>
      </c>
      <c r="H26">
        <f>DE_RAW!F26*10^6/POP!$B26</f>
        <v>1575.3469873764984</v>
      </c>
      <c r="I26">
        <f>DE_RAW!G26*10^6/POP!$B26</f>
        <v>1486.7747899409585</v>
      </c>
      <c r="J26">
        <f>DE_RAW!H26*10^6/(DE_RAW!N26*10^6)*1/(DE_RAW!J26/100)</f>
        <v>24.361630216835398</v>
      </c>
      <c r="K26">
        <f>DE_RAW!N26*10^6/(DE_RAW!M26*10^3)</f>
        <v>376.27724230607083</v>
      </c>
      <c r="L26">
        <f>1-DE_RAW!O26/100</f>
        <v>0.90466666666666673</v>
      </c>
      <c r="M26">
        <f>DE_RAW!P26*1000/POP!B26</f>
        <v>0.51183597347259757</v>
      </c>
      <c r="O26" s="36">
        <f t="shared" si="1"/>
        <v>18.996498062715649</v>
      </c>
      <c r="R26">
        <f t="shared" si="2"/>
        <v>2.3799809908864916E-2</v>
      </c>
      <c r="V26" s="117">
        <v>93.12</v>
      </c>
      <c r="W26">
        <f>DE_RAW!V26/(V26/100)/POP!$B26</f>
        <v>1226.6766466037423</v>
      </c>
      <c r="Y26">
        <f t="shared" si="3"/>
        <v>1.5833695407661663</v>
      </c>
    </row>
    <row r="27" spans="1:25">
      <c r="A27" t="s">
        <v>366</v>
      </c>
      <c r="B27">
        <f>DE_RAW!B27*10^6/POP!$B27</f>
        <v>8034.3160898672977</v>
      </c>
      <c r="C27">
        <f>DE_RAW!C27*10^6/POP!$B27</f>
        <v>4494.9820809469875</v>
      </c>
      <c r="D27">
        <f>DE_RAW!D27*10^6/POP!$B27</f>
        <v>1519.0646999470709</v>
      </c>
      <c r="E27">
        <f>DE_RAW!E27*10^6/POP!$B27</f>
        <v>1707.2726725829898</v>
      </c>
      <c r="F27">
        <f t="shared" si="0"/>
        <v>1516.0929983251481</v>
      </c>
      <c r="G27">
        <f>DE_RAW!R27*10^9/POP!$B27</f>
        <v>191.17967425784164</v>
      </c>
      <c r="H27">
        <f>DE_RAW!F27*10^6/POP!$B27</f>
        <v>1620.2734049179317</v>
      </c>
      <c r="I27">
        <f>DE_RAW!G27*10^6/POP!$B27</f>
        <v>1499.9346413291405</v>
      </c>
      <c r="J27">
        <f>DE_RAW!H27*10^6/(DE_RAW!N27*10^6)*1/(DE_RAW!J27/100)</f>
        <v>24.189793423434324</v>
      </c>
      <c r="K27">
        <f>DE_RAW!N27*10^6/(DE_RAW!M27*10^3)</f>
        <v>378.33062882991874</v>
      </c>
      <c r="L27">
        <f>1-DE_RAW!O27/100</f>
        <v>0.90300000000000014</v>
      </c>
      <c r="M27">
        <f>DE_RAW!P27*1000/POP!B27</f>
        <v>0.51349359810142814</v>
      </c>
      <c r="O27" s="36">
        <f t="shared" si="1"/>
        <v>18.907206076480882</v>
      </c>
      <c r="R27">
        <f t="shared" si="2"/>
        <v>2.3795388695119081E-2</v>
      </c>
      <c r="V27" s="116">
        <v>92.802000000000007</v>
      </c>
      <c r="W27">
        <f>DE_RAW!V27/(V27/100)/POP!$B27</f>
        <v>1278.3889601438198</v>
      </c>
      <c r="Y27">
        <f t="shared" si="3"/>
        <v>4.2156434365365758</v>
      </c>
    </row>
    <row r="28" spans="1:25">
      <c r="A28" t="s">
        <v>367</v>
      </c>
      <c r="B28">
        <f>DE_RAW!B28*10^6/POP!$B28</f>
        <v>8062.9280467631315</v>
      </c>
      <c r="C28">
        <f>DE_RAW!C28*10^6/POP!$B28</f>
        <v>4482.6797575311466</v>
      </c>
      <c r="D28">
        <f>DE_RAW!D28*10^6/POP!$B28</f>
        <v>1519.4468789988173</v>
      </c>
      <c r="E28">
        <f>DE_RAW!E28*10^6/POP!$B28</f>
        <v>1709.5657756515754</v>
      </c>
      <c r="F28">
        <f t="shared" si="0"/>
        <v>1523.4483686798094</v>
      </c>
      <c r="G28">
        <f>DE_RAW!R28*10^9/POP!$B28</f>
        <v>186.11740697176603</v>
      </c>
      <c r="H28">
        <f>DE_RAW!F28*10^6/POP!$B28</f>
        <v>1705.6636315603107</v>
      </c>
      <c r="I28">
        <f>DE_RAW!G28*10^6/POP!$B28</f>
        <v>1549.1633946229231</v>
      </c>
      <c r="J28">
        <f>DE_RAW!H28*10^6/(DE_RAW!N28*10^6)*1/(DE_RAW!J28/100)</f>
        <v>23.951623784026488</v>
      </c>
      <c r="K28">
        <f>DE_RAW!N28*10^6/(DE_RAW!M28*10^3)</f>
        <v>378.07718215945187</v>
      </c>
      <c r="L28">
        <f>1-DE_RAW!O28/100</f>
        <v>0.90300000000000014</v>
      </c>
      <c r="M28">
        <f>DE_RAW!P28*1000/POP!B28</f>
        <v>0.51425089290186143</v>
      </c>
      <c r="O28" s="36">
        <f t="shared" si="1"/>
        <v>18.844852269378745</v>
      </c>
      <c r="R28">
        <f t="shared" si="2"/>
        <v>2.3083104040161069E-2</v>
      </c>
      <c r="V28" s="115">
        <v>92.816999999999993</v>
      </c>
      <c r="W28">
        <f>DE_RAW!V28/(V28/100)/POP!$B28</f>
        <v>1318.0462409007482</v>
      </c>
      <c r="Y28">
        <f t="shared" si="3"/>
        <v>3.1021294764988383</v>
      </c>
    </row>
    <row r="29" spans="1:25">
      <c r="A29" t="s">
        <v>368</v>
      </c>
      <c r="B29">
        <f>DE_RAW!B29*10^6/POP!$B29</f>
        <v>8120.8281186790518</v>
      </c>
      <c r="C29">
        <f>DE_RAW!C29*10^6/POP!$B29</f>
        <v>4514.0542765307655</v>
      </c>
      <c r="D29">
        <f>DE_RAW!D29*10^6/POP!$B29</f>
        <v>1492.1184094254738</v>
      </c>
      <c r="E29">
        <f>DE_RAW!E29*10^6/POP!$B29</f>
        <v>1728.6572992677966</v>
      </c>
      <c r="F29">
        <f t="shared" si="0"/>
        <v>1556.4156456232915</v>
      </c>
      <c r="G29">
        <f>DE_RAW!R29*10^9/POP!$B29</f>
        <v>172.24165364450496</v>
      </c>
      <c r="H29">
        <f>DE_RAW!F29*10^6/POP!$B29</f>
        <v>1729.5006620645509</v>
      </c>
      <c r="I29">
        <f>DE_RAW!G29*10^6/POP!$B29</f>
        <v>1569.0362651936307</v>
      </c>
      <c r="J29">
        <f>DE_RAW!H29*10^6/(DE_RAW!N29*10^6)*1/(DE_RAW!J29/100)</f>
        <v>24.183160172149858</v>
      </c>
      <c r="K29">
        <f>DE_RAW!N29*10^6/(DE_RAW!M29*10^3)</f>
        <v>376.84250321496995</v>
      </c>
      <c r="L29">
        <f>1-DE_RAW!O29/100</f>
        <v>0.90300000000000014</v>
      </c>
      <c r="M29">
        <f>DE_RAW!P29*1000/POP!B29</f>
        <v>0.51425647079957337</v>
      </c>
      <c r="O29" s="36">
        <f t="shared" si="1"/>
        <v>18.373968610336558</v>
      </c>
      <c r="R29">
        <f t="shared" si="2"/>
        <v>2.1209863221747647E-2</v>
      </c>
      <c r="V29" s="116">
        <v>92.843999999999994</v>
      </c>
      <c r="W29">
        <f>DE_RAW!V29/(V29/100)/POP!$B29</f>
        <v>1333.1863526880732</v>
      </c>
      <c r="Y29">
        <f t="shared" si="3"/>
        <v>1.1486783481115426</v>
      </c>
    </row>
    <row r="30" spans="1:25">
      <c r="A30" t="s">
        <v>369</v>
      </c>
      <c r="B30">
        <f>DE_RAW!B30*10^6/POP!$B30</f>
        <v>8198.5460654271192</v>
      </c>
      <c r="C30">
        <f>DE_RAW!C30*10^6/POP!$B30</f>
        <v>4537.597300836188</v>
      </c>
      <c r="D30">
        <f>DE_RAW!D30*10^6/POP!$B30</f>
        <v>1547.685101958504</v>
      </c>
      <c r="E30">
        <f>DE_RAW!E30*10^6/POP!$B30</f>
        <v>1773.1262828360602</v>
      </c>
      <c r="F30">
        <f t="shared" si="0"/>
        <v>1582.028593490516</v>
      </c>
      <c r="G30">
        <f>DE_RAW!R30*10^9/POP!$B30</f>
        <v>191.09768934554435</v>
      </c>
      <c r="H30">
        <f>DE_RAW!F30*10^6/POP!$B30</f>
        <v>1766.8655174061232</v>
      </c>
      <c r="I30">
        <f>DE_RAW!G30*10^6/POP!$B30</f>
        <v>1628.6241116854924</v>
      </c>
      <c r="J30">
        <f>DE_RAW!H30*10^6/(DE_RAW!N30*10^6)*1/(DE_RAW!J30/100)</f>
        <v>24.372552014217906</v>
      </c>
      <c r="K30">
        <f>DE_RAW!N30*10^6/(DE_RAW!M30*10^3)</f>
        <v>376.15049248179389</v>
      </c>
      <c r="L30">
        <f>1-DE_RAW!O30/100</f>
        <v>0.90333333333333343</v>
      </c>
      <c r="M30">
        <f>DE_RAW!P30*1000/POP!B30</f>
        <v>0.51503589727606192</v>
      </c>
      <c r="O30" s="36">
        <f t="shared" si="1"/>
        <v>18.877555722776489</v>
      </c>
      <c r="R30">
        <f t="shared" si="2"/>
        <v>2.3308729111298682E-2</v>
      </c>
      <c r="V30" s="115">
        <v>91.811999999999998</v>
      </c>
      <c r="W30">
        <f>DE_RAW!V30/(V30/100)/POP!$B30</f>
        <v>1396.0744447258339</v>
      </c>
      <c r="Y30">
        <f t="shared" si="3"/>
        <v>4.7171268975984448</v>
      </c>
    </row>
    <row r="31" spans="1:25">
      <c r="A31" t="s">
        <v>370</v>
      </c>
      <c r="B31">
        <f>DE_RAW!B31*10^6/POP!$B31</f>
        <v>8159.9809424142286</v>
      </c>
      <c r="C31">
        <f>DE_RAW!C31*10^6/POP!$B31</f>
        <v>4522.2813517920204</v>
      </c>
      <c r="D31">
        <f>DE_RAW!D31*10^6/POP!$B31</f>
        <v>1555.0463532119497</v>
      </c>
      <c r="E31">
        <f>DE_RAW!E31*10^6/POP!$B31</f>
        <v>1752.7775265735986</v>
      </c>
      <c r="F31">
        <f t="shared" si="0"/>
        <v>1566.4966862193869</v>
      </c>
      <c r="G31">
        <f>DE_RAW!R31*10^9/POP!$B31</f>
        <v>186.28084035421165</v>
      </c>
      <c r="H31">
        <f>DE_RAW!F31*10^6/POP!$B31</f>
        <v>1795.9080607213884</v>
      </c>
      <c r="I31">
        <f>DE_RAW!G31*10^6/POP!$B31</f>
        <v>1666.873523335244</v>
      </c>
      <c r="J31">
        <f>DE_RAW!H31*10^6/(DE_RAW!N31*10^6)*1/(DE_RAW!J31/100)</f>
        <v>24.441092569097194</v>
      </c>
      <c r="K31">
        <f>DE_RAW!N31*10^6/(DE_RAW!M31*10^3)</f>
        <v>375.52332256720149</v>
      </c>
      <c r="L31">
        <f>1-DE_RAW!O31/100</f>
        <v>0.90500000000000003</v>
      </c>
      <c r="M31">
        <f>DE_RAW!P31*1000/POP!B31</f>
        <v>0.51697779408960409</v>
      </c>
      <c r="O31" s="36">
        <f t="shared" si="1"/>
        <v>19.056985110456282</v>
      </c>
      <c r="R31">
        <f t="shared" si="2"/>
        <v>2.2828587673036676E-2</v>
      </c>
      <c r="V31" s="116">
        <v>90.909000000000006</v>
      </c>
      <c r="W31">
        <f>DE_RAW!V31/(V31/100)/POP!$B31</f>
        <v>1414.3462997549752</v>
      </c>
      <c r="Y31">
        <f t="shared" si="3"/>
        <v>1.3088023420362527</v>
      </c>
    </row>
    <row r="32" spans="1:25">
      <c r="A32" t="s">
        <v>371</v>
      </c>
      <c r="B32">
        <f>DE_RAW!B32*10^6/POP!$B32</f>
        <v>8199.6179783845964</v>
      </c>
      <c r="C32">
        <f>DE_RAW!C32*10^6/POP!$B32</f>
        <v>4556.7393021347871</v>
      </c>
      <c r="D32">
        <f>DE_RAW!D32*10^6/POP!$B32</f>
        <v>1555.4554371760232</v>
      </c>
      <c r="E32">
        <f>DE_RAW!E32*10^6/POP!$B32</f>
        <v>1770.6600284082713</v>
      </c>
      <c r="F32">
        <f t="shared" si="0"/>
        <v>1581.0803560980285</v>
      </c>
      <c r="G32">
        <f>DE_RAW!R32*10^9/POP!$B32</f>
        <v>189.57967231024293</v>
      </c>
      <c r="H32">
        <f>DE_RAW!F32*10^6/POP!$B32</f>
        <v>1774.867874735402</v>
      </c>
      <c r="I32">
        <f>DE_RAW!G32*10^6/POP!$B32</f>
        <v>1676.408170219567</v>
      </c>
      <c r="J32">
        <f>DE_RAW!H32*10^6/(DE_RAW!N32*10^6)*1/(DE_RAW!J32/100)</f>
        <v>24.404798523295376</v>
      </c>
      <c r="K32">
        <f>DE_RAW!N32*10^6/(DE_RAW!M32*10^3)</f>
        <v>375.36986694967902</v>
      </c>
      <c r="L32">
        <f>1-DE_RAW!O32/100</f>
        <v>0.90700000000000003</v>
      </c>
      <c r="M32">
        <f>DE_RAW!P32*1000/POP!B32</f>
        <v>0.51904283193564726</v>
      </c>
      <c r="O32" s="36">
        <f t="shared" si="1"/>
        <v>18.969852513573603</v>
      </c>
      <c r="R32">
        <f t="shared" si="2"/>
        <v>2.3120549373154081E-2</v>
      </c>
      <c r="V32" s="115">
        <v>89.497</v>
      </c>
      <c r="W32">
        <f>DE_RAW!V32/(V32/100)/POP!$B32</f>
        <v>1427.6971106222682</v>
      </c>
      <c r="Y32">
        <f t="shared" si="3"/>
        <v>0.94395629059205177</v>
      </c>
    </row>
    <row r="33" spans="1:25">
      <c r="A33" t="s">
        <v>372</v>
      </c>
      <c r="B33">
        <f>DE_RAW!B33*10^6/POP!$B33</f>
        <v>8197.6162928553476</v>
      </c>
      <c r="C33">
        <f>DE_RAW!C33*10^6/POP!$B33</f>
        <v>4599.4169165809853</v>
      </c>
      <c r="D33">
        <f>DE_RAW!D33*10^6/POP!$B33</f>
        <v>1550.3207115092684</v>
      </c>
      <c r="E33">
        <f>DE_RAW!E33*10^6/POP!$B33</f>
        <v>1755.6485488135295</v>
      </c>
      <c r="F33">
        <f t="shared" si="0"/>
        <v>1573.9499372958153</v>
      </c>
      <c r="G33">
        <f>DE_RAW!R33*10^9/POP!$B33</f>
        <v>181.6986115177142</v>
      </c>
      <c r="H33">
        <f>DE_RAW!F33*10^6/POP!$B33</f>
        <v>1746.1030929485371</v>
      </c>
      <c r="I33">
        <f>DE_RAW!G33*10^6/POP!$B33</f>
        <v>1669.319021890539</v>
      </c>
      <c r="J33">
        <f>DE_RAW!H33*10^6/(DE_RAW!N33*10^6)*1/(DE_RAW!J33/100)</f>
        <v>24.583773158923766</v>
      </c>
      <c r="K33">
        <f>DE_RAW!N33*10^6/(DE_RAW!M33*10^3)</f>
        <v>373.67079187503219</v>
      </c>
      <c r="L33">
        <f>1-DE_RAW!O33/100</f>
        <v>0.90933333333333344</v>
      </c>
      <c r="M33">
        <f>DE_RAW!P33*1000/POP!B33</f>
        <v>0.51988824467332229</v>
      </c>
      <c r="O33" s="36">
        <f t="shared" si="1"/>
        <v>18.911847738719537</v>
      </c>
      <c r="R33">
        <f t="shared" si="2"/>
        <v>2.2164810479855475E-2</v>
      </c>
      <c r="V33" s="116">
        <v>88.335999999999999</v>
      </c>
      <c r="W33">
        <f>DE_RAW!V33/(V33/100)/POP!$B33</f>
        <v>1445.2197028394937</v>
      </c>
      <c r="Y33">
        <f t="shared" si="3"/>
        <v>1.2273326104574211</v>
      </c>
    </row>
    <row r="34" spans="1:25">
      <c r="A34" t="s">
        <v>159</v>
      </c>
      <c r="B34">
        <f>DE_RAW!B34*10^6/POP!$B34</f>
        <v>8296.6257230944102</v>
      </c>
      <c r="C34">
        <f>DE_RAW!C34*10^6/POP!$B34</f>
        <v>4668.0582048119177</v>
      </c>
      <c r="D34">
        <f>DE_RAW!D34*10^6/POP!$B34</f>
        <v>1600.7957600833383</v>
      </c>
      <c r="E34">
        <f>DE_RAW!E34*10^6/POP!$B34</f>
        <v>1812.584818629688</v>
      </c>
      <c r="F34">
        <f t="shared" si="0"/>
        <v>1590.412155104332</v>
      </c>
      <c r="G34">
        <f>DE_RAW!R34*10^9/POP!$B34</f>
        <v>222.17266352535594</v>
      </c>
      <c r="H34">
        <f>DE_RAW!F34*10^6/POP!$B34</f>
        <v>1756.7959281607973</v>
      </c>
      <c r="I34">
        <f>DE_RAW!G34*10^6/POP!$B34</f>
        <v>1739.0932972115131</v>
      </c>
      <c r="J34">
        <f>DE_RAW!H34*10^6/(DE_RAW!N34*10^6)*1/(DE_RAW!J34/100)</f>
        <v>24.589105156512343</v>
      </c>
      <c r="K34">
        <f>DE_RAW!N34*10^6/(DE_RAW!M34*10^3)</f>
        <v>372.86918546333686</v>
      </c>
      <c r="L34">
        <f>1-DE_RAW!O34/100</f>
        <v>0.91166666666666674</v>
      </c>
      <c r="M34">
        <f>DE_RAW!P34*1000/POP!B34</f>
        <v>0.5199631301759533</v>
      </c>
      <c r="O34" s="36">
        <f t="shared" si="1"/>
        <v>19.294539895024769</v>
      </c>
      <c r="R34">
        <f t="shared" si="2"/>
        <v>2.6778677373250452E-2</v>
      </c>
      <c r="V34" s="115">
        <v>87.686999999999998</v>
      </c>
      <c r="W34">
        <f>DE_RAW!V34/(V34/100)/POP!$B34</f>
        <v>1457.531933469777</v>
      </c>
      <c r="Y34">
        <f t="shared" si="3"/>
        <v>0.85192795296749058</v>
      </c>
    </row>
    <row r="35" spans="1:25">
      <c r="A35" t="s">
        <v>373</v>
      </c>
      <c r="B35">
        <f>DE_RAW!B35*10^6/POP!$B35</f>
        <v>8285.6951157856238</v>
      </c>
      <c r="C35">
        <f>DE_RAW!C35*10^6/POP!$B35</f>
        <v>4687.5463554655244</v>
      </c>
      <c r="D35">
        <f>DE_RAW!D35*10^6/POP!$B35</f>
        <v>1590.6375008889734</v>
      </c>
      <c r="E35">
        <f>DE_RAW!E35*10^6/POP!$B35</f>
        <v>1825.0662049387236</v>
      </c>
      <c r="F35">
        <f t="shared" si="0"/>
        <v>1602.1095815942235</v>
      </c>
      <c r="G35">
        <f>DE_RAW!R35*10^9/POP!$B35</f>
        <v>222.95662334450012</v>
      </c>
      <c r="H35">
        <f>DE_RAW!F35*10^6/POP!$B35</f>
        <v>1849.2756634966454</v>
      </c>
      <c r="I35">
        <f>DE_RAW!G35*10^6/POP!$B35</f>
        <v>1793.0616372046834</v>
      </c>
      <c r="J35">
        <f>DE_RAW!H35*10^6/(DE_RAW!N35*10^6)*1/(DE_RAW!J35/100)</f>
        <v>24.840336096380074</v>
      </c>
      <c r="K35">
        <f>DE_RAW!N35*10^6/(DE_RAW!M35*10^3)</f>
        <v>372.74877252512789</v>
      </c>
      <c r="L35">
        <f>1-DE_RAW!O35/100</f>
        <v>0.91366666666666674</v>
      </c>
      <c r="M35">
        <f>DE_RAW!P35*1000/POP!B35</f>
        <v>0.51906596706833219</v>
      </c>
      <c r="O35" s="36">
        <f t="shared" si="1"/>
        <v>19.197393563981677</v>
      </c>
      <c r="R35">
        <f t="shared" si="2"/>
        <v>2.6908620245962318E-2</v>
      </c>
      <c r="V35" s="116">
        <v>88.409000000000006</v>
      </c>
      <c r="W35">
        <f>DE_RAW!V35/(V35/100)/POP!$B35</f>
        <v>1514.186879105572</v>
      </c>
      <c r="Y35">
        <f t="shared" si="3"/>
        <v>3.8870466117969071</v>
      </c>
    </row>
    <row r="36" spans="1:25">
      <c r="A36" t="s">
        <v>374</v>
      </c>
      <c r="B36">
        <f>DE_RAW!B36*10^6/POP!$B36</f>
        <v>8397.9259950872056</v>
      </c>
      <c r="C36">
        <f>DE_RAW!C36*10^6/POP!$B36</f>
        <v>4685.189353141428</v>
      </c>
      <c r="D36">
        <f>DE_RAW!D36*10^6/POP!$B36</f>
        <v>1600.9265635908391</v>
      </c>
      <c r="E36">
        <f>DE_RAW!E36*10^6/POP!$B36</f>
        <v>1854.8470942561521</v>
      </c>
      <c r="F36">
        <f t="shared" si="0"/>
        <v>1635.3922586393564</v>
      </c>
      <c r="G36">
        <f>DE_RAW!R36*10^9/POP!$B36</f>
        <v>219.45483561679561</v>
      </c>
      <c r="H36">
        <f>DE_RAW!F36*10^6/POP!$B36</f>
        <v>1887.2316707066836</v>
      </c>
      <c r="I36">
        <f>DE_RAW!G36*10^6/POP!$B36</f>
        <v>1837.217685598969</v>
      </c>
      <c r="J36">
        <f>DE_RAW!H36*10^6/(DE_RAW!N36*10^6)*1/(DE_RAW!J36/100)</f>
        <v>24.927630046363578</v>
      </c>
      <c r="K36">
        <f>DE_RAW!N36*10^6/(DE_RAW!M36*10^3)</f>
        <v>370.32174034908905</v>
      </c>
      <c r="L36">
        <f>1-DE_RAW!O36/100</f>
        <v>0.91533333333333344</v>
      </c>
      <c r="M36">
        <f>DE_RAW!P36*1000/POP!B36</f>
        <v>0.52261806069611627</v>
      </c>
      <c r="O36" s="36">
        <f t="shared" si="1"/>
        <v>19.063356411182745</v>
      </c>
      <c r="R36">
        <f t="shared" si="2"/>
        <v>2.6132027806053171E-2</v>
      </c>
      <c r="V36" s="115">
        <v>89.421000000000006</v>
      </c>
      <c r="W36">
        <f>DE_RAW!V36/(V36/100)/POP!$B36</f>
        <v>1547.2434982550208</v>
      </c>
      <c r="Y36">
        <f t="shared" si="3"/>
        <v>2.1831267728970927</v>
      </c>
    </row>
    <row r="37" spans="1:25">
      <c r="A37" t="s">
        <v>375</v>
      </c>
      <c r="B37">
        <f>DE_RAW!B37*10^6/POP!$B37</f>
        <v>8435.5789653716092</v>
      </c>
      <c r="C37">
        <f>DE_RAW!C37*10^6/POP!$B37</f>
        <v>4740.3792954411592</v>
      </c>
      <c r="D37">
        <f>DE_RAW!D37*10^6/POP!$B37</f>
        <v>1589.2423599290496</v>
      </c>
      <c r="E37">
        <f>DE_RAW!E37*10^6/POP!$B37</f>
        <v>1841.7749348148889</v>
      </c>
      <c r="F37">
        <f t="shared" si="0"/>
        <v>1622.1893843814746</v>
      </c>
      <c r="G37">
        <f>DE_RAW!R37*10^9/POP!$B37</f>
        <v>219.58555043341431</v>
      </c>
      <c r="H37">
        <f>DE_RAW!F37*10^6/POP!$B37</f>
        <v>1926.6040036988115</v>
      </c>
      <c r="I37">
        <f>DE_RAW!G37*10^6/POP!$B37</f>
        <v>1837.7815879963432</v>
      </c>
      <c r="J37">
        <f>DE_RAW!H37*10^6/(DE_RAW!N37*10^6)*1/(DE_RAW!J37/100)</f>
        <v>25.089442955206266</v>
      </c>
      <c r="K37">
        <f>DE_RAW!N37*10^6/(DE_RAW!M37*10^3)</f>
        <v>368.97197618444386</v>
      </c>
      <c r="L37">
        <f>1-DE_RAW!O37/100</f>
        <v>0.91700000000000004</v>
      </c>
      <c r="M37">
        <f>DE_RAW!P37*1000/POP!B37</f>
        <v>0.52451556360731411</v>
      </c>
      <c r="O37" s="36">
        <f t="shared" si="1"/>
        <v>18.839754407527369</v>
      </c>
      <c r="R37">
        <f t="shared" si="2"/>
        <v>2.6030880788956136E-2</v>
      </c>
      <c r="V37" s="116">
        <v>91.054000000000002</v>
      </c>
      <c r="W37">
        <f>DE_RAW!V37/(V37/100)/POP!$B37</f>
        <v>1555.2632213949473</v>
      </c>
      <c r="Y37">
        <f t="shared" si="3"/>
        <v>0.51832327290251001</v>
      </c>
    </row>
    <row r="38" spans="1:25">
      <c r="A38" t="s">
        <v>101</v>
      </c>
      <c r="B38">
        <f>DE_RAW!B38*10^6/POP!$B38</f>
        <v>8559.4842327149181</v>
      </c>
      <c r="C38">
        <f>DE_RAW!C38*10^6/POP!$B38</f>
        <v>4769.0328878448399</v>
      </c>
      <c r="D38">
        <f>DE_RAW!D38*10^6/POP!$B38</f>
        <v>1632.2843740289923</v>
      </c>
      <c r="E38">
        <f>DE_RAW!E38*10^6/POP!$B38</f>
        <v>1877.2685898828875</v>
      </c>
      <c r="F38">
        <f t="shared" si="0"/>
        <v>1658.9851365333909</v>
      </c>
      <c r="G38">
        <f>DE_RAW!R38*10^9/POP!$B38</f>
        <v>218.28345334949654</v>
      </c>
      <c r="H38">
        <f>DE_RAW!F38*10^6/POP!$B38</f>
        <v>2015.7292464178192</v>
      </c>
      <c r="I38">
        <f>DE_RAW!G38*10^6/POP!$B38</f>
        <v>1899.4115790076507</v>
      </c>
      <c r="J38">
        <f>DE_RAW!H38*10^6/(DE_RAW!N38*10^6)*1/(DE_RAW!J38/100)</f>
        <v>25.239394765421416</v>
      </c>
      <c r="K38">
        <f>DE_RAW!N38*10^6/(DE_RAW!M38*10^3)</f>
        <v>367.54390996687744</v>
      </c>
      <c r="L38">
        <f>1-DE_RAW!O38/100</f>
        <v>0.91866666666666674</v>
      </c>
      <c r="M38">
        <f>DE_RAW!P38*1000/POP!B38</f>
        <v>0.52824936925206967</v>
      </c>
      <c r="O38" s="36">
        <f t="shared" si="1"/>
        <v>19.069891709015511</v>
      </c>
      <c r="R38">
        <f t="shared" si="2"/>
        <v>2.5501940001852293E-2</v>
      </c>
      <c r="V38" s="115">
        <v>93.155000000000001</v>
      </c>
      <c r="W38">
        <f>DE_RAW!V38/(V38/100)/POP!$B38</f>
        <v>1650.2355635620786</v>
      </c>
      <c r="Y38">
        <f t="shared" si="3"/>
        <v>6.1065124450090602</v>
      </c>
    </row>
    <row r="39" spans="1:25">
      <c r="A39" t="s">
        <v>376</v>
      </c>
      <c r="B39">
        <f>DE_RAW!B39*10^6/POP!$B39</f>
        <v>8624.6456709281647</v>
      </c>
      <c r="C39">
        <f>DE_RAW!C39*10^6/POP!$B39</f>
        <v>4809.3501401929898</v>
      </c>
      <c r="D39">
        <f>DE_RAW!D39*10^6/POP!$B39</f>
        <v>1623.5028703739429</v>
      </c>
      <c r="E39">
        <f>DE_RAW!E39*10^6/POP!$B39</f>
        <v>1876.5895310912074</v>
      </c>
      <c r="F39">
        <f t="shared" si="0"/>
        <v>1662.3541231742424</v>
      </c>
      <c r="G39">
        <f>DE_RAW!R39*10^9/POP!$B39</f>
        <v>214.23540791696502</v>
      </c>
      <c r="H39">
        <f>DE_RAW!F39*10^6/POP!$B39</f>
        <v>2090.1779619470221</v>
      </c>
      <c r="I39">
        <f>DE_RAW!G39*10^6/POP!$B39</f>
        <v>1954.4758334659307</v>
      </c>
      <c r="J39">
        <f>DE_RAW!H39*10^6/(DE_RAW!N39*10^6)*1/(DE_RAW!J39/100)</f>
        <v>25.399962589047153</v>
      </c>
      <c r="K39">
        <f>DE_RAW!N39*10^6/(DE_RAW!M39*10^3)</f>
        <v>366.65037138927096</v>
      </c>
      <c r="L39">
        <f>1-DE_RAW!O39/100</f>
        <v>0.92</v>
      </c>
      <c r="M39">
        <f>DE_RAW!P39*1000/POP!B39</f>
        <v>0.52905274560034499</v>
      </c>
      <c r="O39" s="36">
        <f t="shared" si="1"/>
        <v>18.823995005921503</v>
      </c>
      <c r="R39">
        <f t="shared" si="2"/>
        <v>2.4839908338392003E-2</v>
      </c>
      <c r="V39" s="116">
        <v>94.650999999999996</v>
      </c>
      <c r="W39">
        <f>DE_RAW!V39/(V39/100)/POP!$B39</f>
        <v>1664.3175420834127</v>
      </c>
      <c r="Y39">
        <f t="shared" si="3"/>
        <v>0.85333141717887084</v>
      </c>
    </row>
    <row r="40" spans="1:25">
      <c r="A40" t="s">
        <v>377</v>
      </c>
      <c r="B40">
        <f>DE_RAW!B40*10^6/POP!$B40</f>
        <v>8628.0248557776686</v>
      </c>
      <c r="C40">
        <f>DE_RAW!C40*10^6/POP!$B40</f>
        <v>4807.1904774434315</v>
      </c>
      <c r="D40">
        <f>DE_RAW!D40*10^6/POP!$B40</f>
        <v>1617.3387205293905</v>
      </c>
      <c r="E40">
        <f>DE_RAW!E40*10^6/POP!$B40</f>
        <v>1894.1026698705277</v>
      </c>
      <c r="F40">
        <f t="shared" si="0"/>
        <v>1678.6066157796549</v>
      </c>
      <c r="G40">
        <f>DE_RAW!R40*10^9/POP!$B40</f>
        <v>215.49605409087269</v>
      </c>
      <c r="H40">
        <f>DE_RAW!F40*10^6/POP!$B40</f>
        <v>2123.5560951770449</v>
      </c>
      <c r="I40">
        <f>DE_RAW!G40*10^6/POP!$B40</f>
        <v>2018.0647852388959</v>
      </c>
      <c r="J40">
        <f>DE_RAW!H40*10^6/(DE_RAW!N40*10^6)*1/(DE_RAW!J40/100)</f>
        <v>25.48561703541294</v>
      </c>
      <c r="K40">
        <f>DE_RAW!N40*10^6/(DE_RAW!M40*10^3)</f>
        <v>366.06479080804297</v>
      </c>
      <c r="L40">
        <f>1-DE_RAW!O40/100</f>
        <v>0.92100000000000004</v>
      </c>
      <c r="M40">
        <f>DE_RAW!P40*1000/POP!B40</f>
        <v>0.52896005274362079</v>
      </c>
      <c r="O40" s="36">
        <f t="shared" si="1"/>
        <v>18.745179198763619</v>
      </c>
      <c r="R40">
        <f t="shared" si="2"/>
        <v>2.4976290366916128E-2</v>
      </c>
      <c r="V40" s="115">
        <v>96.483999999999995</v>
      </c>
      <c r="W40">
        <f>DE_RAW!V40/(V40/100)/POP!$B40</f>
        <v>1721.604864498386</v>
      </c>
      <c r="Y40">
        <f t="shared" si="3"/>
        <v>3.4420908850879561</v>
      </c>
    </row>
    <row r="41" spans="1:25">
      <c r="A41" t="s">
        <v>378</v>
      </c>
      <c r="B41">
        <f>DE_RAW!B41*10^6/POP!$B41</f>
        <v>8588.574273347469</v>
      </c>
      <c r="C41">
        <f>DE_RAW!C41*10^6/POP!$B41</f>
        <v>4801.420896743296</v>
      </c>
      <c r="D41">
        <f>DE_RAW!D41*10^6/POP!$B41</f>
        <v>1629.2247818431756</v>
      </c>
      <c r="E41">
        <f>DE_RAW!E41*10^6/POP!$B41</f>
        <v>1871.3314878729229</v>
      </c>
      <c r="F41">
        <f t="shared" si="0"/>
        <v>1650.7627986346015</v>
      </c>
      <c r="G41">
        <f>DE_RAW!R41*10^9/POP!$B41</f>
        <v>220.56868923832147</v>
      </c>
      <c r="H41">
        <f>DE_RAW!F41*10^6/POP!$B41</f>
        <v>2235.3734964601654</v>
      </c>
      <c r="I41">
        <f>DE_RAW!G41*10^6/POP!$B41</f>
        <v>2120.3405134955433</v>
      </c>
      <c r="J41">
        <f>DE_RAW!H41*10^6/(DE_RAW!N41*10^6)*1/(DE_RAW!J41/100)</f>
        <v>25.463530962001556</v>
      </c>
      <c r="K41">
        <f>DE_RAW!N41*10^6/(DE_RAW!M41*10^3)</f>
        <v>365.76737778221877</v>
      </c>
      <c r="L41">
        <f>1-DE_RAW!O41/100</f>
        <v>0.92233333333333345</v>
      </c>
      <c r="M41">
        <f>DE_RAW!P41*1000/POP!B41</f>
        <v>0.52797610469206813</v>
      </c>
      <c r="O41" s="36">
        <f t="shared" si="1"/>
        <v>18.969676805370067</v>
      </c>
      <c r="R41">
        <f t="shared" si="2"/>
        <v>2.5681641937102671E-2</v>
      </c>
      <c r="V41" s="116">
        <v>98.376000000000005</v>
      </c>
      <c r="W41">
        <f>DE_RAW!V41/(V41/100)/POP!$B41</f>
        <v>1799.7701307181633</v>
      </c>
      <c r="Y41">
        <f t="shared" si="3"/>
        <v>4.5402558874943599</v>
      </c>
    </row>
    <row r="42" spans="1:25">
      <c r="A42" t="s">
        <v>106</v>
      </c>
      <c r="B42">
        <f>DE_RAW!B42*10^6/POP!$B42</f>
        <v>8770.2692962313431</v>
      </c>
      <c r="C42">
        <f>DE_RAW!C42*10^6/POP!$B42</f>
        <v>4857.5725196899602</v>
      </c>
      <c r="D42">
        <f>DE_RAW!D42*10^6/POP!$B42</f>
        <v>1631.9114711694856</v>
      </c>
      <c r="E42">
        <f>DE_RAW!E42*10^6/POP!$B42</f>
        <v>1884.0174102616986</v>
      </c>
      <c r="F42">
        <f t="shared" si="0"/>
        <v>1664.8610059406424</v>
      </c>
      <c r="G42">
        <f>DE_RAW!R42*10^9/POP!$B42</f>
        <v>219.1564043210563</v>
      </c>
      <c r="H42">
        <f>DE_RAW!F42*10^6/POP!$B42</f>
        <v>2228.2310509994077</v>
      </c>
      <c r="I42">
        <f>DE_RAW!G42*10^6/POP!$B42</f>
        <v>2040.3445739971285</v>
      </c>
      <c r="J42">
        <f>DE_RAW!H42*10^6/(DE_RAW!N42*10^6)*1/(DE_RAW!J42/100)</f>
        <v>25.447456488082132</v>
      </c>
      <c r="K42">
        <f>DE_RAW!N42*10^6/(DE_RAW!M42*10^3)</f>
        <v>365.80309799894815</v>
      </c>
      <c r="L42">
        <f>1-DE_RAW!O42/100</f>
        <v>0.92333333333333334</v>
      </c>
      <c r="M42">
        <f>DE_RAW!P42*1000/POP!B42</f>
        <v>0.5260218552152639</v>
      </c>
      <c r="O42" s="36">
        <f t="shared" si="1"/>
        <v>18.607313139982274</v>
      </c>
      <c r="R42">
        <f t="shared" si="2"/>
        <v>2.4988560432828398E-2</v>
      </c>
      <c r="V42" s="115">
        <v>96.701999999999998</v>
      </c>
      <c r="W42">
        <f>DE_RAW!V42/(V42/100)/POP!$B42</f>
        <v>1759.9027529113789</v>
      </c>
      <c r="Y42">
        <f t="shared" si="3"/>
        <v>-2.2151372070429942</v>
      </c>
    </row>
    <row r="43" spans="1:25">
      <c r="A43" t="s">
        <v>379</v>
      </c>
      <c r="B43">
        <f>DE_RAW!B43*10^6/POP!$B43</f>
        <v>8745.1164621324479</v>
      </c>
      <c r="C43">
        <f>DE_RAW!C43*10^6/POP!$B43</f>
        <v>4819.6908056420334</v>
      </c>
      <c r="D43">
        <f>DE_RAW!D43*10^6/POP!$B43</f>
        <v>1625.4847401075426</v>
      </c>
      <c r="E43">
        <f>DE_RAW!E43*10^6/POP!$B43</f>
        <v>1845.2852012683361</v>
      </c>
      <c r="F43">
        <f t="shared" si="0"/>
        <v>1630.4571566243214</v>
      </c>
      <c r="G43">
        <f>DE_RAW!R43*10^9/POP!$B43</f>
        <v>214.82804464401465</v>
      </c>
      <c r="H43">
        <f>DE_RAW!F43*10^6/POP!$B43</f>
        <v>2236.8751843574878</v>
      </c>
      <c r="I43">
        <f>DE_RAW!G43*10^6/POP!$B43</f>
        <v>2045.2934919832187</v>
      </c>
      <c r="J43">
        <f>DE_RAW!H43*10^6/(DE_RAW!N43*10^6)*1/(DE_RAW!J43/100)</f>
        <v>25.377643962010023</v>
      </c>
      <c r="K43">
        <f>DE_RAW!N43*10^6/(DE_RAW!M43*10^3)</f>
        <v>365.36711858460302</v>
      </c>
      <c r="L43">
        <f>1-DE_RAW!O43/100</f>
        <v>0.92333333333333334</v>
      </c>
      <c r="M43">
        <f>DE_RAW!P43*1000/POP!B43</f>
        <v>0.52550514977079277</v>
      </c>
      <c r="O43" s="36">
        <f t="shared" si="1"/>
        <v>18.587342400139715</v>
      </c>
      <c r="R43">
        <f t="shared" si="2"/>
        <v>2.456548698627966E-2</v>
      </c>
      <c r="V43" s="116">
        <v>96.786000000000001</v>
      </c>
      <c r="W43">
        <f>DE_RAW!V43/(V43/100)/POP!$B43</f>
        <v>1733.1955498952921</v>
      </c>
      <c r="Y43">
        <f t="shared" si="3"/>
        <v>-1.5175385669410124</v>
      </c>
    </row>
    <row r="44" spans="1:25">
      <c r="A44" t="s">
        <v>380</v>
      </c>
      <c r="B44">
        <f>DE_RAW!B44*10^6/POP!$B44</f>
        <v>8741.438295535072</v>
      </c>
      <c r="C44">
        <f>DE_RAW!C44*10^6/POP!$B44</f>
        <v>4838.9194132514458</v>
      </c>
      <c r="D44">
        <f>DE_RAW!D44*10^6/POP!$B44</f>
        <v>1618.4916764933225</v>
      </c>
      <c r="E44">
        <f>DE_RAW!E44*10^6/POP!$B44</f>
        <v>1815.6397613254683</v>
      </c>
      <c r="F44">
        <f t="shared" si="0"/>
        <v>1602.36050075853</v>
      </c>
      <c r="G44">
        <f>DE_RAW!R44*10^9/POP!$B44</f>
        <v>213.27926056693829</v>
      </c>
      <c r="H44">
        <f>DE_RAW!F44*10^6/POP!$B44</f>
        <v>2230.1913707113886</v>
      </c>
      <c r="I44">
        <f>DE_RAW!G44*10^6/POP!$B44</f>
        <v>2004.7209182588767</v>
      </c>
      <c r="J44">
        <f>DE_RAW!H44*10^6/(DE_RAW!N44*10^6)*1/(DE_RAW!J44/100)</f>
        <v>25.386904787315824</v>
      </c>
      <c r="K44">
        <f>DE_RAW!N44*10^6/(DE_RAW!M44*10^3)</f>
        <v>365.25715039312718</v>
      </c>
      <c r="L44">
        <f>1-DE_RAW!O44/100</f>
        <v>0.92166666666666663</v>
      </c>
      <c r="M44">
        <f>DE_RAW!P44*1000/POP!B44</f>
        <v>0.52498119243425589</v>
      </c>
      <c r="O44" s="36">
        <f t="shared" si="1"/>
        <v>18.515164458919891</v>
      </c>
      <c r="R44">
        <f t="shared" si="2"/>
        <v>2.4398646236040641E-2</v>
      </c>
      <c r="V44" s="115">
        <v>96.337000000000003</v>
      </c>
      <c r="W44">
        <f>DE_RAW!V44/(V44/100)/POP!$B44</f>
        <v>1699.3110203295639</v>
      </c>
      <c r="Y44">
        <f t="shared" si="3"/>
        <v>-1.9550321120877068</v>
      </c>
    </row>
    <row r="45" spans="1:25">
      <c r="A45" t="s">
        <v>381</v>
      </c>
      <c r="B45">
        <f>DE_RAW!B45*10^6/POP!$B45</f>
        <v>8709.9531878917442</v>
      </c>
      <c r="C45">
        <f>DE_RAW!C45*10^6/POP!$B45</f>
        <v>4853.0389344156465</v>
      </c>
      <c r="D45">
        <f>DE_RAW!D45*10^6/POP!$B45</f>
        <v>1641.9994979990875</v>
      </c>
      <c r="E45">
        <f>DE_RAW!E45*10^6/POP!$B45</f>
        <v>1792.1681932149447</v>
      </c>
      <c r="F45">
        <f t="shared" si="0"/>
        <v>1568.4713662801732</v>
      </c>
      <c r="G45">
        <f>DE_RAW!R45*10^9/POP!$B45</f>
        <v>223.69682693477159</v>
      </c>
      <c r="H45">
        <f>DE_RAW!F45*10^6/POP!$B45</f>
        <v>2257.8089896868769</v>
      </c>
      <c r="I45">
        <f>DE_RAW!G45*10^6/POP!$B45</f>
        <v>1976.4610570249145</v>
      </c>
      <c r="J45">
        <f>DE_RAW!H45*10^6/(DE_RAW!N45*10^6)*1/(DE_RAW!J45/100)</f>
        <v>25.518324499574678</v>
      </c>
      <c r="K45">
        <f>DE_RAW!N45*10^6/(DE_RAW!M45*10^3)</f>
        <v>364.33341202471246</v>
      </c>
      <c r="L45">
        <f>1-DE_RAW!O45/100</f>
        <v>0.91966666666666674</v>
      </c>
      <c r="M45">
        <f>DE_RAW!P45*1000/POP!B45</f>
        <v>0.52598674185731198</v>
      </c>
      <c r="O45" s="36">
        <f t="shared" si="1"/>
        <v>18.851989931263173</v>
      </c>
      <c r="R45">
        <f t="shared" si="2"/>
        <v>2.5682896579254488E-2</v>
      </c>
      <c r="V45" s="116">
        <v>95.203999999999994</v>
      </c>
      <c r="W45">
        <f>DE_RAW!V45/(V45/100)/POP!$B45</f>
        <v>1662.1103646349356</v>
      </c>
      <c r="Y45">
        <f t="shared" si="3"/>
        <v>-2.1891610923239657</v>
      </c>
    </row>
    <row r="46" spans="1:25">
      <c r="A46" t="s">
        <v>85</v>
      </c>
      <c r="B46">
        <f>DE_RAW!B46*10^6/POP!$B46</f>
        <v>8661.8045647442686</v>
      </c>
      <c r="C46">
        <f>DE_RAW!C46*10^6/POP!$B46</f>
        <v>4813.1333762703416</v>
      </c>
      <c r="D46">
        <f>DE_RAW!D46*10^6/POP!$B46</f>
        <v>1636.6042555204269</v>
      </c>
      <c r="E46">
        <f>DE_RAW!E46*10^6/POP!$B46</f>
        <v>1748.5969815039027</v>
      </c>
      <c r="F46">
        <f t="shared" si="0"/>
        <v>1510.6250501997531</v>
      </c>
      <c r="G46">
        <f>DE_RAW!R46*10^9/POP!$B46</f>
        <v>237.97193130414971</v>
      </c>
      <c r="H46">
        <f>DE_RAW!F46*10^6/POP!$B46</f>
        <v>2244.377148774648</v>
      </c>
      <c r="I46">
        <f>DE_RAW!G46*10^6/POP!$B46</f>
        <v>1907.6500545177616</v>
      </c>
      <c r="J46">
        <f>DE_RAW!H46*10^6/(DE_RAW!N46*10^6)*1/(DE_RAW!J46/100)</f>
        <v>25.374842665966135</v>
      </c>
      <c r="K46">
        <f>DE_RAW!N46*10^6/(DE_RAW!M46*10^3)</f>
        <v>363.29160872511858</v>
      </c>
      <c r="L46">
        <f>1-DE_RAW!O46/100</f>
        <v>0.91833333333333345</v>
      </c>
      <c r="M46">
        <f>DE_RAW!P46*1000/POP!B46</f>
        <v>0.52657010944671634</v>
      </c>
      <c r="O46" s="36">
        <f t="shared" si="1"/>
        <v>18.894495290067145</v>
      </c>
      <c r="R46">
        <f t="shared" si="2"/>
        <v>2.7473712841866178E-2</v>
      </c>
      <c r="V46" s="117">
        <v>94.49</v>
      </c>
      <c r="W46">
        <f>DE_RAW!V46/(V46/100)/POP!$B46</f>
        <v>1612.8276665648766</v>
      </c>
      <c r="Y46">
        <f t="shared" si="3"/>
        <v>-2.9650677306788498</v>
      </c>
    </row>
    <row r="47" spans="1:25">
      <c r="A47" t="s">
        <v>382</v>
      </c>
      <c r="B47">
        <f>DE_RAW!B47*10^6/POP!$B47</f>
        <v>8691.1018068764224</v>
      </c>
      <c r="C47">
        <f>DE_RAW!C47*10^6/POP!$B47</f>
        <v>4775.2649628636464</v>
      </c>
      <c r="D47">
        <f>DE_RAW!D47*10^6/POP!$B47</f>
        <v>1641.6435992107045</v>
      </c>
      <c r="E47">
        <f>DE_RAW!E47*10^6/POP!$B47</f>
        <v>1721.6138752626673</v>
      </c>
      <c r="F47">
        <f t="shared" si="0"/>
        <v>1495.0234192301618</v>
      </c>
      <c r="G47">
        <f>DE_RAW!R47*10^9/POP!$B47</f>
        <v>226.59045603250553</v>
      </c>
      <c r="H47">
        <f>DE_RAW!F47*10^6/POP!$B47</f>
        <v>2311.6658146852105</v>
      </c>
      <c r="I47">
        <f>DE_RAW!G47*10^6/POP!$B47</f>
        <v>1947.0692473963591</v>
      </c>
      <c r="J47">
        <f>DE_RAW!H47*10^6/(DE_RAW!N47*10^6)*1/(DE_RAW!J47/100)</f>
        <v>25.37110173758283</v>
      </c>
      <c r="K47">
        <f>DE_RAW!N47*10^6/(DE_RAW!M47*10^3)</f>
        <v>363.28140985338126</v>
      </c>
      <c r="L47">
        <f>1-DE_RAW!O47/100</f>
        <v>0.91600000000000004</v>
      </c>
      <c r="M47">
        <f>DE_RAW!P47*1000/POP!B47</f>
        <v>0.5266491888601571</v>
      </c>
      <c r="O47" s="36">
        <f t="shared" si="1"/>
        <v>18.888785745345103</v>
      </c>
      <c r="R47">
        <f t="shared" si="2"/>
        <v>2.6071545480370113E-2</v>
      </c>
      <c r="V47" s="116">
        <v>94.745000000000005</v>
      </c>
      <c r="W47">
        <f>DE_RAW!V47/(V47/100)/POP!$B47</f>
        <v>1672.8046221375048</v>
      </c>
      <c r="Y47">
        <f t="shared" si="3"/>
        <v>3.7187454565664524</v>
      </c>
    </row>
    <row r="48" spans="1:25">
      <c r="A48" t="s">
        <v>383</v>
      </c>
      <c r="B48">
        <f>DE_RAW!B48*10^6/POP!$B48</f>
        <v>8747.082931302908</v>
      </c>
      <c r="C48">
        <f>DE_RAW!C48*10^6/POP!$B48</f>
        <v>4808.781381874046</v>
      </c>
      <c r="D48">
        <f>DE_RAW!D48*10^6/POP!$B48</f>
        <v>1646.3165086302402</v>
      </c>
      <c r="E48">
        <f>DE_RAW!E48*10^6/POP!$B48</f>
        <v>1709.7264410332684</v>
      </c>
      <c r="F48">
        <f t="shared" si="0"/>
        <v>1481.9658415749307</v>
      </c>
      <c r="G48">
        <f>DE_RAW!R48*10^9/POP!$B48</f>
        <v>227.76059945833777</v>
      </c>
      <c r="H48">
        <f>DE_RAW!F48*10^6/POP!$B48</f>
        <v>2347.119472537669</v>
      </c>
      <c r="I48">
        <f>DE_RAW!G48*10^6/POP!$B48</f>
        <v>1950.4957297680614</v>
      </c>
      <c r="J48">
        <f>DE_RAW!H48*10^6/(DE_RAW!N48*10^6)*1/(DE_RAW!J48/100)</f>
        <v>25.54582635732794</v>
      </c>
      <c r="K48">
        <f>DE_RAW!N48*10^6/(DE_RAW!M48*10^3)</f>
        <v>363.03191478620829</v>
      </c>
      <c r="L48">
        <f>1-DE_RAW!O48/100</f>
        <v>0.91266666666666674</v>
      </c>
      <c r="M48">
        <f>DE_RAW!P48*1000/POP!B48</f>
        <v>0.52642392419658979</v>
      </c>
      <c r="O48" s="36">
        <f t="shared" si="1"/>
        <v>18.821320451171434</v>
      </c>
      <c r="R48">
        <f t="shared" si="2"/>
        <v>2.603846347943703E-2</v>
      </c>
      <c r="V48" s="117">
        <v>93.61</v>
      </c>
      <c r="W48">
        <f>DE_RAW!V48/(V48/100)/POP!$B48</f>
        <v>1692.9606809579066</v>
      </c>
      <c r="Y48">
        <f t="shared" si="3"/>
        <v>1.2049260597239542</v>
      </c>
    </row>
    <row r="49" spans="1:25">
      <c r="A49" t="s">
        <v>384</v>
      </c>
      <c r="B49">
        <f>DE_RAW!B49*10^6/POP!$B49</f>
        <v>8719.9148993085801</v>
      </c>
      <c r="C49">
        <f>DE_RAW!C49*10^6/POP!$B49</f>
        <v>4827.7386424528568</v>
      </c>
      <c r="D49">
        <f>DE_RAW!D49*10^6/POP!$B49</f>
        <v>1668.5708389735464</v>
      </c>
      <c r="E49">
        <f>DE_RAW!E49*10^6/POP!$B49</f>
        <v>1697.9575612061838</v>
      </c>
      <c r="F49">
        <f t="shared" si="0"/>
        <v>1476.4443682968306</v>
      </c>
      <c r="G49">
        <f>DE_RAW!R49*10^9/POP!$B49</f>
        <v>221.51319290935314</v>
      </c>
      <c r="H49">
        <f>DE_RAW!F49*10^6/POP!$B49</f>
        <v>2389.2407725329645</v>
      </c>
      <c r="I49">
        <f>DE_RAW!G49*10^6/POP!$B49</f>
        <v>1995.0639783597358</v>
      </c>
      <c r="J49">
        <f>DE_RAW!H49*10^6/(DE_RAW!N49*10^6)*1/(DE_RAW!J49/100)</f>
        <v>25.686355589533626</v>
      </c>
      <c r="K49">
        <f>DE_RAW!N49*10^6/(DE_RAW!M49*10^3)</f>
        <v>362.25274090586686</v>
      </c>
      <c r="L49">
        <f>1-DE_RAW!O49/100</f>
        <v>0.90900000000000003</v>
      </c>
      <c r="M49">
        <f>DE_RAW!P49*1000/POP!B49</f>
        <v>0.52646544780758187</v>
      </c>
      <c r="O49" s="36">
        <f t="shared" si="1"/>
        <v>19.135173430486699</v>
      </c>
      <c r="R49">
        <f t="shared" si="2"/>
        <v>2.540313701076571E-2</v>
      </c>
      <c r="V49" s="116">
        <v>93.882999999999996</v>
      </c>
      <c r="W49">
        <f>DE_RAW!V49/(V49/100)/POP!$B49</f>
        <v>1697.0562648409384</v>
      </c>
      <c r="Y49">
        <f t="shared" si="3"/>
        <v>0.24191842900418425</v>
      </c>
    </row>
    <row r="50" spans="1:25">
      <c r="A50" t="s">
        <v>385</v>
      </c>
      <c r="B50">
        <f>DE_RAW!B50*10^6/POP!$B50</f>
        <v>8598.691400446347</v>
      </c>
      <c r="C50">
        <f>DE_RAW!C50*10^6/POP!$B50</f>
        <v>4820.2137899127338</v>
      </c>
      <c r="D50">
        <f>DE_RAW!D50*10^6/POP!$B50</f>
        <v>1644.9630671214054</v>
      </c>
      <c r="E50">
        <f>DE_RAW!E50*10^6/POP!$B50</f>
        <v>1694.0611968061155</v>
      </c>
      <c r="F50">
        <f t="shared" si="0"/>
        <v>1478.1834986305114</v>
      </c>
      <c r="G50">
        <f>DE_RAW!R50*10^9/POP!$B50</f>
        <v>215.87769817560408</v>
      </c>
      <c r="H50">
        <f>DE_RAW!F50*10^6/POP!$B50</f>
        <v>2314.641002526268</v>
      </c>
      <c r="I50">
        <f>DE_RAW!G50*10^6/POP!$B50</f>
        <v>2037.7238669875508</v>
      </c>
      <c r="J50">
        <f>DE_RAW!H50*10^6/(DE_RAW!N50*10^6)*1/(DE_RAW!J50/100)</f>
        <v>25.425816318139823</v>
      </c>
      <c r="K50">
        <f>DE_RAW!N50*10^6/(DE_RAW!M50*10^3)</f>
        <v>361.68919488834126</v>
      </c>
      <c r="L50">
        <f>1-DE_RAW!O50/100</f>
        <v>0.90500000000000003</v>
      </c>
      <c r="M50">
        <f>DE_RAW!P50*1000/POP!B50</f>
        <v>0.52708100972117888</v>
      </c>
      <c r="O50" s="36">
        <f t="shared" si="1"/>
        <v>19.130388456969367</v>
      </c>
      <c r="R50">
        <f t="shared" si="2"/>
        <v>2.5105878106568419E-2</v>
      </c>
      <c r="V50" s="117">
        <v>93.67</v>
      </c>
      <c r="W50">
        <f>DE_RAW!V50/(V50/100)/POP!$B50</f>
        <v>1758.3093419691888</v>
      </c>
      <c r="Y50">
        <f t="shared" si="3"/>
        <v>3.6093722051102173</v>
      </c>
    </row>
    <row r="51" spans="1:25">
      <c r="A51" t="s">
        <v>386</v>
      </c>
      <c r="B51">
        <f>DE_RAW!B51*10^6/POP!$B51</f>
        <v>8609.3841556811312</v>
      </c>
      <c r="C51">
        <f>DE_RAW!C51*10^6/POP!$B51</f>
        <v>4820.7664081982657</v>
      </c>
      <c r="D51">
        <f>DE_RAW!D51*10^6/POP!$B51</f>
        <v>1646.9391126372461</v>
      </c>
      <c r="E51">
        <f>DE_RAW!E51*10^6/POP!$B51</f>
        <v>1685.8878443729552</v>
      </c>
      <c r="F51">
        <f t="shared" si="0"/>
        <v>1458.6155428193847</v>
      </c>
      <c r="G51">
        <f>DE_RAW!R51*10^9/POP!$B51</f>
        <v>227.27230155357049</v>
      </c>
      <c r="H51">
        <f>DE_RAW!F51*10^6/POP!$B51</f>
        <v>2305.9645937054556</v>
      </c>
      <c r="I51">
        <f>DE_RAW!G51*10^6/POP!$B51</f>
        <v>2014.3107328509325</v>
      </c>
      <c r="J51">
        <f>DE_RAW!H51*10^6/(DE_RAW!N51*10^6)*1/(DE_RAW!J51/100)</f>
        <v>25.512848519878478</v>
      </c>
      <c r="K51">
        <f>DE_RAW!N51*10^6/(DE_RAW!M51*10^3)</f>
        <v>361.86069095733825</v>
      </c>
      <c r="L51">
        <f>1-DE_RAW!O51/100</f>
        <v>0.90266666666666673</v>
      </c>
      <c r="M51">
        <f>DE_RAW!P51*1000/POP!B51</f>
        <v>0.5260613575375106</v>
      </c>
      <c r="O51" s="36">
        <f t="shared" si="1"/>
        <v>19.129580964864594</v>
      </c>
      <c r="R51">
        <f t="shared" si="2"/>
        <v>2.6398206589910246E-2</v>
      </c>
      <c r="V51" s="116">
        <v>92.305999999999997</v>
      </c>
      <c r="W51">
        <f>DE_RAW!V51/(V51/100)/POP!$B51</f>
        <v>1737.1280135621141</v>
      </c>
      <c r="Y51">
        <f t="shared" si="3"/>
        <v>-1.2046417488377203</v>
      </c>
    </row>
    <row r="52" spans="1:25">
      <c r="A52" t="s">
        <v>387</v>
      </c>
      <c r="B52">
        <f>DE_RAW!B52*10^6/POP!$B52</f>
        <v>8686.5727872159623</v>
      </c>
      <c r="C52">
        <f>DE_RAW!C52*10^6/POP!$B52</f>
        <v>4852.9358634508962</v>
      </c>
      <c r="D52">
        <f>DE_RAW!D52*10^6/POP!$B52</f>
        <v>1662.7823823579263</v>
      </c>
      <c r="E52">
        <f>DE_RAW!E52*10^6/POP!$B52</f>
        <v>1688.109002521647</v>
      </c>
      <c r="F52">
        <f t="shared" si="0"/>
        <v>1463.4910049808768</v>
      </c>
      <c r="G52">
        <f>DE_RAW!R52*10^9/POP!$B52</f>
        <v>224.61799754077015</v>
      </c>
      <c r="H52">
        <f>DE_RAW!F52*10^6/POP!$B52</f>
        <v>2374.3361139604385</v>
      </c>
      <c r="I52">
        <f>DE_RAW!G52*10^6/POP!$B52</f>
        <v>2030.2897400297127</v>
      </c>
      <c r="J52">
        <f>DE_RAW!H52*10^6/(DE_RAW!N52*10^6)*1/(DE_RAW!J52/100)</f>
        <v>25.638309556147405</v>
      </c>
      <c r="K52">
        <f>DE_RAW!N52*10^6/(DE_RAW!M52*10^3)</f>
        <v>361.98049166114146</v>
      </c>
      <c r="L52">
        <f>1-DE_RAW!O52/100</f>
        <v>0.90200000000000002</v>
      </c>
      <c r="M52">
        <f>DE_RAW!P52*1000/POP!B52</f>
        <v>0.52667280990431065</v>
      </c>
      <c r="O52" s="36">
        <f t="shared" si="1"/>
        <v>19.141984106839523</v>
      </c>
      <c r="R52">
        <f t="shared" si="2"/>
        <v>2.5858068888957066E-2</v>
      </c>
      <c r="V52" s="115">
        <v>91.408000000000001</v>
      </c>
      <c r="W52">
        <f>DE_RAW!V52/(V52/100)/POP!$B52</f>
        <v>1738.7263663636825</v>
      </c>
      <c r="Y52">
        <f t="shared" si="3"/>
        <v>9.2011227099542126E-2</v>
      </c>
    </row>
    <row r="53" spans="1:25">
      <c r="A53" t="s">
        <v>388</v>
      </c>
      <c r="B53">
        <f>DE_RAW!B53*10^6/POP!$B53</f>
        <v>8696.4871554345773</v>
      </c>
      <c r="C53">
        <f>DE_RAW!C53*10^6/POP!$B53</f>
        <v>4852.6369884178584</v>
      </c>
      <c r="D53">
        <f>DE_RAW!D53*10^6/POP!$B53</f>
        <v>1673.3934011276574</v>
      </c>
      <c r="E53">
        <f>DE_RAW!E53*10^6/POP!$B53</f>
        <v>1688.4508248632069</v>
      </c>
      <c r="F53">
        <f t="shared" si="0"/>
        <v>1470.0084238290708</v>
      </c>
      <c r="G53">
        <f>DE_RAW!R53*10^9/POP!$B53</f>
        <v>218.44240103413611</v>
      </c>
      <c r="H53">
        <f>DE_RAW!F53*10^6/POP!$B53</f>
        <v>2431.0204564156497</v>
      </c>
      <c r="I53">
        <f>DE_RAW!G53*10^6/POP!$B53</f>
        <v>2090.5918512099765</v>
      </c>
      <c r="J53">
        <f>DE_RAW!H53*10^6/(DE_RAW!N53*10^6)*1/(DE_RAW!J53/100)</f>
        <v>25.658718436821584</v>
      </c>
      <c r="K53">
        <f>DE_RAW!N53*10^6/(DE_RAW!M53*10^3)</f>
        <v>360.26268169531289</v>
      </c>
      <c r="L53">
        <f>1-DE_RAW!O53/100</f>
        <v>0.90200000000000002</v>
      </c>
      <c r="M53">
        <f>DE_RAW!P53*1000/POP!B53</f>
        <v>0.52664037400202601</v>
      </c>
      <c r="O53" s="36">
        <f t="shared" si="1"/>
        <v>19.24217642386704</v>
      </c>
      <c r="R53">
        <f t="shared" si="2"/>
        <v>2.5118464171780888E-2</v>
      </c>
      <c r="V53" s="116">
        <v>91.194000000000003</v>
      </c>
      <c r="W53">
        <f>DE_RAW!V53/(V53/100)/POP!$B53</f>
        <v>1793.4415803266613</v>
      </c>
      <c r="Y53">
        <f t="shared" si="3"/>
        <v>3.1468559413065478</v>
      </c>
    </row>
    <row r="54" spans="1:25">
      <c r="A54" t="s">
        <v>389</v>
      </c>
      <c r="B54">
        <f>DE_RAW!B54*10^6/POP!$B54</f>
        <v>8684.5383270468446</v>
      </c>
      <c r="C54">
        <f>DE_RAW!C54*10^6/POP!$B54</f>
        <v>4856.5827481215474</v>
      </c>
      <c r="D54">
        <f>DE_RAW!D54*10^6/POP!$B54</f>
        <v>1649.2002263612756</v>
      </c>
      <c r="E54">
        <f>DE_RAW!E54*10^6/POP!$B54</f>
        <v>1657.8774855800586</v>
      </c>
      <c r="F54">
        <f t="shared" si="0"/>
        <v>1447.6807128897906</v>
      </c>
      <c r="G54">
        <f>DE_RAW!R54*10^9/POP!$B54</f>
        <v>210.19677269026815</v>
      </c>
      <c r="H54">
        <f>DE_RAW!F54*10^6/POP!$B54</f>
        <v>2527.2802193487128</v>
      </c>
      <c r="I54">
        <f>DE_RAW!G54*10^6/POP!$B54</f>
        <v>2110.2701871631662</v>
      </c>
      <c r="J54">
        <f>DE_RAW!H54*10^6/(DE_RAW!N54*10^6)*1/(DE_RAW!J54/100)</f>
        <v>25.561173234378884</v>
      </c>
      <c r="K54">
        <f>DE_RAW!N54*10^6/(DE_RAW!M54*10^3)</f>
        <v>360.71800752644424</v>
      </c>
      <c r="L54">
        <f>1-DE_RAW!O54/100</f>
        <v>0.89933333333333398</v>
      </c>
      <c r="M54">
        <f>DE_RAW!P54*1000/POP!B54</f>
        <v>0.52982131399207855</v>
      </c>
      <c r="O54" s="36">
        <f t="shared" si="1"/>
        <v>18.990073671792775</v>
      </c>
      <c r="R54">
        <f t="shared" si="2"/>
        <v>2.4203563249371372E-2</v>
      </c>
      <c r="V54" s="117">
        <v>91.3</v>
      </c>
      <c r="W54">
        <f>DE_RAW!V54/(V54/100)/POP!$B54</f>
        <v>1823.4817065370712</v>
      </c>
      <c r="Y54">
        <f t="shared" si="3"/>
        <v>1.6749988703249619</v>
      </c>
    </row>
    <row r="55" spans="1:25">
      <c r="A55" t="s">
        <v>390</v>
      </c>
      <c r="B55">
        <f>DE_RAW!B55*10^6/POP!$B55</f>
        <v>8736.057084693155</v>
      </c>
      <c r="C55">
        <f>DE_RAW!C55*10^6/POP!$B55</f>
        <v>4850.3952530094148</v>
      </c>
      <c r="D55">
        <f>DE_RAW!D55*10^6/POP!$B55</f>
        <v>1646.228457361356</v>
      </c>
      <c r="E55">
        <f>DE_RAW!E55*10^6/POP!$B55</f>
        <v>1673.1056319384527</v>
      </c>
      <c r="F55">
        <f t="shared" si="0"/>
        <v>1472.3830259448773</v>
      </c>
      <c r="G55">
        <f>DE_RAW!R55*10^9/POP!$B55</f>
        <v>200.72260599357548</v>
      </c>
      <c r="H55">
        <f>DE_RAW!F55*10^6/POP!$B55</f>
        <v>2639.8139797646295</v>
      </c>
      <c r="I55">
        <f>DE_RAW!G55*10^6/POP!$B55</f>
        <v>2153.4622793716358</v>
      </c>
      <c r="J55">
        <f>DE_RAW!H55*10^6/(DE_RAW!N55*10^6)*1/(DE_RAW!J55/100)</f>
        <v>25.501204598431102</v>
      </c>
      <c r="K55">
        <f>DE_RAW!N55*10^6/(DE_RAW!M55*10^3)</f>
        <v>358.3185178607672</v>
      </c>
      <c r="L55">
        <f>1-DE_RAW!O55/100</f>
        <v>0.89700000000000002</v>
      </c>
      <c r="M55">
        <f>DE_RAW!P55*1000/POP!B55</f>
        <v>0.53240661060961936</v>
      </c>
      <c r="O55" s="36">
        <f t="shared" si="1"/>
        <v>18.84406708199959</v>
      </c>
      <c r="R55">
        <f t="shared" si="2"/>
        <v>2.2976338644269019E-2</v>
      </c>
      <c r="V55" s="116">
        <v>92.174000000000007</v>
      </c>
      <c r="W55">
        <f>DE_RAW!V55/(V55/100)/POP!$B55</f>
        <v>1859.5520528962036</v>
      </c>
      <c r="Y55">
        <f t="shared" si="3"/>
        <v>1.9781030009691003</v>
      </c>
    </row>
    <row r="56" spans="1:25">
      <c r="A56" t="s">
        <v>391</v>
      </c>
      <c r="B56">
        <f>DE_RAW!B56*10^6/POP!$B56</f>
        <v>8708.3075913952616</v>
      </c>
      <c r="C56">
        <f>DE_RAW!C56*10^6/POP!$B56</f>
        <v>4836.3558450182481</v>
      </c>
      <c r="D56">
        <f>DE_RAW!D56*10^6/POP!$B56</f>
        <v>1658.1995030387391</v>
      </c>
      <c r="E56">
        <f>DE_RAW!E56*10^6/POP!$B56</f>
        <v>1667.17197199051</v>
      </c>
      <c r="F56">
        <f t="shared" si="0"/>
        <v>1468.3664753129008</v>
      </c>
      <c r="G56">
        <f>DE_RAW!R56*10^9/POP!$B56</f>
        <v>198.80549667760923</v>
      </c>
      <c r="H56">
        <f>DE_RAW!F56*10^6/POP!$B56</f>
        <v>2593.3403879521925</v>
      </c>
      <c r="I56">
        <f>DE_RAW!G56*10^6/POP!$B56</f>
        <v>2194.5798765288387</v>
      </c>
      <c r="J56">
        <f>DE_RAW!H56*10^6/(DE_RAW!N56*10^6)*1/(DE_RAW!J56/100)</f>
        <v>25.401007330498686</v>
      </c>
      <c r="K56">
        <f>DE_RAW!N56*10^6/(DE_RAW!M56*10^3)</f>
        <v>358.69436530306496</v>
      </c>
      <c r="L56">
        <f>1-DE_RAW!O56/100</f>
        <v>0.89633333333333398</v>
      </c>
      <c r="M56">
        <f>DE_RAW!P56*1000/POP!B56</f>
        <v>0.53235837874466541</v>
      </c>
      <c r="O56" s="36">
        <f t="shared" si="1"/>
        <v>19.041581680890754</v>
      </c>
      <c r="R56">
        <f t="shared" si="2"/>
        <v>2.2829406815401226E-2</v>
      </c>
      <c r="V56" s="115">
        <v>92.935000000000002</v>
      </c>
      <c r="W56">
        <f>DE_RAW!V56/(V56/100)/POP!$B56</f>
        <v>1912.0265611214757</v>
      </c>
      <c r="Y56">
        <f t="shared" si="3"/>
        <v>2.8218897203519777</v>
      </c>
    </row>
    <row r="57" spans="1:25">
      <c r="A57" t="s">
        <v>392</v>
      </c>
      <c r="B57">
        <f>DE_RAW!B57*10^6/POP!$B57</f>
        <v>8705.8144137346571</v>
      </c>
      <c r="C57">
        <f>DE_RAW!C57*10^6/POP!$B57</f>
        <v>4862.6713428581443</v>
      </c>
      <c r="D57">
        <f>DE_RAW!D57*10^6/POP!$B57</f>
        <v>1637.8200381354827</v>
      </c>
      <c r="E57">
        <f>DE_RAW!E57*10^6/POP!$B57</f>
        <v>1658.5945639251925</v>
      </c>
      <c r="F57">
        <f t="shared" si="0"/>
        <v>1468.0875395441506</v>
      </c>
      <c r="G57">
        <f>DE_RAW!R57*10^9/POP!$B57</f>
        <v>190.50702438104184</v>
      </c>
      <c r="H57">
        <f>DE_RAW!F57*10^6/POP!$B57</f>
        <v>2604.9830302829705</v>
      </c>
      <c r="I57">
        <f>DE_RAW!G57*10^6/POP!$B57</f>
        <v>2200.0433658683201</v>
      </c>
      <c r="J57">
        <f>DE_RAW!H57*10^6/(DE_RAW!N57*10^6)*1/(DE_RAW!J57/100)</f>
        <v>25.377777656332398</v>
      </c>
      <c r="K57">
        <f>DE_RAW!N57*10^6/(DE_RAW!M57*10^3)</f>
        <v>357.89607135596668</v>
      </c>
      <c r="L57">
        <f>1-DE_RAW!O57/100</f>
        <v>0.89400000000000002</v>
      </c>
      <c r="M57">
        <f>DE_RAW!P57*1000/POP!B57</f>
        <v>0.53339415442183458</v>
      </c>
      <c r="O57" s="36">
        <f t="shared" si="1"/>
        <v>18.812944548319216</v>
      </c>
      <c r="R57">
        <f t="shared" si="2"/>
        <v>2.1882734380426257E-2</v>
      </c>
      <c r="V57" s="116">
        <v>93.322999999999993</v>
      </c>
      <c r="W57">
        <f>DE_RAW!V57/(V57/100)/POP!$B57</f>
        <v>1944.1735967786633</v>
      </c>
      <c r="Y57">
        <f t="shared" si="3"/>
        <v>1.6813069604185937</v>
      </c>
    </row>
    <row r="58" spans="1:25">
      <c r="A58" t="s">
        <v>393</v>
      </c>
      <c r="B58">
        <f>DE_RAW!B58*10^6/POP!$B58</f>
        <v>8720.3752563144626</v>
      </c>
      <c r="C58">
        <f>DE_RAW!C58*10^6/POP!$B58</f>
        <v>4891.413690690476</v>
      </c>
      <c r="D58">
        <f>DE_RAW!D58*10^6/POP!$B58</f>
        <v>1642.0897881465012</v>
      </c>
      <c r="E58">
        <f>DE_RAW!E58*10^6/POP!$B58</f>
        <v>1635.300917958682</v>
      </c>
      <c r="F58">
        <f t="shared" si="0"/>
        <v>1440.4791820165203</v>
      </c>
      <c r="G58">
        <f>DE_RAW!R58*10^9/POP!$B58</f>
        <v>194.82173594216172</v>
      </c>
      <c r="H58">
        <f>DE_RAW!F58*10^6/POP!$B58</f>
        <v>2670.5333334056413</v>
      </c>
      <c r="I58">
        <f>DE_RAW!G58*10^6/POP!$B58</f>
        <v>2168.0539309447381</v>
      </c>
      <c r="J58">
        <f>DE_RAW!H58*10^6/(DE_RAW!N58*10^6)*1/(DE_RAW!J58/100)</f>
        <v>25.530357663839297</v>
      </c>
      <c r="K58">
        <f>DE_RAW!N58*10^6/(DE_RAW!M58*10^3)</f>
        <v>355.10513982986095</v>
      </c>
      <c r="L58">
        <f>1-DE_RAW!O58/100</f>
        <v>0.89166666666666705</v>
      </c>
      <c r="M58">
        <f>DE_RAW!P58*1000/POP!B58</f>
        <v>0.5336104021210416</v>
      </c>
      <c r="O58" s="36">
        <f t="shared" si="1"/>
        <v>18.830494558791568</v>
      </c>
      <c r="R58">
        <f t="shared" si="2"/>
        <v>2.2340980773859525E-2</v>
      </c>
      <c r="V58" s="115">
        <v>93.863</v>
      </c>
      <c r="W58">
        <f>DE_RAW!V58/(V58/100)/POP!$B58</f>
        <v>1847.7343666048685</v>
      </c>
      <c r="Y58">
        <f t="shared" si="3"/>
        <v>-4.9604227901040687</v>
      </c>
    </row>
    <row r="59" spans="1:25">
      <c r="A59" t="s">
        <v>394</v>
      </c>
      <c r="B59">
        <f>DE_RAW!B59*10^6/POP!$B59</f>
        <v>8773.6812239950232</v>
      </c>
      <c r="C59">
        <f>DE_RAW!C59*10^6/POP!$B59</f>
        <v>4907.8858904992139</v>
      </c>
      <c r="D59">
        <f>DE_RAW!D59*10^6/POP!$B59</f>
        <v>1665.5838435500777</v>
      </c>
      <c r="E59">
        <f>DE_RAW!E59*10^6/POP!$B59</f>
        <v>1666.958260646561</v>
      </c>
      <c r="F59">
        <f t="shared" si="0"/>
        <v>1466.9919356834369</v>
      </c>
      <c r="G59">
        <f>DE_RAW!R59*10^9/POP!$B59</f>
        <v>199.96632496312409</v>
      </c>
      <c r="H59">
        <f>DE_RAW!F59*10^6/POP!$B59</f>
        <v>2716.2481452982124</v>
      </c>
      <c r="I59">
        <f>DE_RAW!G59*10^6/POP!$B59</f>
        <v>2276.4952748246219</v>
      </c>
      <c r="J59">
        <f>DE_RAW!H59*10^6/(DE_RAW!N59*10^6)*1/(DE_RAW!J59/100)</f>
        <v>25.337645170888308</v>
      </c>
      <c r="K59">
        <f>DE_RAW!N59*10^6/(DE_RAW!M59*10^3)</f>
        <v>357.19207522168995</v>
      </c>
      <c r="L59">
        <f>1-DE_RAW!O59/100</f>
        <v>0.88800000000000001</v>
      </c>
      <c r="M59">
        <f>DE_RAW!P59*1000/POP!B59</f>
        <v>0.53563111260459206</v>
      </c>
      <c r="O59" s="36">
        <f t="shared" si="1"/>
        <v>18.983865506703101</v>
      </c>
      <c r="R59">
        <f t="shared" si="2"/>
        <v>2.2791610483435261E-2</v>
      </c>
      <c r="V59" s="116">
        <v>93.846999999999994</v>
      </c>
      <c r="W59">
        <f>DE_RAW!V59/(V59/100)/POP!$B59</f>
        <v>2014.5574946591678</v>
      </c>
      <c r="Y59">
        <f t="shared" si="3"/>
        <v>9.0285233131659268</v>
      </c>
    </row>
    <row r="60" spans="1:25">
      <c r="A60" t="s">
        <v>395</v>
      </c>
      <c r="B60">
        <f>DE_RAW!B60*10^6/POP!$B60</f>
        <v>8843.9456701990639</v>
      </c>
      <c r="C60">
        <f>DE_RAW!C60*10^6/POP!$B60</f>
        <v>4908.5825169192076</v>
      </c>
      <c r="D60">
        <f>DE_RAW!D60*10^6/POP!$B60</f>
        <v>1661.6261139052081</v>
      </c>
      <c r="E60">
        <f>DE_RAW!E60*10^6/POP!$B60</f>
        <v>1692.4142751038573</v>
      </c>
      <c r="F60">
        <f t="shared" si="0"/>
        <v>1483.2498490282776</v>
      </c>
      <c r="G60">
        <f>DE_RAW!R60*10^9/POP!$B60</f>
        <v>209.16442607557977</v>
      </c>
      <c r="H60">
        <f>DE_RAW!F60*10^6/POP!$B60</f>
        <v>2827.4911926709556</v>
      </c>
      <c r="I60">
        <f>DE_RAW!G60*10^6/POP!$B60</f>
        <v>2336.9291977843009</v>
      </c>
      <c r="J60">
        <f>DE_RAW!H60*10^6/(DE_RAW!N60*10^6)*1/(DE_RAW!J60/100)</f>
        <v>25.098173571219444</v>
      </c>
      <c r="K60">
        <f>DE_RAW!N60*10^6/(DE_RAW!M60*10^3)</f>
        <v>358.1478442139516</v>
      </c>
      <c r="L60">
        <f>1-DE_RAW!O60/100</f>
        <v>0.88833333333333397</v>
      </c>
      <c r="M60">
        <f>DE_RAW!P60*1000/POP!B60</f>
        <v>0.53676151536748451</v>
      </c>
      <c r="O60" s="36">
        <f t="shared" si="1"/>
        <v>18.788289479256914</v>
      </c>
      <c r="R60">
        <f t="shared" si="2"/>
        <v>2.365057790669035E-2</v>
      </c>
      <c r="V60" s="115">
        <v>95.025999999999996</v>
      </c>
      <c r="W60">
        <f>DE_RAW!V60/(V60/100)/POP!$B60</f>
        <v>2022.7731337373334</v>
      </c>
      <c r="Y60">
        <f t="shared" si="3"/>
        <v>0.40781358188815009</v>
      </c>
    </row>
    <row r="61" spans="1:25">
      <c r="A61" t="s">
        <v>396</v>
      </c>
      <c r="B61">
        <f>DE_RAW!B61*10^6/POP!$B61</f>
        <v>8878.8860674580919</v>
      </c>
      <c r="C61">
        <f>DE_RAW!C61*10^6/POP!$B61</f>
        <v>4906.7482324651319</v>
      </c>
      <c r="D61">
        <f>DE_RAW!D61*10^6/POP!$B61</f>
        <v>1662.1351127417106</v>
      </c>
      <c r="E61">
        <f>DE_RAW!E61*10^6/POP!$B61</f>
        <v>1742.0286329062756</v>
      </c>
      <c r="F61">
        <f t="shared" si="0"/>
        <v>1547.0922990781037</v>
      </c>
      <c r="G61">
        <f>DE_RAW!R61*10^9/POP!$B61</f>
        <v>194.93633382817194</v>
      </c>
      <c r="H61">
        <f>DE_RAW!F61*10^6/POP!$B61</f>
        <v>2868.8754632112136</v>
      </c>
      <c r="I61">
        <f>DE_RAW!G61*10^6/POP!$B61</f>
        <v>2422.9033304379136</v>
      </c>
      <c r="J61">
        <f>DE_RAW!H61*10^6/(DE_RAW!N61*10^6)*1/(DE_RAW!J61/100)</f>
        <v>24.936128310726016</v>
      </c>
      <c r="K61">
        <f>DE_RAW!N61*10^6/(DE_RAW!M61*10^3)</f>
        <v>359.37447013487474</v>
      </c>
      <c r="L61">
        <f>1-DE_RAW!O61/100</f>
        <v>0.89133333333333398</v>
      </c>
      <c r="M61">
        <f>DE_RAW!P61*1000/POP!B61</f>
        <v>0.53651284584898717</v>
      </c>
      <c r="O61" s="36">
        <f t="shared" si="1"/>
        <v>18.720086057119076</v>
      </c>
      <c r="R61">
        <f t="shared" si="2"/>
        <v>2.1955043948883517E-2</v>
      </c>
      <c r="V61" s="116">
        <v>95.783000000000001</v>
      </c>
      <c r="W61">
        <f>DE_RAW!V61/(V61/100)/POP!$B61</f>
        <v>2107.0901600525417</v>
      </c>
      <c r="Y61">
        <f t="shared" si="3"/>
        <v>4.1683876905870276</v>
      </c>
    </row>
    <row r="62" spans="1:25">
      <c r="A62" t="s">
        <v>397</v>
      </c>
      <c r="B62">
        <f>DE_RAW!B62*10^6/POP!$B62</f>
        <v>8979.2133817039703</v>
      </c>
      <c r="C62">
        <f>DE_RAW!C62*10^6/POP!$B62</f>
        <v>4951.1563341213196</v>
      </c>
      <c r="D62">
        <f>DE_RAW!D62*10^6/POP!$B62</f>
        <v>1672.4453264602882</v>
      </c>
      <c r="E62">
        <f>DE_RAW!E62*10^6/POP!$B62</f>
        <v>1718.1559526534088</v>
      </c>
      <c r="F62">
        <f t="shared" si="0"/>
        <v>1512.4705573363669</v>
      </c>
      <c r="G62">
        <f>DE_RAW!R62*10^9/POP!$B62</f>
        <v>205.68539531704187</v>
      </c>
      <c r="H62">
        <f>DE_RAW!F62*10^6/POP!$B62</f>
        <v>2961.1338312693379</v>
      </c>
      <c r="I62">
        <f>DE_RAW!G62*10^6/POP!$B62</f>
        <v>2483.9004887455362</v>
      </c>
      <c r="J62">
        <f>DE_RAW!H62*10^6/(DE_RAW!N62*10^6)*1/(DE_RAW!J62/100)</f>
        <v>24.886042560268688</v>
      </c>
      <c r="K62">
        <f>DE_RAW!N62*10^6/(DE_RAW!M62*10^3)</f>
        <v>362.110338948547</v>
      </c>
      <c r="L62">
        <f>1-DE_RAW!O62/100</f>
        <v>0.89466666666666694</v>
      </c>
      <c r="M62">
        <f>DE_RAW!P62*1000/POP!B62</f>
        <v>0.53260844978076349</v>
      </c>
      <c r="O62" s="36">
        <f t="shared" si="1"/>
        <v>18.625744320410739</v>
      </c>
      <c r="R62">
        <f t="shared" si="2"/>
        <v>2.2906839003976238E-2</v>
      </c>
      <c r="V62" s="115">
        <v>96.834999999999994</v>
      </c>
      <c r="W62">
        <f>DE_RAW!V62/(V62/100)/POP!$B62</f>
        <v>2186.9978710288819</v>
      </c>
      <c r="Y62">
        <f t="shared" si="3"/>
        <v>3.7923251928786872</v>
      </c>
    </row>
    <row r="63" spans="1:25">
      <c r="A63" t="s">
        <v>398</v>
      </c>
      <c r="B63">
        <f>DE_RAW!B63*10^6/POP!$B63</f>
        <v>9135.1389742266747</v>
      </c>
      <c r="C63">
        <f>DE_RAW!C63*10^6/POP!$B63</f>
        <v>4976.1860738097766</v>
      </c>
      <c r="D63">
        <f>DE_RAW!D63*10^6/POP!$B63</f>
        <v>1671.6748881142705</v>
      </c>
      <c r="E63">
        <f>DE_RAW!E63*10^6/POP!$B63</f>
        <v>1838.4771925391785</v>
      </c>
      <c r="F63">
        <f t="shared" si="0"/>
        <v>1615.1847931026903</v>
      </c>
      <c r="G63">
        <f>DE_RAW!R63*10^9/POP!$B63</f>
        <v>223.29239943648827</v>
      </c>
      <c r="H63">
        <f>DE_RAW!F63*10^6/POP!$B63</f>
        <v>3054.7498071348164</v>
      </c>
      <c r="I63">
        <f>DE_RAW!G63*10^6/POP!$B63</f>
        <v>2522.3398370448285</v>
      </c>
      <c r="J63">
        <f>DE_RAW!H63*10^6/(DE_RAW!N63*10^6)*1/(DE_RAW!J63/100)</f>
        <v>24.754503446123206</v>
      </c>
      <c r="K63">
        <f>DE_RAW!N63*10^6/(DE_RAW!M63*10^3)</f>
        <v>363.39781178851507</v>
      </c>
      <c r="L63">
        <f>1-DE_RAW!O63/100</f>
        <v>0.89800000000000002</v>
      </c>
      <c r="M63">
        <f>DE_RAW!P63*1000/POP!B63</f>
        <v>0.53389016808800915</v>
      </c>
      <c r="O63" s="36">
        <f t="shared" si="1"/>
        <v>18.299391972367715</v>
      </c>
      <c r="R63">
        <f t="shared" si="2"/>
        <v>2.4443240553479465E-2</v>
      </c>
      <c r="V63" s="116">
        <v>97.260999999999996</v>
      </c>
      <c r="W63">
        <f>DE_RAW!V63/(V63/100)/POP!$B63</f>
        <v>2227.0547206731057</v>
      </c>
      <c r="Y63">
        <f t="shared" si="3"/>
        <v>1.8315907013379373</v>
      </c>
    </row>
    <row r="64" spans="1:25">
      <c r="A64" t="s">
        <v>399</v>
      </c>
      <c r="B64">
        <f>DE_RAW!B64*10^6/POP!$B64</f>
        <v>9206.7894880990389</v>
      </c>
      <c r="C64">
        <f>DE_RAW!C64*10^6/POP!$B64</f>
        <v>4977.0590859838076</v>
      </c>
      <c r="D64">
        <f>DE_RAW!D64*10^6/POP!$B64</f>
        <v>1684.508527730135</v>
      </c>
      <c r="E64">
        <f>DE_RAW!E64*10^6/POP!$B64</f>
        <v>1841.4522827297978</v>
      </c>
      <c r="F64">
        <f t="shared" si="0"/>
        <v>1622.875420925375</v>
      </c>
      <c r="G64">
        <f>DE_RAW!R64*10^9/POP!$B64</f>
        <v>218.57686180442275</v>
      </c>
      <c r="H64">
        <f>DE_RAW!F64*10^6/POP!$B64</f>
        <v>3140.363667216362</v>
      </c>
      <c r="I64">
        <f>DE_RAW!G64*10^6/POP!$B64</f>
        <v>2569.7620029825111</v>
      </c>
      <c r="J64">
        <f>DE_RAW!H64*10^6/(DE_RAW!N64*10^6)*1/(DE_RAW!J64/100)</f>
        <v>24.863705287860089</v>
      </c>
      <c r="K64">
        <f>DE_RAW!N64*10^6/(DE_RAW!M64*10^3)</f>
        <v>363.3083859763924</v>
      </c>
      <c r="L64">
        <f>1-DE_RAW!O64/100</f>
        <v>0.90100000000000002</v>
      </c>
      <c r="M64">
        <f>DE_RAW!P64*1000/POP!B64</f>
        <v>0.53499590218736515</v>
      </c>
      <c r="O64" s="36">
        <f t="shared" si="1"/>
        <v>18.296372800828991</v>
      </c>
      <c r="R64">
        <f t="shared" si="2"/>
        <v>2.3740834097158568E-2</v>
      </c>
      <c r="V64" s="115">
        <v>97.744</v>
      </c>
      <c r="W64">
        <f>DE_RAW!V64/(V64/100)/POP!$B64</f>
        <v>2253.909737894006</v>
      </c>
      <c r="Y64">
        <f t="shared" si="3"/>
        <v>1.2058534966210344</v>
      </c>
    </row>
    <row r="65" spans="1:25">
      <c r="A65" t="s">
        <v>400</v>
      </c>
      <c r="B65">
        <f>DE_RAW!B65*10^6/POP!$B65</f>
        <v>9344.8608543854098</v>
      </c>
      <c r="C65">
        <f>DE_RAW!C65*10^6/POP!$B65</f>
        <v>5030.1543766774557</v>
      </c>
      <c r="D65">
        <f>DE_RAW!D65*10^6/POP!$B65</f>
        <v>1689.9598343349885</v>
      </c>
      <c r="E65">
        <f>DE_RAW!E65*10^6/POP!$B65</f>
        <v>1892.7771500421675</v>
      </c>
      <c r="F65">
        <f t="shared" si="0"/>
        <v>1671.6594744459096</v>
      </c>
      <c r="G65">
        <f>DE_RAW!R65*10^9/POP!$B65</f>
        <v>221.1176755962579</v>
      </c>
      <c r="H65">
        <f>DE_RAW!F65*10^6/POP!$B65</f>
        <v>3320.7834286500211</v>
      </c>
      <c r="I65">
        <f>DE_RAW!G65*10^6/POP!$B65</f>
        <v>2650.2498977803903</v>
      </c>
      <c r="J65">
        <f>DE_RAW!H65*10^6/(DE_RAW!N65*10^6)*1/(DE_RAW!J65/100)</f>
        <v>24.627484130448988</v>
      </c>
      <c r="K65">
        <f>DE_RAW!N65*10^6/(DE_RAW!M65*10^3)</f>
        <v>365.34697000100329</v>
      </c>
      <c r="L65">
        <f>1-DE_RAW!O65/100</f>
        <v>0.90433333333333343</v>
      </c>
      <c r="M65">
        <f>DE_RAW!P65*1000/POP!B65</f>
        <v>0.53501027080345631</v>
      </c>
      <c r="O65" s="36">
        <f t="shared" si="1"/>
        <v>18.084376650101905</v>
      </c>
      <c r="R65">
        <f t="shared" si="2"/>
        <v>2.3661954847887384E-2</v>
      </c>
      <c r="V65" s="116">
        <v>97.338999999999999</v>
      </c>
      <c r="W65">
        <f>DE_RAW!V65/(V65/100)/POP!$B65</f>
        <v>2331.9547556279117</v>
      </c>
      <c r="Y65">
        <f t="shared" si="3"/>
        <v>3.4626505410473518</v>
      </c>
    </row>
    <row r="66" spans="1:25">
      <c r="A66" t="s">
        <v>401</v>
      </c>
      <c r="B66">
        <f>DE_RAW!B66*10^6/POP!$B66</f>
        <v>9362.1915769484003</v>
      </c>
      <c r="C66">
        <f>DE_RAW!C66*10^6/POP!$B66</f>
        <v>4960.6627997720716</v>
      </c>
      <c r="D66">
        <f>DE_RAW!D66*10^6/POP!$B66</f>
        <v>1704.816859902875</v>
      </c>
      <c r="E66">
        <f>DE_RAW!E66*10^6/POP!$B66</f>
        <v>1895.5268206637993</v>
      </c>
      <c r="F66">
        <f t="shared" si="0"/>
        <v>1673.783571429623</v>
      </c>
      <c r="G66">
        <f>DE_RAW!R66*10^9/POP!$B66</f>
        <v>221.7432492341764</v>
      </c>
      <c r="H66">
        <f>DE_RAW!F66*10^6/POP!$B66</f>
        <v>3297.46353220527</v>
      </c>
      <c r="I66">
        <f>DE_RAW!G66*10^6/POP!$B66</f>
        <v>2679.0425021407182</v>
      </c>
      <c r="J66">
        <f>DE_RAW!H66*10^6/(DE_RAW!N66*10^6)*1/(DE_RAW!J66/100)</f>
        <v>24.583931415221091</v>
      </c>
      <c r="K66">
        <f>DE_RAW!N66*10^6/(DE_RAW!M66*10^3)</f>
        <v>364.25032064878354</v>
      </c>
      <c r="L66">
        <f>1-DE_RAW!O66/100</f>
        <v>0.90933333333333344</v>
      </c>
      <c r="M66">
        <f>DE_RAW!P66*1000/POP!B66</f>
        <v>0.53511842914973273</v>
      </c>
      <c r="O66" s="36">
        <f t="shared" si="1"/>
        <v>18.209591695394025</v>
      </c>
      <c r="R66">
        <f t="shared" si="2"/>
        <v>2.3684972413954113E-2</v>
      </c>
      <c r="V66" s="115">
        <v>97.272000000000006</v>
      </c>
      <c r="W66">
        <f>DE_RAW!V66/(V66/100)/POP!$B66</f>
        <v>2393.7637384102795</v>
      </c>
      <c r="Y66">
        <f t="shared" si="3"/>
        <v>2.6505223839870196</v>
      </c>
    </row>
    <row r="67" spans="1:25">
      <c r="A67" t="s">
        <v>402</v>
      </c>
      <c r="B67">
        <f>DE_RAW!B67*10^6/POP!$B67</f>
        <v>9427.3283472706626</v>
      </c>
      <c r="C67">
        <f>DE_RAW!C67*10^6/POP!$B67</f>
        <v>4996.9358638471231</v>
      </c>
      <c r="D67">
        <f>DE_RAW!D67*10^6/POP!$B67</f>
        <v>1711.4924693575224</v>
      </c>
      <c r="E67">
        <f>DE_RAW!E67*10^6/POP!$B67</f>
        <v>1878.9777072134316</v>
      </c>
      <c r="F67">
        <f t="shared" ref="F67:F130" si="4">E67-G67</f>
        <v>1668.5306176651134</v>
      </c>
      <c r="G67">
        <f>DE_RAW!R67*10^9/POP!$B67</f>
        <v>210.44708954831813</v>
      </c>
      <c r="H67">
        <f>DE_RAW!F67*10^6/POP!$B67</f>
        <v>3381.8445483506189</v>
      </c>
      <c r="I67">
        <f>DE_RAW!G67*10^6/POP!$B67</f>
        <v>2694.8716939541459</v>
      </c>
      <c r="J67">
        <f>DE_RAW!H67*10^6/(DE_RAW!N67*10^6)*1/(DE_RAW!J67/100)</f>
        <v>24.514346285733335</v>
      </c>
      <c r="K67">
        <f>DE_RAW!N67*10^6/(DE_RAW!M67*10^3)</f>
        <v>364.73368970661363</v>
      </c>
      <c r="L67">
        <f>1-DE_RAW!O67/100</f>
        <v>0.91400000000000003</v>
      </c>
      <c r="M67">
        <f>DE_RAW!P67*1000/POP!B67</f>
        <v>0.53450168925503627</v>
      </c>
      <c r="O67" s="36">
        <f t="shared" ref="O67:O130" si="5">D67/B67*100</f>
        <v>18.154586393005207</v>
      </c>
      <c r="R67">
        <f t="shared" ref="R67:R130" si="6">G67/B67</f>
        <v>2.2323088980903627E-2</v>
      </c>
      <c r="V67" s="116">
        <v>97.552999999999997</v>
      </c>
      <c r="W67">
        <f>DE_RAW!V67/(V67/100)/POP!$B67</f>
        <v>2392.8263057893782</v>
      </c>
      <c r="Y67">
        <f t="shared" si="3"/>
        <v>-3.9161451310310014E-2</v>
      </c>
    </row>
    <row r="68" spans="1:25">
      <c r="A68" t="s">
        <v>403</v>
      </c>
      <c r="B68">
        <f>DE_RAW!B68*10^6/POP!$B68</f>
        <v>9478.6967629887968</v>
      </c>
      <c r="C68">
        <f>DE_RAW!C68*10^6/POP!$B68</f>
        <v>4994.3564626889174</v>
      </c>
      <c r="D68">
        <f>DE_RAW!D68*10^6/POP!$B68</f>
        <v>1711.8302546843886</v>
      </c>
      <c r="E68">
        <f>DE_RAW!E68*10^6/POP!$B68</f>
        <v>1885.8696476963221</v>
      </c>
      <c r="F68">
        <f t="shared" si="4"/>
        <v>1673.2920205802811</v>
      </c>
      <c r="G68">
        <f>DE_RAW!R68*10^9/POP!$B68</f>
        <v>212.5776271160409</v>
      </c>
      <c r="H68">
        <f>DE_RAW!F68*10^6/POP!$B68</f>
        <v>3448.9945502407627</v>
      </c>
      <c r="I68">
        <f>DE_RAW!G68*10^6/POP!$B68</f>
        <v>2754.2537403828001</v>
      </c>
      <c r="J68">
        <f>DE_RAW!H68*10^6/(DE_RAW!N68*10^6)*1/(DE_RAW!J68/100)</f>
        <v>24.577585679632648</v>
      </c>
      <c r="K68">
        <f>DE_RAW!N68*10^6/(DE_RAW!M68*10^3)</f>
        <v>363.68134295062464</v>
      </c>
      <c r="L68">
        <f>1-DE_RAW!O68/100</f>
        <v>0.91566666666666674</v>
      </c>
      <c r="M68">
        <f>DE_RAW!P68*1000/POP!B68</f>
        <v>0.53535265152010147</v>
      </c>
      <c r="O68" s="36">
        <f t="shared" si="5"/>
        <v>18.05976388408715</v>
      </c>
      <c r="R68">
        <f t="shared" si="6"/>
        <v>2.24268834030103E-2</v>
      </c>
      <c r="V68" s="117">
        <v>97.3</v>
      </c>
      <c r="W68">
        <f>DE_RAW!V68/(V68/100)/POP!$B68</f>
        <v>2387.6617389553376</v>
      </c>
      <c r="Y68">
        <f t="shared" ref="Y68:Y131" si="7">(W68/W67-1)*100</f>
        <v>-0.21583542531043998</v>
      </c>
    </row>
    <row r="69" spans="1:25">
      <c r="A69" t="s">
        <v>404</v>
      </c>
      <c r="B69">
        <f>DE_RAW!B69*10^6/POP!$B69</f>
        <v>9551.9301593054297</v>
      </c>
      <c r="C69">
        <f>DE_RAW!C69*10^6/POP!$B69</f>
        <v>4989.5520710293022</v>
      </c>
      <c r="D69">
        <f>DE_RAW!D69*10^6/POP!$B69</f>
        <v>1726.1557886395567</v>
      </c>
      <c r="E69">
        <f>DE_RAW!E69*10^6/POP!$B69</f>
        <v>1922.9398700431134</v>
      </c>
      <c r="F69">
        <f t="shared" si="4"/>
        <v>1709.3758991819082</v>
      </c>
      <c r="G69">
        <f>DE_RAW!R69*10^9/POP!$B69</f>
        <v>213.56397086120532</v>
      </c>
      <c r="H69">
        <f>DE_RAW!F69*10^6/POP!$B69</f>
        <v>3481.2537373773298</v>
      </c>
      <c r="I69">
        <f>DE_RAW!G69*10^6/POP!$B69</f>
        <v>2754.4107425976449</v>
      </c>
      <c r="J69">
        <f>DE_RAW!H69*10^6/(DE_RAW!N69*10^6)*1/(DE_RAW!J69/100)</f>
        <v>24.440992814141929</v>
      </c>
      <c r="K69">
        <f>DE_RAW!N69*10^6/(DE_RAW!M69*10^3)</f>
        <v>364.58700634740302</v>
      </c>
      <c r="L69">
        <f>1-DE_RAW!O69/100</f>
        <v>0.91800000000000015</v>
      </c>
      <c r="M69">
        <f>DE_RAW!P69*1000/POP!B69</f>
        <v>0.53607979289870966</v>
      </c>
      <c r="O69" s="36">
        <f t="shared" si="5"/>
        <v>18.071277321452637</v>
      </c>
      <c r="R69">
        <f t="shared" si="6"/>
        <v>2.2358200625362892E-2</v>
      </c>
      <c r="V69" s="116">
        <v>97.924000000000007</v>
      </c>
      <c r="W69">
        <f>DE_RAW!V69/(V69/100)/POP!$B69</f>
        <v>2418.3408748289698</v>
      </c>
      <c r="Y69">
        <f t="shared" si="7"/>
        <v>1.2849029396875711</v>
      </c>
    </row>
    <row r="70" spans="1:25">
      <c r="A70" t="s">
        <v>405</v>
      </c>
      <c r="B70">
        <f>DE_RAW!B70*10^6/POP!$B70</f>
        <v>9608.2299240557386</v>
      </c>
      <c r="C70">
        <f>DE_RAW!C70*10^6/POP!$B70</f>
        <v>5002.9390202725081</v>
      </c>
      <c r="D70">
        <f>DE_RAW!D70*10^6/POP!$B70</f>
        <v>1755.9291259654447</v>
      </c>
      <c r="E70">
        <f>DE_RAW!E70*10^6/POP!$B70</f>
        <v>1948.7718591503451</v>
      </c>
      <c r="F70">
        <f t="shared" si="4"/>
        <v>1718.4946670017757</v>
      </c>
      <c r="G70">
        <f>DE_RAW!R70*10^9/POP!$B70</f>
        <v>230.27719214856947</v>
      </c>
      <c r="H70">
        <f>DE_RAW!F70*10^6/POP!$B70</f>
        <v>3509.4200202564666</v>
      </c>
      <c r="I70">
        <f>DE_RAW!G70*10^6/POP!$B70</f>
        <v>2775.0333913001846</v>
      </c>
      <c r="J70">
        <f>DE_RAW!H70*10^6/(DE_RAW!N70*10^6)*1/(DE_RAW!J70/100)</f>
        <v>24.551642891185718</v>
      </c>
      <c r="K70">
        <f>DE_RAW!N70*10^6/(DE_RAW!M70*10^3)</f>
        <v>363.96974210487571</v>
      </c>
      <c r="L70">
        <f>1-DE_RAW!O70/100</f>
        <v>0.92100000000000004</v>
      </c>
      <c r="M70">
        <f>DE_RAW!P70*1000/POP!B70</f>
        <v>0.53782872569996554</v>
      </c>
      <c r="O70" s="36">
        <f t="shared" si="5"/>
        <v>18.275261310818504</v>
      </c>
      <c r="R70">
        <f t="shared" si="6"/>
        <v>2.3966661286074529E-2</v>
      </c>
      <c r="V70" s="115">
        <v>99.477000000000004</v>
      </c>
      <c r="W70">
        <f>DE_RAW!V70/(V70/100)/POP!$B70</f>
        <v>2452.5619869784932</v>
      </c>
      <c r="Y70">
        <f t="shared" si="7"/>
        <v>1.415065696722495</v>
      </c>
    </row>
    <row r="71" spans="1:25">
      <c r="A71" t="s">
        <v>406</v>
      </c>
      <c r="B71">
        <f>DE_RAW!B71*10^6/POP!$B71</f>
        <v>9577.3131750316716</v>
      </c>
      <c r="C71">
        <f>DE_RAW!C71*10^6/POP!$B71</f>
        <v>4985.1976789200826</v>
      </c>
      <c r="D71">
        <f>DE_RAW!D71*10^6/POP!$B71</f>
        <v>1789.8015780661322</v>
      </c>
      <c r="E71">
        <f>DE_RAW!E71*10^6/POP!$B71</f>
        <v>1913.7019575623417</v>
      </c>
      <c r="F71">
        <f t="shared" si="4"/>
        <v>1688.7915435027146</v>
      </c>
      <c r="G71">
        <f>DE_RAW!R71*10^9/POP!$B71</f>
        <v>224.91041405962707</v>
      </c>
      <c r="H71">
        <f>DE_RAW!F71*10^6/POP!$B71</f>
        <v>3493.9476576069792</v>
      </c>
      <c r="I71">
        <f>DE_RAW!G71*10^6/POP!$B71</f>
        <v>2745.9540007757741</v>
      </c>
      <c r="J71">
        <f>DE_RAW!H71*10^6/(DE_RAW!N71*10^6)*1/(DE_RAW!J71/100)</f>
        <v>24.727098062034347</v>
      </c>
      <c r="K71">
        <f>DE_RAW!N71*10^6/(DE_RAW!M71*10^3)</f>
        <v>362.40122552023331</v>
      </c>
      <c r="L71">
        <f>1-DE_RAW!O71/100</f>
        <v>0.92466666666666675</v>
      </c>
      <c r="M71">
        <f>DE_RAW!P71*1000/POP!B71</f>
        <v>0.53650720062468193</v>
      </c>
      <c r="O71" s="36">
        <f t="shared" si="5"/>
        <v>18.687929958604631</v>
      </c>
      <c r="R71">
        <f t="shared" si="6"/>
        <v>2.3483664985079002E-2</v>
      </c>
      <c r="V71" s="116">
        <v>100.499</v>
      </c>
      <c r="W71">
        <f>DE_RAW!V71/(V71/100)/POP!$B71</f>
        <v>2475.7547161777425</v>
      </c>
      <c r="Y71">
        <f t="shared" si="7"/>
        <v>0.94565313017112018</v>
      </c>
    </row>
    <row r="72" spans="1:25">
      <c r="A72" t="s">
        <v>407</v>
      </c>
      <c r="B72">
        <f>DE_RAW!B72*10^6/POP!$B72</f>
        <v>9529.3906646046089</v>
      </c>
      <c r="C72">
        <f>DE_RAW!C72*10^6/POP!$B72</f>
        <v>4990.757950265518</v>
      </c>
      <c r="D72">
        <f>DE_RAW!D72*10^6/POP!$B72</f>
        <v>1780.5952976595959</v>
      </c>
      <c r="E72">
        <f>DE_RAW!E72*10^6/POP!$B72</f>
        <v>1914.8353355817862</v>
      </c>
      <c r="F72">
        <f t="shared" si="4"/>
        <v>1692.8961086264528</v>
      </c>
      <c r="G72">
        <f>DE_RAW!R72*10^9/POP!$B72</f>
        <v>221.93922695533342</v>
      </c>
      <c r="H72">
        <f>DE_RAW!F72*10^6/POP!$B72</f>
        <v>3466.0505778673059</v>
      </c>
      <c r="I72">
        <f>DE_RAW!G72*10^6/POP!$B72</f>
        <v>2798.7116080370938</v>
      </c>
      <c r="J72">
        <f>DE_RAW!H72*10^6/(DE_RAW!N72*10^6)*1/(DE_RAW!J72/100)</f>
        <v>24.79083552764283</v>
      </c>
      <c r="K72">
        <f>DE_RAW!N72*10^6/(DE_RAW!M72*10^3)</f>
        <v>360.82397955440337</v>
      </c>
      <c r="L72">
        <f>1-DE_RAW!O72/100</f>
        <v>0.92866666666666675</v>
      </c>
      <c r="M72">
        <f>DE_RAW!P72*1000/POP!B72</f>
        <v>0.53562918431834283</v>
      </c>
      <c r="O72" s="36">
        <f t="shared" si="5"/>
        <v>18.685300669573042</v>
      </c>
      <c r="R72">
        <f t="shared" si="6"/>
        <v>2.3289970446871387E-2</v>
      </c>
      <c r="V72" s="115">
        <v>102.01900000000001</v>
      </c>
      <c r="W72">
        <f>DE_RAW!V72/(V72/100)/POP!$B72</f>
        <v>2477.3684733907639</v>
      </c>
      <c r="Y72">
        <f t="shared" si="7"/>
        <v>6.5182435177302267E-2</v>
      </c>
    </row>
    <row r="73" spans="1:25">
      <c r="A73" t="s">
        <v>408</v>
      </c>
      <c r="B73">
        <f>DE_RAW!B73*10^6/POP!$B73</f>
        <v>9386.7189116360623</v>
      </c>
      <c r="C73">
        <f>DE_RAW!C73*10^6/POP!$B73</f>
        <v>4965.3770430448239</v>
      </c>
      <c r="D73">
        <f>DE_RAW!D73*10^6/POP!$B73</f>
        <v>1796.5801414946689</v>
      </c>
      <c r="E73">
        <f>DE_RAW!E73*10^6/POP!$B73</f>
        <v>1887.9057002289444</v>
      </c>
      <c r="F73">
        <f t="shared" si="4"/>
        <v>1660.4750610012165</v>
      </c>
      <c r="G73">
        <f>DE_RAW!R73*10^9/POP!$B73</f>
        <v>227.43063922772774</v>
      </c>
      <c r="H73">
        <f>DE_RAW!F73*10^6/POP!$B73</f>
        <v>3274.1336893637235</v>
      </c>
      <c r="I73">
        <f>DE_RAW!G73*10^6/POP!$B73</f>
        <v>2705.4963984866581</v>
      </c>
      <c r="J73">
        <f>DE_RAW!H73*10^6/(DE_RAW!N73*10^6)*1/(DE_RAW!J73/100)</f>
        <v>25.273628952374263</v>
      </c>
      <c r="K73">
        <f>DE_RAW!N73*10^6/(DE_RAW!M73*10^3)</f>
        <v>358.10827658587783</v>
      </c>
      <c r="L73">
        <f>1-DE_RAW!O73/100</f>
        <v>0.92966666666666664</v>
      </c>
      <c r="M73">
        <f>DE_RAW!P73*1000/POP!B73</f>
        <v>0.53642929159568142</v>
      </c>
      <c r="O73" s="36">
        <f t="shared" si="5"/>
        <v>19.139596683432949</v>
      </c>
      <c r="R73">
        <f t="shared" si="6"/>
        <v>2.4228981539630188E-2</v>
      </c>
      <c r="V73" s="116">
        <v>99.162999999999997</v>
      </c>
      <c r="W73">
        <f>DE_RAW!V73/(V73/100)/POP!$B73</f>
        <v>2373.7797949161895</v>
      </c>
      <c r="Y73">
        <f t="shared" si="7"/>
        <v>-4.1813997226174848</v>
      </c>
    </row>
    <row r="74" spans="1:25">
      <c r="A74" t="s">
        <v>123</v>
      </c>
      <c r="B74">
        <f>DE_RAW!B74*10^6/POP!$B74</f>
        <v>8954.8978161200848</v>
      </c>
      <c r="C74">
        <f>DE_RAW!C74*10^6/POP!$B74</f>
        <v>5009.8477442559133</v>
      </c>
      <c r="D74">
        <f>DE_RAW!D74*10^6/POP!$B74</f>
        <v>1821.8740147826989</v>
      </c>
      <c r="E74">
        <f>DE_RAW!E74*10^6/POP!$B74</f>
        <v>1736.1937630804057</v>
      </c>
      <c r="F74">
        <f t="shared" si="4"/>
        <v>1505.9500010236488</v>
      </c>
      <c r="G74">
        <f>DE_RAW!R74*10^9/POP!$B74</f>
        <v>230.24376205675676</v>
      </c>
      <c r="H74">
        <f>DE_RAW!F74*10^6/POP!$B74</f>
        <v>2893.4966728845698</v>
      </c>
      <c r="I74">
        <f>DE_RAW!G74*10^6/POP!$B74</f>
        <v>2542.7932836454138</v>
      </c>
      <c r="J74">
        <f>DE_RAW!H74*10^6/(DE_RAW!N74*10^6)*1/(DE_RAW!J74/100)</f>
        <v>25.481173544711922</v>
      </c>
      <c r="K74">
        <f>DE_RAW!N74*10^6/(DE_RAW!M74*10^3)</f>
        <v>354.01079196332779</v>
      </c>
      <c r="L74">
        <f>1-DE_RAW!O74/100</f>
        <v>0.92799999999999994</v>
      </c>
      <c r="M74">
        <f>DE_RAW!P74*1000/POP!B74</f>
        <v>0.53842053396842005</v>
      </c>
      <c r="O74" s="36">
        <f t="shared" si="5"/>
        <v>20.345000604061251</v>
      </c>
      <c r="R74">
        <f t="shared" si="6"/>
        <v>2.5711489598718298E-2</v>
      </c>
      <c r="V74" s="115">
        <v>94.498999999999995</v>
      </c>
      <c r="W74">
        <f>DE_RAW!V74/(V74/100)/POP!$B74</f>
        <v>2207.6017500932189</v>
      </c>
      <c r="Y74">
        <f t="shared" si="7"/>
        <v>-7.0005669935714447</v>
      </c>
    </row>
    <row r="75" spans="1:25">
      <c r="A75" t="s">
        <v>409</v>
      </c>
      <c r="B75">
        <f>DE_RAW!B75*10^6/POP!$B75</f>
        <v>8982.760226207778</v>
      </c>
      <c r="C75">
        <f>DE_RAW!C75*10^6/POP!$B75</f>
        <v>5032.2665377399244</v>
      </c>
      <c r="D75">
        <f>DE_RAW!D75*10^6/POP!$B75</f>
        <v>1835.2376872066661</v>
      </c>
      <c r="E75">
        <f>DE_RAW!E75*10^6/POP!$B75</f>
        <v>1741.5780327380201</v>
      </c>
      <c r="F75">
        <f t="shared" si="4"/>
        <v>1502.47251279374</v>
      </c>
      <c r="G75">
        <f>DE_RAW!R75*10^9/POP!$B75</f>
        <v>239.10551994428022</v>
      </c>
      <c r="H75">
        <f>DE_RAW!F75*10^6/POP!$B75</f>
        <v>2871.9099999867803</v>
      </c>
      <c r="I75">
        <f>DE_RAW!G75*10^6/POP!$B75</f>
        <v>2415.3443283517158</v>
      </c>
      <c r="J75">
        <f>DE_RAW!H75*10^6/(DE_RAW!N75*10^6)*1/(DE_RAW!J75/100)</f>
        <v>25.639269781603712</v>
      </c>
      <c r="K75">
        <f>DE_RAW!N75*10^6/(DE_RAW!M75*10^3)</f>
        <v>350.60077752512285</v>
      </c>
      <c r="L75">
        <f>1-DE_RAW!O75/100</f>
        <v>0.92533333333333334</v>
      </c>
      <c r="M75">
        <f>DE_RAW!P75*1000/POP!B75</f>
        <v>0.53883172602902707</v>
      </c>
      <c r="O75" s="36">
        <f t="shared" si="5"/>
        <v>20.430665418990511</v>
      </c>
      <c r="R75">
        <f t="shared" si="6"/>
        <v>2.6618268096110877E-2</v>
      </c>
      <c r="V75" s="118">
        <v>93.46</v>
      </c>
      <c r="W75">
        <f>DE_RAW!V75/(V75/100)/POP!$B75</f>
        <v>2074.0532834241085</v>
      </c>
      <c r="Y75">
        <f t="shared" si="7"/>
        <v>-6.0494818263063577</v>
      </c>
    </row>
    <row r="76" spans="1:25">
      <c r="A76" t="s">
        <v>410</v>
      </c>
      <c r="B76">
        <f>DE_RAW!B76*10^6/POP!$B76</f>
        <v>9044.2286802388589</v>
      </c>
      <c r="C76">
        <f>DE_RAW!C76*10^6/POP!$B76</f>
        <v>5019.4556224097641</v>
      </c>
      <c r="D76">
        <f>DE_RAW!D76*10^6/POP!$B76</f>
        <v>1850.003441369593</v>
      </c>
      <c r="E76">
        <f>DE_RAW!E76*10^6/POP!$B76</f>
        <v>1741.7838325466723</v>
      </c>
      <c r="F76">
        <f t="shared" si="4"/>
        <v>1496.4172904701013</v>
      </c>
      <c r="G76">
        <f>DE_RAW!R76*10^9/POP!$B76</f>
        <v>245.36654207657102</v>
      </c>
      <c r="H76">
        <f>DE_RAW!F76*10^6/POP!$B76</f>
        <v>2965.1299390062745</v>
      </c>
      <c r="I76">
        <f>DE_RAW!G76*10^6/POP!$B76</f>
        <v>2500.1420672847512</v>
      </c>
      <c r="J76">
        <f>DE_RAW!H76*10^6/(DE_RAW!N76*10^6)*1/(DE_RAW!J76/100)</f>
        <v>25.77717827749775</v>
      </c>
      <c r="K76">
        <f>DE_RAW!N76*10^6/(DE_RAW!M76*10^3)</f>
        <v>350.60492104296731</v>
      </c>
      <c r="L76">
        <f>1-DE_RAW!O76/100</f>
        <v>0.92466666666666675</v>
      </c>
      <c r="M76">
        <f>DE_RAW!P76*1000/POP!B76</f>
        <v>0.5388495154774392</v>
      </c>
      <c r="O76" s="36">
        <f t="shared" si="5"/>
        <v>20.455071480133498</v>
      </c>
      <c r="R76">
        <f t="shared" si="6"/>
        <v>2.7129626057850947E-2</v>
      </c>
      <c r="V76" s="115">
        <v>93.122</v>
      </c>
      <c r="W76">
        <f>DE_RAW!V76/(V76/100)/POP!$B76</f>
        <v>2170.6472088056744</v>
      </c>
      <c r="Y76">
        <f t="shared" si="7"/>
        <v>4.6572538012184861</v>
      </c>
    </row>
    <row r="77" spans="1:25">
      <c r="A77" t="s">
        <v>411</v>
      </c>
      <c r="B77">
        <f>DE_RAW!B77*10^6/POP!$B77</f>
        <v>9119.3588178917307</v>
      </c>
      <c r="C77">
        <f>DE_RAW!C77*10^6/POP!$B77</f>
        <v>5027.3826686365201</v>
      </c>
      <c r="D77">
        <f>DE_RAW!D77*10^6/POP!$B77</f>
        <v>1849.0431047873976</v>
      </c>
      <c r="E77">
        <f>DE_RAW!E77*10^6/POP!$B77</f>
        <v>1725.1125526985686</v>
      </c>
      <c r="F77">
        <f t="shared" si="4"/>
        <v>1479.1475444664538</v>
      </c>
      <c r="G77">
        <f>DE_RAW!R77*10^9/POP!$B77</f>
        <v>245.96500823211485</v>
      </c>
      <c r="H77">
        <f>DE_RAW!F77*10^6/POP!$B77</f>
        <v>3052.6635110266484</v>
      </c>
      <c r="I77">
        <f>DE_RAW!G77*10^6/POP!$B77</f>
        <v>2479.2665200241086</v>
      </c>
      <c r="J77">
        <f>DE_RAW!H77*10^6/(DE_RAW!N77*10^6)*1/(DE_RAW!J77/100)</f>
        <v>25.856576984969429</v>
      </c>
      <c r="K77">
        <f>DE_RAW!N77*10^6/(DE_RAW!M77*10^3)</f>
        <v>349.49994127290967</v>
      </c>
      <c r="L77">
        <f>1-DE_RAW!O77/100</f>
        <v>0.92733333333333334</v>
      </c>
      <c r="M77">
        <f>DE_RAW!P77*1000/POP!B77</f>
        <v>0.53792395531129</v>
      </c>
      <c r="O77" s="36">
        <f t="shared" si="5"/>
        <v>20.276020954013418</v>
      </c>
      <c r="R77">
        <f t="shared" si="6"/>
        <v>2.6971743643812291E-2</v>
      </c>
      <c r="V77" s="116">
        <v>93.863</v>
      </c>
      <c r="W77">
        <f>DE_RAW!V77/(V77/100)/POP!$B77</f>
        <v>2193.1284344690225</v>
      </c>
      <c r="Y77">
        <f t="shared" si="7"/>
        <v>1.0356922844093841</v>
      </c>
    </row>
    <row r="78" spans="1:25">
      <c r="A78" t="s">
        <v>412</v>
      </c>
      <c r="B78">
        <f>DE_RAW!B78*10^6/POP!$B78</f>
        <v>9166.8900900912922</v>
      </c>
      <c r="C78">
        <f>DE_RAW!C78*10^6/POP!$B78</f>
        <v>4985.6739401447803</v>
      </c>
      <c r="D78">
        <f>DE_RAW!D78*10^6/POP!$B78</f>
        <v>1866.569912602142</v>
      </c>
      <c r="E78">
        <f>DE_RAW!E78*10^6/POP!$B78</f>
        <v>1738.6283282024428</v>
      </c>
      <c r="F78">
        <f t="shared" si="4"/>
        <v>1499.6170500556523</v>
      </c>
      <c r="G78">
        <f>DE_RAW!R78*10^9/POP!$B78</f>
        <v>239.01127814679066</v>
      </c>
      <c r="H78">
        <f>DE_RAW!F78*10^6/POP!$B78</f>
        <v>3137.0544154063546</v>
      </c>
      <c r="I78">
        <f>DE_RAW!G78*10^6/POP!$B78</f>
        <v>2637.8323974479326</v>
      </c>
      <c r="J78">
        <f>DE_RAW!H78*10^6/(DE_RAW!N78*10^6)*1/(DE_RAW!J78/100)</f>
        <v>25.733585395263663</v>
      </c>
      <c r="K78">
        <f>DE_RAW!N78*10^6/(DE_RAW!M78*10^3)</f>
        <v>352.94778272136119</v>
      </c>
      <c r="L78">
        <f>1-DE_RAW!O78/100</f>
        <v>0.92999999999999994</v>
      </c>
      <c r="M78">
        <f>DE_RAW!P78*1000/POP!B78</f>
        <v>0.53579454744227462</v>
      </c>
      <c r="O78" s="36">
        <f t="shared" si="5"/>
        <v>20.362084570205131</v>
      </c>
      <c r="R78">
        <f t="shared" si="6"/>
        <v>2.6073322118822347E-2</v>
      </c>
      <c r="V78" s="115">
        <v>95.144000000000005</v>
      </c>
      <c r="W78">
        <f>DE_RAW!V78/(V78/100)/POP!$B78</f>
        <v>2329.9216760879654</v>
      </c>
      <c r="Y78">
        <f t="shared" si="7"/>
        <v>6.2373566212077236</v>
      </c>
    </row>
    <row r="79" spans="1:25">
      <c r="A79" t="s">
        <v>413</v>
      </c>
      <c r="B79">
        <f>DE_RAW!B79*10^6/POP!$B79</f>
        <v>9381.0809858294688</v>
      </c>
      <c r="C79">
        <f>DE_RAW!C79*10^6/POP!$B79</f>
        <v>5041.9726087071303</v>
      </c>
      <c r="D79">
        <f>DE_RAW!D79*10^6/POP!$B79</f>
        <v>1853.7213791077293</v>
      </c>
      <c r="E79">
        <f>DE_RAW!E79*10^6/POP!$B79</f>
        <v>1855.8676356147976</v>
      </c>
      <c r="F79">
        <f t="shared" si="4"/>
        <v>1603.0275888611041</v>
      </c>
      <c r="G79">
        <f>DE_RAW!R79*10^9/POP!$B79</f>
        <v>252.84004675369363</v>
      </c>
      <c r="H79">
        <f>DE_RAW!F79*10^6/POP!$B79</f>
        <v>3363.8074469029752</v>
      </c>
      <c r="I79">
        <f>DE_RAW!G79*10^6/POP!$B79</f>
        <v>2832.2703677817913</v>
      </c>
      <c r="J79">
        <f>DE_RAW!H79*10^6/(DE_RAW!N79*10^6)*1/(DE_RAW!J79/100)</f>
        <v>25.567140798580301</v>
      </c>
      <c r="K79">
        <f>DE_RAW!N79*10^6/(DE_RAW!M79*10^3)</f>
        <v>354.61763316203513</v>
      </c>
      <c r="L79">
        <f>1-DE_RAW!O79/100</f>
        <v>0.93300000000000005</v>
      </c>
      <c r="M79">
        <f>DE_RAW!P79*1000/POP!B79</f>
        <v>0.5369607105501043</v>
      </c>
      <c r="O79" s="36">
        <f t="shared" si="5"/>
        <v>19.760210810543647</v>
      </c>
      <c r="R79">
        <f t="shared" si="6"/>
        <v>2.6952122802864565E-2</v>
      </c>
      <c r="V79" s="116">
        <v>97.686000000000007</v>
      </c>
      <c r="W79">
        <f>DE_RAW!V79/(V79/100)/POP!$B79</f>
        <v>2500.4256051779898</v>
      </c>
      <c r="Y79">
        <f t="shared" si="7"/>
        <v>7.3180111949646243</v>
      </c>
    </row>
    <row r="80" spans="1:25">
      <c r="A80" t="s">
        <v>414</v>
      </c>
      <c r="B80">
        <f>DE_RAW!B80*10^6/POP!$B80</f>
        <v>9497.3951045576523</v>
      </c>
      <c r="C80">
        <f>DE_RAW!C80*10^6/POP!$B80</f>
        <v>5080.3044881348096</v>
      </c>
      <c r="D80">
        <f>DE_RAW!D80*10^6/POP!$B80</f>
        <v>1880.6455146378048</v>
      </c>
      <c r="E80">
        <f>DE_RAW!E80*10^6/POP!$B80</f>
        <v>1876.9151262487167</v>
      </c>
      <c r="F80">
        <f t="shared" si="4"/>
        <v>1620.3548018476151</v>
      </c>
      <c r="G80">
        <f>DE_RAW!R80*10^9/POP!$B80</f>
        <v>256.56032440110158</v>
      </c>
      <c r="H80">
        <f>DE_RAW!F80*10^6/POP!$B80</f>
        <v>3427.4683724053139</v>
      </c>
      <c r="I80">
        <f>DE_RAW!G80*10^6/POP!$B80</f>
        <v>2832.8451972722446</v>
      </c>
      <c r="J80">
        <f>DE_RAW!H80*10^6/(DE_RAW!N80*10^6)*1/(DE_RAW!J80/100)</f>
        <v>25.618585283404034</v>
      </c>
      <c r="K80">
        <f>DE_RAW!N80*10^6/(DE_RAW!M80*10^3)</f>
        <v>355.54747747091255</v>
      </c>
      <c r="L80">
        <f>1-DE_RAW!O80/100</f>
        <v>0.93566666666666665</v>
      </c>
      <c r="M80">
        <f>DE_RAW!P80*1000/POP!B80</f>
        <v>0.5383265338166896</v>
      </c>
      <c r="O80" s="36">
        <f t="shared" si="5"/>
        <v>19.801698191278916</v>
      </c>
      <c r="R80">
        <f t="shared" si="6"/>
        <v>2.701375709619391E-2</v>
      </c>
      <c r="V80" s="115">
        <v>99.022999999999996</v>
      </c>
      <c r="W80">
        <f>DE_RAW!V80/(V80/100)/POP!$B80</f>
        <v>2505.7259254645951</v>
      </c>
      <c r="Y80">
        <f t="shared" si="7"/>
        <v>0.21197672410764312</v>
      </c>
    </row>
    <row r="81" spans="1:25">
      <c r="A81" t="s">
        <v>415</v>
      </c>
      <c r="B81">
        <f>DE_RAW!B81*10^6/POP!$B81</f>
        <v>9595.9236821970226</v>
      </c>
      <c r="C81">
        <f>DE_RAW!C81*10^6/POP!$B81</f>
        <v>5124.269413748134</v>
      </c>
      <c r="D81">
        <f>DE_RAW!D81*10^6/POP!$B81</f>
        <v>1892.4996723944205</v>
      </c>
      <c r="E81">
        <f>DE_RAW!E81*10^6/POP!$B81</f>
        <v>1862.5507589078786</v>
      </c>
      <c r="F81">
        <f t="shared" si="4"/>
        <v>1619.7217605117887</v>
      </c>
      <c r="G81">
        <f>DE_RAW!R81*10^9/POP!$B81</f>
        <v>242.82899839608982</v>
      </c>
      <c r="H81">
        <f>DE_RAW!F81*10^6/POP!$B81</f>
        <v>3507.6102139499262</v>
      </c>
      <c r="I81">
        <f>DE_RAW!G81*10^6/POP!$B81</f>
        <v>2878.3354730143201</v>
      </c>
      <c r="J81">
        <f>DE_RAW!H81*10^6/(DE_RAW!N81*10^6)*1/(DE_RAW!J81/100)</f>
        <v>25.554083342681263</v>
      </c>
      <c r="K81">
        <f>DE_RAW!N81*10^6/(DE_RAW!M81*10^3)</f>
        <v>357.29182921805716</v>
      </c>
      <c r="L81">
        <f>1-DE_RAW!O81/100</f>
        <v>0.93799999999999994</v>
      </c>
      <c r="M81">
        <f>DE_RAW!P81*1000/POP!B81</f>
        <v>0.54033314523507392</v>
      </c>
      <c r="O81" s="36">
        <f t="shared" si="5"/>
        <v>19.721912502342096</v>
      </c>
      <c r="R81">
        <f t="shared" si="6"/>
        <v>2.5305432435504031E-2</v>
      </c>
      <c r="V81" s="116">
        <v>99.713999999999999</v>
      </c>
      <c r="W81">
        <f>DE_RAW!V81/(V81/100)/POP!$B81</f>
        <v>2601.901549225629</v>
      </c>
      <c r="Y81">
        <f t="shared" si="7"/>
        <v>3.8382339737815352</v>
      </c>
    </row>
    <row r="82" spans="1:25">
      <c r="A82" t="s">
        <v>416</v>
      </c>
      <c r="B82">
        <f>DE_RAW!B82*10^6/POP!$B82</f>
        <v>9875.4251531902992</v>
      </c>
      <c r="C82">
        <f>DE_RAW!C82*10^6/POP!$B82</f>
        <v>5166.444750409195</v>
      </c>
      <c r="D82">
        <f>DE_RAW!D82*10^6/POP!$B82</f>
        <v>1911.0678552008094</v>
      </c>
      <c r="E82">
        <f>DE_RAW!E82*10^6/POP!$B82</f>
        <v>1980.420022856357</v>
      </c>
      <c r="F82">
        <f t="shared" si="4"/>
        <v>1722.6179079716162</v>
      </c>
      <c r="G82">
        <f>DE_RAW!R82*10^9/POP!$B82</f>
        <v>257.80211488474083</v>
      </c>
      <c r="H82">
        <f>DE_RAW!F82*10^6/POP!$B82</f>
        <v>3633.3402499878871</v>
      </c>
      <c r="I82">
        <f>DE_RAW!G82*10^6/POP!$B82</f>
        <v>2984.3567083101584</v>
      </c>
      <c r="J82">
        <f>DE_RAW!H82*10^6/(DE_RAW!N82*10^6)*1/(DE_RAW!J82/100)</f>
        <v>25.63286728828983</v>
      </c>
      <c r="K82">
        <f>DE_RAW!N82*10^6/(DE_RAW!M82*10^3)</f>
        <v>357.6331552999178</v>
      </c>
      <c r="L82">
        <f>1-DE_RAW!O82/100</f>
        <v>0.94133333333333336</v>
      </c>
      <c r="M82">
        <f>DE_RAW!P82*1000/POP!B82</f>
        <v>0.54570014403110167</v>
      </c>
      <c r="O82" s="36">
        <f t="shared" si="5"/>
        <v>19.35175271500519</v>
      </c>
      <c r="R82">
        <f t="shared" si="6"/>
        <v>2.6105419350118484E-2</v>
      </c>
      <c r="V82" s="115">
        <v>102.749</v>
      </c>
      <c r="W82">
        <f>DE_RAW!V82/(V82/100)/POP!$B82</f>
        <v>2680.0696909223934</v>
      </c>
      <c r="Y82">
        <f t="shared" si="7"/>
        <v>3.0042697703158261</v>
      </c>
    </row>
    <row r="83" spans="1:25">
      <c r="A83" t="s">
        <v>417</v>
      </c>
      <c r="B83">
        <f>DE_RAW!B83*10^6/POP!$B83</f>
        <v>9937.9373896583438</v>
      </c>
      <c r="C83">
        <f>DE_RAW!C83*10^6/POP!$B83</f>
        <v>5207.9686421447595</v>
      </c>
      <c r="D83">
        <f>DE_RAW!D83*10^6/POP!$B83</f>
        <v>1925.86923792007</v>
      </c>
      <c r="E83">
        <f>DE_RAW!E83*10^6/POP!$B83</f>
        <v>2005.9200478511348</v>
      </c>
      <c r="F83">
        <f t="shared" si="4"/>
        <v>1750.3075016952969</v>
      </c>
      <c r="G83">
        <f>DE_RAW!R83*10^9/POP!$B83</f>
        <v>255.61254615583795</v>
      </c>
      <c r="H83">
        <f>DE_RAW!F83*10^6/POP!$B83</f>
        <v>3696.4909875809903</v>
      </c>
      <c r="I83">
        <f>DE_RAW!G83*10^6/POP!$B83</f>
        <v>3068.178721548828</v>
      </c>
      <c r="J83">
        <f>DE_RAW!H83*10^6/(DE_RAW!N83*10^6)*1/(DE_RAW!J83/100)</f>
        <v>25.800113188731547</v>
      </c>
      <c r="K83">
        <f>DE_RAW!N83*10^6/(DE_RAW!M83*10^3)</f>
        <v>356.30082620739489</v>
      </c>
      <c r="L83">
        <f>1-DE_RAW!O83/100</f>
        <v>0.94433333333333336</v>
      </c>
      <c r="M83">
        <f>DE_RAW!P83*1000/POP!B83</f>
        <v>0.54773730520996722</v>
      </c>
      <c r="O83" s="36">
        <f t="shared" si="5"/>
        <v>19.378963283912171</v>
      </c>
      <c r="R83">
        <f t="shared" si="6"/>
        <v>2.5720885142809864E-2</v>
      </c>
      <c r="V83" s="116">
        <v>103.256</v>
      </c>
      <c r="W83">
        <f>DE_RAW!V83/(V83/100)/POP!$B83</f>
        <v>2736.7390788713237</v>
      </c>
      <c r="Y83">
        <f t="shared" si="7"/>
        <v>2.1144744161270879</v>
      </c>
    </row>
    <row r="84" spans="1:25">
      <c r="A84" t="s">
        <v>418</v>
      </c>
      <c r="B84">
        <f>DE_RAW!B84*10^6/POP!$B84</f>
        <v>10014.674665596329</v>
      </c>
      <c r="C84">
        <f>DE_RAW!C84*10^6/POP!$B84</f>
        <v>5240.7008014539206</v>
      </c>
      <c r="D84">
        <f>DE_RAW!D84*10^6/POP!$B84</f>
        <v>1933.1825197831022</v>
      </c>
      <c r="E84">
        <f>DE_RAW!E84*10^6/POP!$B84</f>
        <v>2035.8296776251279</v>
      </c>
      <c r="F84">
        <f t="shared" si="4"/>
        <v>1777.706935749653</v>
      </c>
      <c r="G84">
        <f>DE_RAW!R84*10^9/POP!$B84</f>
        <v>258.12274187547507</v>
      </c>
      <c r="H84">
        <f>DE_RAW!F84*10^6/POP!$B84</f>
        <v>3745.45800919883</v>
      </c>
      <c r="I84">
        <f>DE_RAW!G84*10^6/POP!$B84</f>
        <v>3076.6973585260457</v>
      </c>
      <c r="J84">
        <f>DE_RAW!H84*10^6/(DE_RAW!N84*10^6)*1/(DE_RAW!J84/100)</f>
        <v>25.8644718535827</v>
      </c>
      <c r="K84">
        <f>DE_RAW!N84*10^6/(DE_RAW!M84*10^3)</f>
        <v>355.94443483691214</v>
      </c>
      <c r="L84">
        <f>1-DE_RAW!O84/100</f>
        <v>0.94566666666666666</v>
      </c>
      <c r="M84">
        <f>DE_RAW!P84*1000/POP!B84</f>
        <v>0.54979529452052445</v>
      </c>
      <c r="O84" s="36">
        <f t="shared" si="5"/>
        <v>19.303497960090645</v>
      </c>
      <c r="R84">
        <f t="shared" si="6"/>
        <v>2.5774451042549669E-2</v>
      </c>
      <c r="V84" s="115">
        <v>103.072</v>
      </c>
      <c r="W84">
        <f>DE_RAW!V84/(V84/100)/POP!$B84</f>
        <v>2747.3659147941621</v>
      </c>
      <c r="Y84">
        <f t="shared" si="7"/>
        <v>0.38830285301516554</v>
      </c>
    </row>
    <row r="85" spans="1:25">
      <c r="A85" t="s">
        <v>419</v>
      </c>
      <c r="B85">
        <f>DE_RAW!B85*10^6/POP!$B85</f>
        <v>10023.475319722227</v>
      </c>
      <c r="C85">
        <f>DE_RAW!C85*10^6/POP!$B85</f>
        <v>5260.0797767229433</v>
      </c>
      <c r="D85">
        <f>DE_RAW!D85*10^6/POP!$B85</f>
        <v>1946.3860831921895</v>
      </c>
      <c r="E85">
        <f>DE_RAW!E85*10^6/POP!$B85</f>
        <v>2028.1715594727407</v>
      </c>
      <c r="F85">
        <f t="shared" si="4"/>
        <v>1778.4350194282324</v>
      </c>
      <c r="G85">
        <f>DE_RAW!R85*10^9/POP!$B85</f>
        <v>249.73654004450833</v>
      </c>
      <c r="H85">
        <f>DE_RAW!F85*10^6/POP!$B85</f>
        <v>3730.1687342451387</v>
      </c>
      <c r="I85">
        <f>DE_RAW!G85*10^6/POP!$B85</f>
        <v>3049.1031087056558</v>
      </c>
      <c r="J85">
        <f>DE_RAW!H85*10^6/(DE_RAW!N85*10^6)*1/(DE_RAW!J85/100)</f>
        <v>25.933476240465588</v>
      </c>
      <c r="K85">
        <f>DE_RAW!N85*10^6/(DE_RAW!M85*10^3)</f>
        <v>354.96446684705825</v>
      </c>
      <c r="L85">
        <f>1-DE_RAW!O85/100</f>
        <v>0.94766666666666666</v>
      </c>
      <c r="M85">
        <f>DE_RAW!P85*1000/POP!B85</f>
        <v>0.5508514089735862</v>
      </c>
      <c r="O85" s="36">
        <f t="shared" si="5"/>
        <v>19.418275808615732</v>
      </c>
      <c r="R85">
        <f t="shared" si="6"/>
        <v>2.4915164858352649E-2</v>
      </c>
      <c r="V85" s="116">
        <v>103.57899999999999</v>
      </c>
      <c r="W85">
        <f>DE_RAW!V85/(V85/100)/POP!$B85</f>
        <v>2738.1546359027311</v>
      </c>
      <c r="Y85">
        <f t="shared" si="7"/>
        <v>-0.33527674059831147</v>
      </c>
    </row>
    <row r="86" spans="1:25">
      <c r="A86" t="s">
        <v>420</v>
      </c>
      <c r="B86">
        <f>DE_RAW!B86*10^6/POP!$B86</f>
        <v>10010.257641613662</v>
      </c>
      <c r="C86">
        <f>DE_RAW!C86*10^6/POP!$B86</f>
        <v>5265.5607358179186</v>
      </c>
      <c r="D86">
        <f>DE_RAW!D86*10^6/POP!$B86</f>
        <v>1941.195323147944</v>
      </c>
      <c r="E86">
        <f>DE_RAW!E86*10^6/POP!$B86</f>
        <v>2022.8081485877658</v>
      </c>
      <c r="F86">
        <f t="shared" si="4"/>
        <v>1769.7379062602745</v>
      </c>
      <c r="G86">
        <f>DE_RAW!R86*10^9/POP!$B86</f>
        <v>253.07024232749123</v>
      </c>
      <c r="H86">
        <f>DE_RAW!F86*10^6/POP!$B86</f>
        <v>3789.7643124500241</v>
      </c>
      <c r="I86">
        <f>DE_RAW!G86*10^6/POP!$B86</f>
        <v>3038.0802178596787</v>
      </c>
      <c r="J86">
        <f>DE_RAW!H86*10^6/(DE_RAW!N86*10^6)*1/(DE_RAW!J86/100)</f>
        <v>26.14961009957964</v>
      </c>
      <c r="K86">
        <f>DE_RAW!N86*10^6/(DE_RAW!M86*10^3)</f>
        <v>353.51937916060223</v>
      </c>
      <c r="L86">
        <f>1-DE_RAW!O86/100</f>
        <v>0.94899999999999995</v>
      </c>
      <c r="M86">
        <f>DE_RAW!P86*1000/POP!B86</f>
        <v>0.55015632193293784</v>
      </c>
      <c r="O86" s="36">
        <f t="shared" si="5"/>
        <v>19.392061549726726</v>
      </c>
      <c r="R86">
        <f t="shared" si="6"/>
        <v>2.5281091794825784E-2</v>
      </c>
      <c r="V86" s="115">
        <v>105.248</v>
      </c>
      <c r="W86">
        <f>DE_RAW!V86/(V86/100)/POP!$B86</f>
        <v>2694.9574318190148</v>
      </c>
      <c r="Y86">
        <f t="shared" si="7"/>
        <v>-1.5776027955950234</v>
      </c>
    </row>
    <row r="87" spans="1:25">
      <c r="A87" t="s">
        <v>421</v>
      </c>
      <c r="B87">
        <f>DE_RAW!B87*10^6/POP!$B87</f>
        <v>10017.000910476116</v>
      </c>
      <c r="C87">
        <f>DE_RAW!C87*10^6/POP!$B87</f>
        <v>5275.4336613057385</v>
      </c>
      <c r="D87">
        <f>DE_RAW!D87*10^6/POP!$B87</f>
        <v>1947.6010257511821</v>
      </c>
      <c r="E87">
        <f>DE_RAW!E87*10^6/POP!$B87</f>
        <v>2026.126687279396</v>
      </c>
      <c r="F87">
        <f t="shared" si="4"/>
        <v>1785.89046280459</v>
      </c>
      <c r="G87">
        <f>DE_RAW!R87*10^9/POP!$B87</f>
        <v>240.23622447480602</v>
      </c>
      <c r="H87">
        <f>DE_RAW!F87*10^6/POP!$B87</f>
        <v>3819.3499060189492</v>
      </c>
      <c r="I87">
        <f>DE_RAW!G87*10^6/POP!$B87</f>
        <v>3045.5855495060005</v>
      </c>
      <c r="J87">
        <f>DE_RAW!H87*10^6/(DE_RAW!N87*10^6)*1/(DE_RAW!J87/100)</f>
        <v>26.522400062668396</v>
      </c>
      <c r="K87">
        <f>DE_RAW!N87*10^6/(DE_RAW!M87*10^3)</f>
        <v>352.03641469916221</v>
      </c>
      <c r="L87">
        <f>1-DE_RAW!O87/100</f>
        <v>0.94899999999999995</v>
      </c>
      <c r="M87">
        <f>DE_RAW!P87*1000/POP!B87</f>
        <v>0.55131428095211854</v>
      </c>
      <c r="O87" s="36">
        <f t="shared" si="5"/>
        <v>19.442955462990081</v>
      </c>
      <c r="R87">
        <f t="shared" si="6"/>
        <v>2.3982849419885637E-2</v>
      </c>
      <c r="V87" s="116">
        <v>105.21899999999999</v>
      </c>
      <c r="W87">
        <f>DE_RAW!V87/(V87/100)/POP!$B87</f>
        <v>2659.4146982079155</v>
      </c>
      <c r="Y87">
        <f t="shared" si="7"/>
        <v>-1.3188606688718241</v>
      </c>
    </row>
    <row r="88" spans="1:25">
      <c r="A88" t="s">
        <v>422</v>
      </c>
      <c r="B88">
        <f>DE_RAW!B88*10^6/POP!$B88</f>
        <v>10032.699139971835</v>
      </c>
      <c r="C88">
        <f>DE_RAW!C88*10^6/POP!$B88</f>
        <v>5289.8275621433941</v>
      </c>
      <c r="D88">
        <f>DE_RAW!D88*10^6/POP!$B88</f>
        <v>1956.4984696919148</v>
      </c>
      <c r="E88">
        <f>DE_RAW!E88*10^6/POP!$B88</f>
        <v>2018.5292820017062</v>
      </c>
      <c r="F88">
        <f t="shared" si="4"/>
        <v>1774.8344811330637</v>
      </c>
      <c r="G88">
        <f>DE_RAW!R88*10^9/POP!$B88</f>
        <v>243.69480086864249</v>
      </c>
      <c r="H88">
        <f>DE_RAW!F88*10^6/POP!$B88</f>
        <v>3862.5040224573154</v>
      </c>
      <c r="I88">
        <f>DE_RAW!G88*10^6/POP!$B88</f>
        <v>3054.684562674156</v>
      </c>
      <c r="J88">
        <f>DE_RAW!H88*10^6/(DE_RAW!N88*10^6)*1/(DE_RAW!J88/100)</f>
        <v>26.567816154702328</v>
      </c>
      <c r="K88">
        <f>DE_RAW!N88*10^6/(DE_RAW!M88*10^3)</f>
        <v>351.27526355779275</v>
      </c>
      <c r="L88">
        <f>1-DE_RAW!O88/100</f>
        <v>0.94966666666666666</v>
      </c>
      <c r="M88">
        <f>DE_RAW!P88*1000/POP!B88</f>
        <v>0.55197929207216245</v>
      </c>
      <c r="O88" s="36">
        <f t="shared" si="5"/>
        <v>19.501217393202992</v>
      </c>
      <c r="R88">
        <f t="shared" si="6"/>
        <v>2.4290053700277373E-2</v>
      </c>
      <c r="V88" s="115">
        <v>104.997</v>
      </c>
      <c r="W88">
        <f>DE_RAW!V88/(V88/100)/POP!$B88</f>
        <v>2652.0332553354647</v>
      </c>
      <c r="Y88">
        <f t="shared" si="7"/>
        <v>-0.27755892593301912</v>
      </c>
    </row>
    <row r="89" spans="1:25">
      <c r="A89" t="s">
        <v>423</v>
      </c>
      <c r="B89">
        <f>DE_RAW!B89*10^6/POP!$B89</f>
        <v>9997.2435898076583</v>
      </c>
      <c r="C89">
        <f>DE_RAW!C89*10^6/POP!$B89</f>
        <v>5261.9569956773985</v>
      </c>
      <c r="D89">
        <f>DE_RAW!D89*10^6/POP!$B89</f>
        <v>1959.5090648394059</v>
      </c>
      <c r="E89">
        <f>DE_RAW!E89*10^6/POP!$B89</f>
        <v>2002.0954054127137</v>
      </c>
      <c r="F89">
        <f t="shared" si="4"/>
        <v>1755.9035951575324</v>
      </c>
      <c r="G89">
        <f>DE_RAW!R89*10^9/POP!$B89</f>
        <v>246.19181025518131</v>
      </c>
      <c r="H89">
        <f>DE_RAW!F89*10^6/POP!$B89</f>
        <v>3796.186504553235</v>
      </c>
      <c r="I89">
        <f>DE_RAW!G89*10^6/POP!$B89</f>
        <v>3029.0875118988483</v>
      </c>
      <c r="J89">
        <f>DE_RAW!H89*10^6/(DE_RAW!N89*10^6)*1/(DE_RAW!J89/100)</f>
        <v>26.562469090992018</v>
      </c>
      <c r="K89">
        <f>DE_RAW!N89*10^6/(DE_RAW!M89*10^3)</f>
        <v>350.79480639431614</v>
      </c>
      <c r="L89">
        <f>1-DE_RAW!O89/100</f>
        <v>0.95</v>
      </c>
      <c r="M89">
        <f>DE_RAW!P89*1000/POP!B89</f>
        <v>0.55291545515167251</v>
      </c>
      <c r="O89" s="36">
        <f t="shared" si="5"/>
        <v>19.600493348358093</v>
      </c>
      <c r="R89">
        <f t="shared" si="6"/>
        <v>2.4625968952699882E-2</v>
      </c>
      <c r="V89" s="116">
        <v>105.15300000000001</v>
      </c>
      <c r="W89">
        <f>DE_RAW!V89/(V89/100)/POP!$B89</f>
        <v>2641.7714776051171</v>
      </c>
      <c r="Y89">
        <f t="shared" si="7"/>
        <v>-0.38694000950789675</v>
      </c>
    </row>
    <row r="90" spans="1:25">
      <c r="A90" t="s">
        <v>119</v>
      </c>
      <c r="B90">
        <f>DE_RAW!B90*10^6/POP!$B90</f>
        <v>9935.1074613121036</v>
      </c>
      <c r="C90">
        <f>DE_RAW!C90*10^6/POP!$B90</f>
        <v>5240.2536302215567</v>
      </c>
      <c r="D90">
        <f>DE_RAW!D90*10^6/POP!$B90</f>
        <v>1974.6484805794896</v>
      </c>
      <c r="E90">
        <f>DE_RAW!E90*10^6/POP!$B90</f>
        <v>1928.2739275883164</v>
      </c>
      <c r="F90">
        <f t="shared" si="4"/>
        <v>1701.9351553291617</v>
      </c>
      <c r="G90">
        <f>DE_RAW!R90*10^9/POP!$B90</f>
        <v>226.33877225915464</v>
      </c>
      <c r="H90">
        <f>DE_RAW!F90*10^6/POP!$B90</f>
        <v>3778.569488737005</v>
      </c>
      <c r="I90">
        <f>DE_RAW!G90*10^6/POP!$B90</f>
        <v>3033.342045331176</v>
      </c>
      <c r="J90">
        <f>DE_RAW!H90*10^6/(DE_RAW!N90*10^6)*1/(DE_RAW!J90/100)</f>
        <v>26.72541235500314</v>
      </c>
      <c r="K90">
        <f>DE_RAW!N90*10^6/(DE_RAW!M90*10^3)</f>
        <v>347.55923981172685</v>
      </c>
      <c r="L90">
        <f>1-DE_RAW!O90/100</f>
        <v>0.94933333333333336</v>
      </c>
      <c r="M90">
        <f>DE_RAW!P90*1000/POP!B90</f>
        <v>0.55362879273170174</v>
      </c>
      <c r="O90" s="36">
        <f t="shared" si="5"/>
        <v>19.875461722672728</v>
      </c>
      <c r="R90">
        <f t="shared" si="6"/>
        <v>2.2781713548699015E-2</v>
      </c>
      <c r="V90" s="115">
        <v>104.878</v>
      </c>
      <c r="W90">
        <f>DE_RAW!V90/(V90/100)/POP!$B90</f>
        <v>2603.3182582197878</v>
      </c>
      <c r="Y90">
        <f t="shared" si="7"/>
        <v>-1.4555846223379132</v>
      </c>
    </row>
    <row r="91" spans="1:25">
      <c r="A91" t="s">
        <v>424</v>
      </c>
      <c r="B91">
        <f>DE_RAW!B91*10^6/POP!$B91</f>
        <v>10044.444207196479</v>
      </c>
      <c r="C91">
        <f>DE_RAW!C91*10^6/POP!$B91</f>
        <v>5285.2099731043299</v>
      </c>
      <c r="D91">
        <f>DE_RAW!D91*10^6/POP!$B91</f>
        <v>1969.0743328990241</v>
      </c>
      <c r="E91">
        <f>DE_RAW!E91*10^6/POP!$B91</f>
        <v>2001.1372826352331</v>
      </c>
      <c r="F91">
        <f t="shared" si="4"/>
        <v>1753.2002840052269</v>
      </c>
      <c r="G91">
        <f>DE_RAW!R91*10^9/POP!$B91</f>
        <v>247.93699863000623</v>
      </c>
      <c r="H91">
        <f>DE_RAW!F91*10^6/POP!$B91</f>
        <v>3787.4506900996053</v>
      </c>
      <c r="I91">
        <f>DE_RAW!G91*10^6/POP!$B91</f>
        <v>3081.3937026096851</v>
      </c>
      <c r="J91">
        <f>DE_RAW!H91*10^6/(DE_RAW!N91*10^6)*1/(DE_RAW!J91/100)</f>
        <v>26.804269265104281</v>
      </c>
      <c r="K91">
        <f>DE_RAW!N91*10^6/(DE_RAW!M91*10^3)</f>
        <v>349.65211513919741</v>
      </c>
      <c r="L91">
        <f>1-DE_RAW!O91/100</f>
        <v>0.95033333333333336</v>
      </c>
      <c r="M91">
        <f>DE_RAW!P91*1000/POP!B91</f>
        <v>0.553146814527537</v>
      </c>
      <c r="O91" s="36">
        <f t="shared" si="5"/>
        <v>19.603616609152493</v>
      </c>
      <c r="R91">
        <f t="shared" si="6"/>
        <v>2.4683993809470155E-2</v>
      </c>
      <c r="V91" s="118">
        <v>103.55</v>
      </c>
      <c r="W91">
        <f>DE_RAW!V91/(V91/100)/POP!$B91</f>
        <v>2687.1362147878431</v>
      </c>
      <c r="Y91">
        <f t="shared" si="7"/>
        <v>3.2196584610201251</v>
      </c>
    </row>
    <row r="92" spans="1:25">
      <c r="A92" t="s">
        <v>425</v>
      </c>
      <c r="B92">
        <f>DE_RAW!B92*10^6/POP!$B92</f>
        <v>10089.001831049522</v>
      </c>
      <c r="C92">
        <f>DE_RAW!C92*10^6/POP!$B92</f>
        <v>5301.686779122746</v>
      </c>
      <c r="D92">
        <f>DE_RAW!D92*10^6/POP!$B92</f>
        <v>1984.2004988404044</v>
      </c>
      <c r="E92">
        <f>DE_RAW!E92*10^6/POP!$B92</f>
        <v>2001.600931178252</v>
      </c>
      <c r="F92">
        <f t="shared" si="4"/>
        <v>1752.7320111697452</v>
      </c>
      <c r="G92">
        <f>DE_RAW!R92*10^9/POP!$B92</f>
        <v>248.86892000850685</v>
      </c>
      <c r="H92">
        <f>DE_RAW!F92*10^6/POP!$B92</f>
        <v>3849.8059277343255</v>
      </c>
      <c r="I92">
        <f>DE_RAW!G92*10^6/POP!$B92</f>
        <v>3127.4570724420405</v>
      </c>
      <c r="J92">
        <f>DE_RAW!H92*10^6/(DE_RAW!N92*10^6)*1/(DE_RAW!J92/100)</f>
        <v>26.775974918944506</v>
      </c>
      <c r="K92">
        <f>DE_RAW!N92*10^6/(DE_RAW!M92*10^3)</f>
        <v>351.1477519745373</v>
      </c>
      <c r="L92">
        <f>1-DE_RAW!O92/100</f>
        <v>0.95099999999999996</v>
      </c>
      <c r="M92">
        <f>DE_RAW!P92*1000/POP!B92</f>
        <v>0.55370048591740784</v>
      </c>
      <c r="O92" s="36">
        <f t="shared" si="5"/>
        <v>19.666965395267404</v>
      </c>
      <c r="R92">
        <f t="shared" si="6"/>
        <v>2.4667348086170177E-2</v>
      </c>
      <c r="V92" s="115">
        <v>103.10899999999999</v>
      </c>
      <c r="W92">
        <f>DE_RAW!V92/(V92/100)/POP!$B92</f>
        <v>2679.3229935412087</v>
      </c>
      <c r="Y92">
        <f t="shared" si="7"/>
        <v>-0.29076386986400804</v>
      </c>
    </row>
    <row r="93" spans="1:25">
      <c r="A93" t="s">
        <v>426</v>
      </c>
      <c r="B93">
        <f>DE_RAW!B93*10^6/POP!$B93</f>
        <v>10096.732738358576</v>
      </c>
      <c r="C93">
        <f>DE_RAW!C93*10^6/POP!$B93</f>
        <v>5260.9950448331329</v>
      </c>
      <c r="D93">
        <f>DE_RAW!D93*10^6/POP!$B93</f>
        <v>1983.4901538887984</v>
      </c>
      <c r="E93">
        <f>DE_RAW!E93*10^6/POP!$B93</f>
        <v>2037.8497519505863</v>
      </c>
      <c r="F93">
        <f t="shared" si="4"/>
        <v>1784.8881290465727</v>
      </c>
      <c r="G93">
        <f>DE_RAW!R93*10^9/POP!$B93</f>
        <v>252.96162290401369</v>
      </c>
      <c r="H93">
        <f>DE_RAW!F93*10^6/POP!$B93</f>
        <v>3914.0238021757082</v>
      </c>
      <c r="I93">
        <f>DE_RAW!G93*10^6/POP!$B93</f>
        <v>3126.6569442940281</v>
      </c>
      <c r="J93">
        <f>DE_RAW!H93*10^6/(DE_RAW!N93*10^6)*1/(DE_RAW!J93/100)</f>
        <v>26.832771977464475</v>
      </c>
      <c r="K93">
        <f>DE_RAW!N93*10^6/(DE_RAW!M93*10^3)</f>
        <v>350.68439462727292</v>
      </c>
      <c r="L93">
        <f>1-DE_RAW!O93/100</f>
        <v>0.95199999999999996</v>
      </c>
      <c r="M93">
        <f>DE_RAW!P93*1000/POP!B93</f>
        <v>0.55397231165616578</v>
      </c>
      <c r="O93" s="36">
        <f t="shared" si="5"/>
        <v>19.644871319147683</v>
      </c>
      <c r="R93">
        <f t="shared" si="6"/>
        <v>2.5053809926352238E-2</v>
      </c>
      <c r="V93" s="116">
        <v>103.14100000000001</v>
      </c>
      <c r="W93">
        <f>DE_RAW!V93/(V93/100)/POP!$B93</f>
        <v>2689.1582536992296</v>
      </c>
      <c r="Y93">
        <f t="shared" si="7"/>
        <v>0.36708004901722102</v>
      </c>
    </row>
    <row r="94" spans="1:25">
      <c r="A94" t="s">
        <v>427</v>
      </c>
      <c r="B94">
        <f>DE_RAW!B94*10^6/POP!$B94</f>
        <v>10197.179079880023</v>
      </c>
      <c r="C94">
        <f>DE_RAW!C94*10^6/POP!$B94</f>
        <v>5273.7443331741397</v>
      </c>
      <c r="D94">
        <f>DE_RAW!D94*10^6/POP!$B94</f>
        <v>1991.1056564445971</v>
      </c>
      <c r="E94">
        <f>DE_RAW!E94*10^6/POP!$B94</f>
        <v>2074.8707576582597</v>
      </c>
      <c r="F94">
        <f t="shared" si="4"/>
        <v>1828.4689682279279</v>
      </c>
      <c r="G94">
        <f>DE_RAW!R94*10^9/POP!$B94</f>
        <v>246.40178943033177</v>
      </c>
      <c r="H94">
        <f>DE_RAW!F94*10^6/POP!$B94</f>
        <v>3906.7837866608866</v>
      </c>
      <c r="I94">
        <f>DE_RAW!G94*10^6/POP!$B94</f>
        <v>3129.8356274998769</v>
      </c>
      <c r="J94">
        <f>DE_RAW!H94*10^6/(DE_RAW!N94*10^6)*1/(DE_RAW!J94/100)</f>
        <v>26.945274125602872</v>
      </c>
      <c r="K94">
        <f>DE_RAW!N94*10^6/(DE_RAW!M94*10^3)</f>
        <v>351.76222946514412</v>
      </c>
      <c r="L94">
        <f>1-DE_RAW!O94/100</f>
        <v>0.95199999999999996</v>
      </c>
      <c r="M94">
        <f>DE_RAW!P94*1000/POP!B94</f>
        <v>0.55547380823307013</v>
      </c>
      <c r="O94" s="36">
        <f t="shared" si="5"/>
        <v>19.526043828858832</v>
      </c>
      <c r="R94">
        <f t="shared" si="6"/>
        <v>2.4163720917337352E-2</v>
      </c>
      <c r="V94" s="115">
        <v>103.07899999999999</v>
      </c>
      <c r="W94">
        <f>DE_RAW!V94/(V94/100)/POP!$B94</f>
        <v>2724.9896305023512</v>
      </c>
      <c r="Y94">
        <f t="shared" si="7"/>
        <v>1.3324383849047106</v>
      </c>
    </row>
    <row r="95" spans="1:25">
      <c r="A95" t="s">
        <v>428</v>
      </c>
      <c r="B95">
        <f>DE_RAW!B95*10^6/POP!$B95</f>
        <v>10185.872321352792</v>
      </c>
      <c r="C95">
        <f>DE_RAW!C95*10^6/POP!$B95</f>
        <v>5291.2103641346384</v>
      </c>
      <c r="D95">
        <f>DE_RAW!D95*10^6/POP!$B95</f>
        <v>1999.3191881287482</v>
      </c>
      <c r="E95">
        <f>DE_RAW!E95*10^6/POP!$B95</f>
        <v>2050.1953531901659</v>
      </c>
      <c r="F95">
        <f t="shared" si="4"/>
        <v>1809.6380230874563</v>
      </c>
      <c r="G95">
        <f>DE_RAW!R95*10^9/POP!$B95</f>
        <v>240.55733010270964</v>
      </c>
      <c r="H95">
        <f>DE_RAW!F95*10^6/POP!$B95</f>
        <v>3939.2264823317068</v>
      </c>
      <c r="I95">
        <f>DE_RAW!G95*10^6/POP!$B95</f>
        <v>3177.6152344041093</v>
      </c>
      <c r="J95">
        <f>DE_RAW!H95*10^6/(DE_RAW!N95*10^6)*1/(DE_RAW!J95/100)</f>
        <v>27.227607458700017</v>
      </c>
      <c r="K95">
        <f>DE_RAW!N95*10^6/(DE_RAW!M95*10^3)</f>
        <v>350.54359046348941</v>
      </c>
      <c r="L95">
        <f>1-DE_RAW!O95/100</f>
        <v>0.95266666666666666</v>
      </c>
      <c r="M95">
        <f>DE_RAW!P95*1000/POP!B95</f>
        <v>0.55580839066383525</v>
      </c>
      <c r="O95" s="36">
        <f t="shared" si="5"/>
        <v>19.628355088817933</v>
      </c>
      <c r="R95">
        <f t="shared" si="6"/>
        <v>2.3616762758593177E-2</v>
      </c>
      <c r="V95" s="116">
        <v>101.94199999999999</v>
      </c>
      <c r="W95">
        <f>DE_RAW!V95/(V95/100)/POP!$B95</f>
        <v>2738.1574998422775</v>
      </c>
      <c r="Y95">
        <f t="shared" si="7"/>
        <v>0.48322640176428067</v>
      </c>
    </row>
    <row r="96" spans="1:25">
      <c r="A96" t="s">
        <v>134</v>
      </c>
      <c r="B96">
        <f>DE_RAW!B96*10^6/POP!$B96</f>
        <v>10231.838087841932</v>
      </c>
      <c r="C96">
        <f>DE_RAW!C96*10^6/POP!$B96</f>
        <v>5326.8158120757671</v>
      </c>
      <c r="D96">
        <f>DE_RAW!D96*10^6/POP!$B96</f>
        <v>2013.1763367494432</v>
      </c>
      <c r="E96">
        <f>DE_RAW!E96*10^6/POP!$B96</f>
        <v>2044.6402225181964</v>
      </c>
      <c r="F96">
        <f t="shared" si="4"/>
        <v>1806.6256477609131</v>
      </c>
      <c r="G96">
        <f>DE_RAW!R96*10^9/POP!$B96</f>
        <v>238.01457475728324</v>
      </c>
      <c r="H96">
        <f>DE_RAW!F96*10^6/POP!$B96</f>
        <v>4004.8685224233059</v>
      </c>
      <c r="I96">
        <f>DE_RAW!G96*10^6/POP!$B96</f>
        <v>3195.2402692461478</v>
      </c>
      <c r="J96">
        <f>DE_RAW!H96*10^6/(DE_RAW!N96*10^6)*1/(DE_RAW!J96/100)</f>
        <v>27.413725574677219</v>
      </c>
      <c r="K96">
        <f>DE_RAW!N96*10^6/(DE_RAW!M96*10^3)</f>
        <v>349.87413144552698</v>
      </c>
      <c r="L96">
        <f>1-DE_RAW!O96/100</f>
        <v>0.95299999999999996</v>
      </c>
      <c r="M96">
        <f>DE_RAW!P96*1000/POP!B96</f>
        <v>0.55581401334248715</v>
      </c>
      <c r="O96" s="36">
        <f t="shared" si="5"/>
        <v>19.675607837673049</v>
      </c>
      <c r="R96">
        <f t="shared" si="6"/>
        <v>2.3262152187504419E-2</v>
      </c>
      <c r="V96" s="115">
        <v>102.014</v>
      </c>
      <c r="W96">
        <f>DE_RAW!V96/(V96/100)/POP!$B96</f>
        <v>2766.7342544828466</v>
      </c>
      <c r="Y96">
        <f t="shared" si="7"/>
        <v>1.0436490465656201</v>
      </c>
    </row>
    <row r="97" spans="1:25">
      <c r="A97" t="s">
        <v>429</v>
      </c>
      <c r="B97">
        <f>DE_RAW!B97*10^6/POP!$B97</f>
        <v>10297.554853507489</v>
      </c>
      <c r="C97">
        <f>DE_RAW!C97*10^6/POP!$B97</f>
        <v>5346.4439857809766</v>
      </c>
      <c r="D97">
        <f>DE_RAW!D97*10^6/POP!$B97</f>
        <v>2024.812910137812</v>
      </c>
      <c r="E97">
        <f>DE_RAW!E97*10^6/POP!$B97</f>
        <v>2058.831610300017</v>
      </c>
      <c r="F97">
        <f t="shared" si="4"/>
        <v>1817.2621022649325</v>
      </c>
      <c r="G97">
        <f>DE_RAW!R97*10^9/POP!$B97</f>
        <v>241.56950803508443</v>
      </c>
      <c r="H97">
        <f>DE_RAW!F97*10^6/POP!$B97</f>
        <v>4078.9646469298127</v>
      </c>
      <c r="I97">
        <f>DE_RAW!G97*10^6/POP!$B97</f>
        <v>3248.785247440735</v>
      </c>
      <c r="J97">
        <f>DE_RAW!H97*10^6/(DE_RAW!N97*10^6)*1/(DE_RAW!J97/100)</f>
        <v>27.499366904714858</v>
      </c>
      <c r="K97">
        <f>DE_RAW!N97*10^6/(DE_RAW!M97*10^3)</f>
        <v>350.44812688187102</v>
      </c>
      <c r="L97">
        <f>1-DE_RAW!O97/100</f>
        <v>0.95366666666666666</v>
      </c>
      <c r="M97">
        <f>DE_RAW!P97*1000/POP!B97</f>
        <v>0.55531163868852718</v>
      </c>
      <c r="O97" s="36">
        <f t="shared" si="5"/>
        <v>19.663045635033765</v>
      </c>
      <c r="R97">
        <f t="shared" si="6"/>
        <v>2.3458919274686119E-2</v>
      </c>
      <c r="V97" s="116">
        <v>101.52200000000001</v>
      </c>
      <c r="W97">
        <f>DE_RAW!V97/(V97/100)/POP!$B97</f>
        <v>2785.4196011020085</v>
      </c>
      <c r="Y97">
        <f t="shared" si="7"/>
        <v>0.67535747565516946</v>
      </c>
    </row>
    <row r="98" spans="1:25">
      <c r="A98" t="s">
        <v>430</v>
      </c>
      <c r="B98">
        <f>DE_RAW!B98*10^6/POP!$B98</f>
        <v>10268.693072374295</v>
      </c>
      <c r="C98">
        <f>DE_RAW!C98*10^6/POP!$B98</f>
        <v>5365.6227060584642</v>
      </c>
      <c r="D98">
        <f>DE_RAW!D98*10^6/POP!$B98</f>
        <v>2032.3833742151669</v>
      </c>
      <c r="E98">
        <f>DE_RAW!E98*10^6/POP!$B98</f>
        <v>2053.7816036437839</v>
      </c>
      <c r="F98">
        <f t="shared" si="4"/>
        <v>1809.9475378071434</v>
      </c>
      <c r="G98">
        <f>DE_RAW!R98*10^9/POP!$B98</f>
        <v>243.83406583664063</v>
      </c>
      <c r="H98">
        <f>DE_RAW!F98*10^6/POP!$B98</f>
        <v>4096.8233269820375</v>
      </c>
      <c r="I98">
        <f>DE_RAW!G98*10^6/POP!$B98</f>
        <v>3304.7553014677605</v>
      </c>
      <c r="J98">
        <f>DE_RAW!H98*10^6/(DE_RAW!N98*10^6)*1/(DE_RAW!J98/100)</f>
        <v>27.822053815164576</v>
      </c>
      <c r="K98">
        <f>DE_RAW!N98*10^6/(DE_RAW!M98*10^3)</f>
        <v>350.77265843429637</v>
      </c>
      <c r="L98">
        <f>1-DE_RAW!O98/100</f>
        <v>0.95499999999999996</v>
      </c>
      <c r="M98">
        <f>DE_RAW!P98*1000/POP!B98</f>
        <v>0.55518298436950497</v>
      </c>
      <c r="O98" s="36">
        <f t="shared" si="5"/>
        <v>19.792035460509151</v>
      </c>
      <c r="R98">
        <f t="shared" si="6"/>
        <v>2.3745384550700382E-2</v>
      </c>
      <c r="V98" s="115">
        <v>100.249</v>
      </c>
      <c r="W98">
        <f>DE_RAW!V98/(V98/100)/POP!$B98</f>
        <v>2866.5514273729996</v>
      </c>
      <c r="Y98">
        <f t="shared" si="7"/>
        <v>2.9127326539560627</v>
      </c>
    </row>
    <row r="99" spans="1:25">
      <c r="A99" t="s">
        <v>431</v>
      </c>
      <c r="B99">
        <f>DE_RAW!B99*10^6/POP!$B99</f>
        <v>10303.929125068562</v>
      </c>
      <c r="C99">
        <f>DE_RAW!C99*10^6/POP!$B99</f>
        <v>5382.6588192636982</v>
      </c>
      <c r="D99">
        <f>DE_RAW!D99*10^6/POP!$B99</f>
        <v>2040.6845568025167</v>
      </c>
      <c r="E99">
        <f>DE_RAW!E99*10^6/POP!$B99</f>
        <v>2057.0029795746082</v>
      </c>
      <c r="F99">
        <f t="shared" si="4"/>
        <v>1815.171390054529</v>
      </c>
      <c r="G99">
        <f>DE_RAW!R99*10^9/POP!$B99</f>
        <v>241.83158952007918</v>
      </c>
      <c r="H99">
        <f>DE_RAW!F99*10^6/POP!$B99</f>
        <v>4161.6577760281671</v>
      </c>
      <c r="I99">
        <f>DE_RAW!G99*10^6/POP!$B99</f>
        <v>3304.0126266555399</v>
      </c>
      <c r="J99">
        <f>DE_RAW!H99*10^6/(DE_RAW!N99*10^6)*1/(DE_RAW!J99/100)</f>
        <v>27.818635986713108</v>
      </c>
      <c r="K99">
        <f>DE_RAW!N99*10^6/(DE_RAW!M99*10^3)</f>
        <v>351.099549622751</v>
      </c>
      <c r="L99">
        <f>1-DE_RAW!O99/100</f>
        <v>0.95599999999999996</v>
      </c>
      <c r="M99">
        <f>DE_RAW!P99*1000/POP!B99</f>
        <v>0.55563201552021779</v>
      </c>
      <c r="O99" s="36">
        <f t="shared" si="5"/>
        <v>19.804916474412746</v>
      </c>
      <c r="R99">
        <f t="shared" si="6"/>
        <v>2.3469842094674738E-2</v>
      </c>
      <c r="V99" s="118">
        <v>101.37</v>
      </c>
      <c r="W99">
        <f>DE_RAW!V99/(V99/100)/POP!$B99</f>
        <v>2875.3865887602519</v>
      </c>
      <c r="Y99">
        <f t="shared" si="7"/>
        <v>0.30821569440144803</v>
      </c>
    </row>
    <row r="100" spans="1:25">
      <c r="A100" t="s">
        <v>432</v>
      </c>
      <c r="B100">
        <f>DE_RAW!B100*10^6/POP!$B100</f>
        <v>10336.809347322638</v>
      </c>
      <c r="C100">
        <f>DE_RAW!C100*10^6/POP!$B100</f>
        <v>5403.81590927663</v>
      </c>
      <c r="D100">
        <f>DE_RAW!D100*10^6/POP!$B100</f>
        <v>2055.9005913994765</v>
      </c>
      <c r="E100">
        <f>DE_RAW!E100*10^6/POP!$B100</f>
        <v>2063.6477577974797</v>
      </c>
      <c r="F100">
        <f t="shared" si="4"/>
        <v>1819.3870211244366</v>
      </c>
      <c r="G100">
        <f>DE_RAW!R100*10^9/POP!$B100</f>
        <v>244.26073667304314</v>
      </c>
      <c r="H100">
        <f>DE_RAW!F100*10^6/POP!$B100</f>
        <v>4151.3971274497389</v>
      </c>
      <c r="I100">
        <f>DE_RAW!G100*10^6/POP!$B100</f>
        <v>3331.674077520222</v>
      </c>
      <c r="J100">
        <f>DE_RAW!H100*10^6/(DE_RAW!N100*10^6)*1/(DE_RAW!J100/100)</f>
        <v>28.112448517961539</v>
      </c>
      <c r="K100">
        <f>DE_RAW!N100*10^6/(DE_RAW!M100*10^3)</f>
        <v>349.15606081643989</v>
      </c>
      <c r="L100">
        <f>1-DE_RAW!O100/100</f>
        <v>0.95699999999999996</v>
      </c>
      <c r="M100">
        <f>DE_RAW!P100*1000/POP!B100</f>
        <v>0.55561069175054378</v>
      </c>
      <c r="O100" s="36">
        <f t="shared" si="5"/>
        <v>19.889121704000281</v>
      </c>
      <c r="R100">
        <f t="shared" si="6"/>
        <v>2.3630186885115541E-2</v>
      </c>
      <c r="V100" s="115">
        <v>100.58499999999999</v>
      </c>
      <c r="W100">
        <f>DE_RAW!V100/(V100/100)/POP!$B100</f>
        <v>2938.5778162419824</v>
      </c>
      <c r="Y100">
        <f t="shared" si="7"/>
        <v>2.1976602286712277</v>
      </c>
    </row>
    <row r="101" spans="1:25">
      <c r="A101" t="s">
        <v>433</v>
      </c>
      <c r="B101">
        <f>DE_RAW!B101*10^6/POP!$B101</f>
        <v>10363.06839377902</v>
      </c>
      <c r="C101">
        <f>DE_RAW!C101*10^6/POP!$B101</f>
        <v>5433.8688384211164</v>
      </c>
      <c r="D101">
        <f>DE_RAW!D101*10^6/POP!$B101</f>
        <v>2085.9904253595387</v>
      </c>
      <c r="E101">
        <f>DE_RAW!E101*10^6/POP!$B101</f>
        <v>2104.6456063248179</v>
      </c>
      <c r="F101">
        <f t="shared" si="4"/>
        <v>1841.8065637665882</v>
      </c>
      <c r="G101">
        <f>DE_RAW!R101*10^9/POP!$B101</f>
        <v>262.83904255822966</v>
      </c>
      <c r="H101">
        <f>DE_RAW!F101*10^6/POP!$B101</f>
        <v>4118.3165225804705</v>
      </c>
      <c r="I101">
        <f>DE_RAW!G101*10^6/POP!$B101</f>
        <v>3359.9502788493724</v>
      </c>
      <c r="J101">
        <f>DE_RAW!H101*10^6/(DE_RAW!N101*10^6)*1/(DE_RAW!J101/100)</f>
        <v>28.417920595986772</v>
      </c>
      <c r="K101">
        <f>DE_RAW!N101*10^6/(DE_RAW!M101*10^3)</f>
        <v>348.52981290516067</v>
      </c>
      <c r="L101">
        <f>1-DE_RAW!O101/100</f>
        <v>0.95799999999999996</v>
      </c>
      <c r="M101">
        <f>DE_RAW!P101*1000/POP!B101</f>
        <v>0.55532780003705084</v>
      </c>
      <c r="O101" s="36">
        <f t="shared" si="5"/>
        <v>20.129080944903972</v>
      </c>
      <c r="R101">
        <f t="shared" si="6"/>
        <v>2.536305200070017E-2</v>
      </c>
      <c r="V101" s="116">
        <v>99.206000000000003</v>
      </c>
      <c r="W101">
        <f>DE_RAW!V101/(V101/100)/POP!$B101</f>
        <v>2951.1576268650037</v>
      </c>
      <c r="Y101">
        <f t="shared" si="7"/>
        <v>0.42809179847103085</v>
      </c>
    </row>
    <row r="102" spans="1:25">
      <c r="A102" t="s">
        <v>434</v>
      </c>
      <c r="B102">
        <f>DE_RAW!B102*10^6/POP!$B102</f>
        <v>10399.379428590004</v>
      </c>
      <c r="C102">
        <f>DE_RAW!C102*10^6/POP!$B102</f>
        <v>5440.5072495256272</v>
      </c>
      <c r="D102">
        <f>DE_RAW!D102*10^6/POP!$B102</f>
        <v>2096.0738829951283</v>
      </c>
      <c r="E102">
        <f>DE_RAW!E102*10^6/POP!$B102</f>
        <v>2129.2527103466223</v>
      </c>
      <c r="F102">
        <f t="shared" si="4"/>
        <v>1863.1086722725017</v>
      </c>
      <c r="G102">
        <f>DE_RAW!R102*10^9/POP!$B102</f>
        <v>266.14403807412054</v>
      </c>
      <c r="H102">
        <f>DE_RAW!F102*10^6/POP!$B102</f>
        <v>4137.6412621961936</v>
      </c>
      <c r="I102">
        <f>DE_RAW!G102*10^6/POP!$B102</f>
        <v>3403.2544852737888</v>
      </c>
      <c r="J102">
        <f>DE_RAW!H102*10^6/(DE_RAW!N102*10^6)*1/(DE_RAW!J102/100)</f>
        <v>28.619460563489955</v>
      </c>
      <c r="K102">
        <f>DE_RAW!N102*10^6/(DE_RAW!M102*10^3)</f>
        <v>349.09906344202312</v>
      </c>
      <c r="L102">
        <f>1-DE_RAW!O102/100</f>
        <v>0.95933333333333337</v>
      </c>
      <c r="M102">
        <f>DE_RAW!P102*1000/POP!B102</f>
        <v>0.55305166720114407</v>
      </c>
      <c r="O102" s="36">
        <f t="shared" si="5"/>
        <v>20.155759268025129</v>
      </c>
      <c r="R102">
        <f t="shared" si="6"/>
        <v>2.5592299992674233E-2</v>
      </c>
      <c r="V102" s="115">
        <v>97.114000000000004</v>
      </c>
      <c r="W102">
        <f>DE_RAW!V102/(V102/100)/POP!$B102</f>
        <v>2933.8001642343775</v>
      </c>
      <c r="Y102">
        <f t="shared" si="7"/>
        <v>-0.58815776130077824</v>
      </c>
    </row>
    <row r="103" spans="1:25">
      <c r="A103" t="s">
        <v>435</v>
      </c>
      <c r="B103">
        <f>DE_RAW!B103*10^6/POP!$B103</f>
        <v>10396.52555437278</v>
      </c>
      <c r="C103">
        <f>DE_RAW!C103*10^6/POP!$B103</f>
        <v>5418.4041669318349</v>
      </c>
      <c r="D103">
        <f>DE_RAW!D103*10^6/POP!$B103</f>
        <v>2109.1029439387371</v>
      </c>
      <c r="E103">
        <f>DE_RAW!E103*10^6/POP!$B103</f>
        <v>2101.7374556491413</v>
      </c>
      <c r="F103">
        <f t="shared" si="4"/>
        <v>1849.8543613752686</v>
      </c>
      <c r="G103">
        <f>DE_RAW!R103*10^9/POP!$B103</f>
        <v>251.88309427387279</v>
      </c>
      <c r="H103">
        <f>DE_RAW!F103*10^6/POP!$B103</f>
        <v>4171.2874351914688</v>
      </c>
      <c r="I103">
        <f>DE_RAW!G103*10^6/POP!$B103</f>
        <v>3372.3767413434657</v>
      </c>
      <c r="J103">
        <f>DE_RAW!H103*10^6/(DE_RAW!N103*10^6)*1/(DE_RAW!J103/100)</f>
        <v>28.589862309574944</v>
      </c>
      <c r="K103">
        <f>DE_RAW!N103*10^6/(DE_RAW!M103*10^3)</f>
        <v>348.60392066949441</v>
      </c>
      <c r="L103">
        <f>1-DE_RAW!O103/100</f>
        <v>0.96</v>
      </c>
      <c r="M103">
        <f>DE_RAW!P103*1000/POP!B103</f>
        <v>0.55329201759312785</v>
      </c>
      <c r="O103" s="36">
        <f t="shared" si="5"/>
        <v>20.28661337778993</v>
      </c>
      <c r="R103">
        <f t="shared" si="6"/>
        <v>2.4227622291365478E-2</v>
      </c>
      <c r="V103" s="116">
        <v>97.355999999999995</v>
      </c>
      <c r="W103">
        <f>DE_RAW!V103/(V103/100)/POP!$B103</f>
        <v>2964.0578092842907</v>
      </c>
      <c r="Y103">
        <f t="shared" si="7"/>
        <v>1.0313464911066772</v>
      </c>
    </row>
    <row r="104" spans="1:25">
      <c r="A104" t="s">
        <v>436</v>
      </c>
      <c r="B104">
        <f>DE_RAW!B104*10^6/POP!$B104</f>
        <v>10412.307673104549</v>
      </c>
      <c r="C104">
        <f>DE_RAW!C104*10^6/POP!$B104</f>
        <v>5433.0091970621233</v>
      </c>
      <c r="D104">
        <f>DE_RAW!D104*10^6/POP!$B104</f>
        <v>2111.403831514298</v>
      </c>
      <c r="E104">
        <f>DE_RAW!E104*10^6/POP!$B104</f>
        <v>2120.1120923629501</v>
      </c>
      <c r="F104">
        <f t="shared" si="4"/>
        <v>1866.9286026047594</v>
      </c>
      <c r="G104">
        <f>DE_RAW!R104*10^9/POP!$B104</f>
        <v>253.1834897581908</v>
      </c>
      <c r="H104">
        <f>DE_RAW!F104*10^6/POP!$B104</f>
        <v>4154.6936277542036</v>
      </c>
      <c r="I104">
        <f>DE_RAW!G104*10^6/POP!$B104</f>
        <v>3388.2828112446732</v>
      </c>
      <c r="J104">
        <f>DE_RAW!H104*10^6/(DE_RAW!N104*10^6)*1/(DE_RAW!J104/100)</f>
        <v>28.667602265924476</v>
      </c>
      <c r="K104">
        <f>DE_RAW!N104*10^6/(DE_RAW!M104*10^3)</f>
        <v>348.79046073681326</v>
      </c>
      <c r="L104">
        <f>1-DE_RAW!O104/100</f>
        <v>0.96133333333333337</v>
      </c>
      <c r="M104">
        <f>DE_RAW!P104*1000/POP!B104</f>
        <v>0.55319576549632377</v>
      </c>
      <c r="O104" s="36">
        <f t="shared" si="5"/>
        <v>20.277962367248783</v>
      </c>
      <c r="R104">
        <f t="shared" si="6"/>
        <v>2.4315790284623929E-2</v>
      </c>
      <c r="V104" s="115">
        <v>97.962000000000003</v>
      </c>
      <c r="W104">
        <f>DE_RAW!V104/(V104/100)/POP!$B104</f>
        <v>2953.1801272338325</v>
      </c>
      <c r="Y104">
        <f t="shared" si="7"/>
        <v>-0.36698616391306338</v>
      </c>
    </row>
    <row r="105" spans="1:25">
      <c r="A105" t="s">
        <v>437</v>
      </c>
      <c r="B105">
        <f>DE_RAW!B105*10^6/POP!$B105</f>
        <v>10444.542851476603</v>
      </c>
      <c r="C105">
        <f>DE_RAW!C105*10^6/POP!$B105</f>
        <v>5466.6133397934818</v>
      </c>
      <c r="D105">
        <f>DE_RAW!D105*10^6/POP!$B105</f>
        <v>2126.1391968048824</v>
      </c>
      <c r="E105">
        <f>DE_RAW!E105*10^6/POP!$B105</f>
        <v>2126.0311926014592</v>
      </c>
      <c r="F105">
        <f t="shared" si="4"/>
        <v>1869.6894897278687</v>
      </c>
      <c r="G105">
        <f>DE_RAW!R105*10^9/POP!$B105</f>
        <v>256.34170287359058</v>
      </c>
      <c r="H105">
        <f>DE_RAW!F105*10^6/POP!$B105</f>
        <v>4163.0839110072275</v>
      </c>
      <c r="I105">
        <f>DE_RAW!G105*10^6/POP!$B105</f>
        <v>3456.7315664961598</v>
      </c>
      <c r="J105">
        <f>DE_RAW!H105*10^6/(DE_RAW!N105*10^6)*1/(DE_RAW!J105/100)</f>
        <v>28.925825040491578</v>
      </c>
      <c r="K105">
        <f>DE_RAW!N105*10^6/(DE_RAW!M105*10^3)</f>
        <v>347.40841225753576</v>
      </c>
      <c r="L105">
        <f>1-DE_RAW!O105/100</f>
        <v>0.96299999999999997</v>
      </c>
      <c r="M105">
        <f>DE_RAW!P105*1000/POP!B105</f>
        <v>0.553510988737557</v>
      </c>
      <c r="O105" s="36">
        <f t="shared" si="5"/>
        <v>20.356460086755241</v>
      </c>
      <c r="R105">
        <f t="shared" si="6"/>
        <v>2.4543123286372474E-2</v>
      </c>
      <c r="V105" s="116">
        <v>98.861999999999995</v>
      </c>
      <c r="W105">
        <f>DE_RAW!V105/(V105/100)/POP!$B105</f>
        <v>3009.8892684991356</v>
      </c>
      <c r="Y105">
        <f t="shared" si="7"/>
        <v>1.9202736989301528</v>
      </c>
    </row>
    <row r="106" spans="1:25">
      <c r="A106" t="s">
        <v>438</v>
      </c>
      <c r="B106">
        <f>DE_RAW!B106*10^6/POP!$B106</f>
        <v>10580.179735861244</v>
      </c>
      <c r="C106">
        <f>DE_RAW!C106*10^6/POP!$B106</f>
        <v>5481.1062256683927</v>
      </c>
      <c r="D106">
        <f>DE_RAW!D106*10^6/POP!$B106</f>
        <v>2120.1457152990479</v>
      </c>
      <c r="E106">
        <f>DE_RAW!E106*10^6/POP!$B106</f>
        <v>2136.0430643987547</v>
      </c>
      <c r="F106">
        <f t="shared" si="4"/>
        <v>1876.9457327108926</v>
      </c>
      <c r="G106">
        <f>DE_RAW!R106*10^9/POP!$B106</f>
        <v>259.09733168786215</v>
      </c>
      <c r="H106">
        <f>DE_RAW!F106*10^6/POP!$B106</f>
        <v>4242.7682618585923</v>
      </c>
      <c r="I106">
        <f>DE_RAW!G106*10^6/POP!$B106</f>
        <v>3470.6461514668258</v>
      </c>
      <c r="J106">
        <f>DE_RAW!H106*10^6/(DE_RAW!N106*10^6)*1/(DE_RAW!J106/100)</f>
        <v>29.088995393312384</v>
      </c>
      <c r="K106">
        <f>DE_RAW!N106*10^6/(DE_RAW!M106*10^3)</f>
        <v>347.22840831706543</v>
      </c>
      <c r="L106">
        <f>1-DE_RAW!O106/100</f>
        <v>0.96366666666666667</v>
      </c>
      <c r="M106">
        <f>DE_RAW!P106*1000/POP!B106</f>
        <v>0.55476866920911372</v>
      </c>
      <c r="O106" s="36">
        <f t="shared" si="5"/>
        <v>20.03884402939649</v>
      </c>
      <c r="R106">
        <f t="shared" si="6"/>
        <v>2.4488934796604495E-2</v>
      </c>
      <c r="V106" s="115">
        <v>101.124</v>
      </c>
      <c r="W106">
        <f>DE_RAW!V106/(V106/100)/POP!$B106</f>
        <v>3071.8335045025888</v>
      </c>
      <c r="Y106">
        <f t="shared" si="7"/>
        <v>2.0580237503003307</v>
      </c>
    </row>
    <row r="107" spans="1:25">
      <c r="A107" t="s">
        <v>439</v>
      </c>
      <c r="B107">
        <f>DE_RAW!B107*10^6/POP!$B107</f>
        <v>10644.993219530663</v>
      </c>
      <c r="C107">
        <f>DE_RAW!C107*10^6/POP!$B107</f>
        <v>5520.7242646757677</v>
      </c>
      <c r="D107">
        <f>DE_RAW!D107*10^6/POP!$B107</f>
        <v>2129.4649078798498</v>
      </c>
      <c r="E107">
        <f>DE_RAW!E107*10^6/POP!$B107</f>
        <v>2183.9242005562878</v>
      </c>
      <c r="F107">
        <f t="shared" si="4"/>
        <v>1911.8334219005169</v>
      </c>
      <c r="G107">
        <f>DE_RAW!R107*10^9/POP!$B107</f>
        <v>272.09077865577086</v>
      </c>
      <c r="H107">
        <f>DE_RAW!F107*10^6/POP!$B107</f>
        <v>4318.7512653673703</v>
      </c>
      <c r="I107">
        <f>DE_RAW!G107*10^6/POP!$B107</f>
        <v>3554.5560083919531</v>
      </c>
      <c r="J107">
        <f>DE_RAW!H107*10^6/(DE_RAW!N107*10^6)*1/(DE_RAW!J107/100)</f>
        <v>29.094558381541361</v>
      </c>
      <c r="K107">
        <f>DE_RAW!N107*10^6/(DE_RAW!M107*10^3)</f>
        <v>347.94036273999865</v>
      </c>
      <c r="L107">
        <f>1-DE_RAW!O107/100</f>
        <v>0.96433333333333338</v>
      </c>
      <c r="M107">
        <f>DE_RAW!P107*1000/POP!B107</f>
        <v>0.55590978530156099</v>
      </c>
      <c r="O107" s="36">
        <f t="shared" si="5"/>
        <v>20.004380124666135</v>
      </c>
      <c r="R107">
        <f t="shared" si="6"/>
        <v>2.5560446403719489E-2</v>
      </c>
      <c r="V107" s="116">
        <v>100.593</v>
      </c>
      <c r="W107">
        <f>DE_RAW!V107/(V107/100)/POP!$B107</f>
        <v>3088.8260372409904</v>
      </c>
      <c r="Y107">
        <f t="shared" si="7"/>
        <v>0.55317232244178616</v>
      </c>
    </row>
    <row r="108" spans="1:25">
      <c r="A108" t="s">
        <v>440</v>
      </c>
      <c r="B108">
        <f>DE_RAW!B108*10^6/POP!$B108</f>
        <v>10719.691108911296</v>
      </c>
      <c r="C108">
        <f>DE_RAW!C108*10^6/POP!$B108</f>
        <v>5510.27332667666</v>
      </c>
      <c r="D108">
        <f>DE_RAW!D108*10^6/POP!$B108</f>
        <v>2133.9966680056782</v>
      </c>
      <c r="E108">
        <f>DE_RAW!E108*10^6/POP!$B108</f>
        <v>2198.1649888547886</v>
      </c>
      <c r="F108">
        <f t="shared" si="4"/>
        <v>1927.4340419839148</v>
      </c>
      <c r="G108">
        <f>DE_RAW!R108*10^9/POP!$B108</f>
        <v>270.73094687087388</v>
      </c>
      <c r="H108">
        <f>DE_RAW!F108*10^6/POP!$B108</f>
        <v>4355.1842024483394</v>
      </c>
      <c r="I108">
        <f>DE_RAW!G108*10^6/POP!$B108</f>
        <v>3557.5985844226061</v>
      </c>
      <c r="J108">
        <f>DE_RAW!H108*10^6/(DE_RAW!N108*10^6)*1/(DE_RAW!J108/100)</f>
        <v>29.06877734991016</v>
      </c>
      <c r="K108">
        <f>DE_RAW!N108*10^6/(DE_RAW!M108*10^3)</f>
        <v>348.11267491381057</v>
      </c>
      <c r="L108">
        <f>1-DE_RAW!O108/100</f>
        <v>0.96533333333333338</v>
      </c>
      <c r="M108">
        <f>DE_RAW!P108*1000/POP!B108</f>
        <v>0.55682295080694755</v>
      </c>
      <c r="O108" s="36">
        <f t="shared" si="5"/>
        <v>19.907258952934598</v>
      </c>
      <c r="R108">
        <f t="shared" si="6"/>
        <v>2.5255480229818824E-2</v>
      </c>
      <c r="V108" s="115">
        <v>99.802000000000007</v>
      </c>
      <c r="W108">
        <f>DE_RAW!V108/(V108/100)/POP!$B108</f>
        <v>3105.9909462456317</v>
      </c>
      <c r="Y108">
        <f t="shared" si="7"/>
        <v>0.55570980034775896</v>
      </c>
    </row>
    <row r="109" spans="1:25">
      <c r="A109" t="s">
        <v>441</v>
      </c>
      <c r="B109">
        <f>DE_RAW!B109*10^6/POP!$B109</f>
        <v>10818.877016849383</v>
      </c>
      <c r="C109">
        <f>DE_RAW!C109*10^6/POP!$B109</f>
        <v>5552.5347825395711</v>
      </c>
      <c r="D109">
        <f>DE_RAW!D109*10^6/POP!$B109</f>
        <v>2157.2549158823122</v>
      </c>
      <c r="E109">
        <f>DE_RAW!E109*10^6/POP!$B109</f>
        <v>2205.1523389100034</v>
      </c>
      <c r="F109">
        <f t="shared" si="4"/>
        <v>1940.5299014028014</v>
      </c>
      <c r="G109">
        <f>DE_RAW!R109*10^9/POP!$B109</f>
        <v>264.62243750720194</v>
      </c>
      <c r="H109">
        <f>DE_RAW!F109*10^6/POP!$B109</f>
        <v>4388.5330118854135</v>
      </c>
      <c r="I109">
        <f>DE_RAW!G109*10^6/POP!$B109</f>
        <v>3608.8457387120084</v>
      </c>
      <c r="J109">
        <f>DE_RAW!H109*10^6/(DE_RAW!N109*10^6)*1/(DE_RAW!J109/100)</f>
        <v>29.359857396830861</v>
      </c>
      <c r="K109">
        <f>DE_RAW!N109*10^6/(DE_RAW!M109*10^3)</f>
        <v>348.16651539999549</v>
      </c>
      <c r="L109">
        <f>1-DE_RAW!O109/100</f>
        <v>0.96599999999999997</v>
      </c>
      <c r="M109">
        <f>DE_RAW!P109*1000/POP!B109</f>
        <v>0.55762995699974638</v>
      </c>
      <c r="O109" s="36">
        <f t="shared" si="5"/>
        <v>19.939730459294349</v>
      </c>
      <c r="R109">
        <f t="shared" si="6"/>
        <v>2.4459325777996865E-2</v>
      </c>
      <c r="V109" s="116">
        <v>100.569</v>
      </c>
      <c r="W109">
        <f>DE_RAW!V109/(V109/100)/POP!$B109</f>
        <v>3140.8778595833546</v>
      </c>
      <c r="Y109">
        <f t="shared" si="7"/>
        <v>1.1232136197915299</v>
      </c>
    </row>
    <row r="110" spans="1:25">
      <c r="A110" t="s">
        <v>442</v>
      </c>
      <c r="B110">
        <f>DE_RAW!B110*10^6/POP!$B110</f>
        <v>10750.941347727419</v>
      </c>
      <c r="C110">
        <f>DE_RAW!C110*10^6/POP!$B110</f>
        <v>5559.0247761897472</v>
      </c>
      <c r="D110">
        <f>DE_RAW!D110*10^6/POP!$B110</f>
        <v>2139.5192893760277</v>
      </c>
      <c r="E110">
        <f>DE_RAW!E110*10^6/POP!$B110</f>
        <v>2216.2783875508831</v>
      </c>
      <c r="F110">
        <f t="shared" si="4"/>
        <v>1935.4546319401438</v>
      </c>
      <c r="G110">
        <f>DE_RAW!R110*10^9/POP!$B110</f>
        <v>280.82375561073911</v>
      </c>
      <c r="H110">
        <f>DE_RAW!F110*10^6/POP!$B110</f>
        <v>4444.1725773807866</v>
      </c>
      <c r="I110">
        <f>DE_RAW!G110*10^6/POP!$B110</f>
        <v>3661.3961651700274</v>
      </c>
      <c r="J110">
        <f>DE_RAW!H110*10^6/(DE_RAW!N110*10^6)*1/(DE_RAW!J110/100)</f>
        <v>29.843458295473479</v>
      </c>
      <c r="K110">
        <f>DE_RAW!N110*10^6/(DE_RAW!M110*10^3)</f>
        <v>344.21862078224291</v>
      </c>
      <c r="L110">
        <f>1-DE_RAW!O110/100</f>
        <v>0.96699999999999997</v>
      </c>
      <c r="M110">
        <f>DE_RAW!P110*1000/POP!B110</f>
        <v>0.5588689026592768</v>
      </c>
      <c r="O110" s="36">
        <f t="shared" si="5"/>
        <v>19.900762362807313</v>
      </c>
      <c r="R110">
        <f t="shared" si="6"/>
        <v>2.6120852726082527E-2</v>
      </c>
      <c r="V110" s="115">
        <v>101.553</v>
      </c>
      <c r="W110">
        <f>DE_RAW!V110/(V110/100)/POP!$B110</f>
        <v>3146.2487253543331</v>
      </c>
      <c r="Y110">
        <f t="shared" si="7"/>
        <v>0.1709988739164503</v>
      </c>
    </row>
    <row r="111" spans="1:25">
      <c r="A111" t="s">
        <v>443</v>
      </c>
      <c r="B111">
        <f>DE_RAW!B111*10^6/POP!$B111</f>
        <v>10826.936888405515</v>
      </c>
      <c r="C111">
        <f>DE_RAW!C111*10^6/POP!$B111</f>
        <v>5572.6242256757123</v>
      </c>
      <c r="D111">
        <f>DE_RAW!D111*10^6/POP!$B111</f>
        <v>2152.0100830177435</v>
      </c>
      <c r="E111">
        <f>DE_RAW!E111*10^6/POP!$B111</f>
        <v>2245.6864272881685</v>
      </c>
      <c r="F111">
        <f t="shared" si="4"/>
        <v>1967.1631814075517</v>
      </c>
      <c r="G111">
        <f>DE_RAW!R111*10^9/POP!$B111</f>
        <v>278.52324588061668</v>
      </c>
      <c r="H111">
        <f>DE_RAW!F111*10^6/POP!$B111</f>
        <v>4460.2597760513536</v>
      </c>
      <c r="I111">
        <f>DE_RAW!G111*10^6/POP!$B111</f>
        <v>3675.4417343890773</v>
      </c>
      <c r="J111">
        <f>DE_RAW!H111*10^6/(DE_RAW!N111*10^6)*1/(DE_RAW!J111/100)</f>
        <v>29.664564342348633</v>
      </c>
      <c r="K111">
        <f>DE_RAW!N111*10^6/(DE_RAW!M111*10^3)</f>
        <v>347.1919726100727</v>
      </c>
      <c r="L111">
        <f>1-DE_RAW!O111/100</f>
        <v>0.96799999999999997</v>
      </c>
      <c r="M111">
        <f>DE_RAW!P111*1000/POP!B111</f>
        <v>0.55962599798969148</v>
      </c>
      <c r="O111" s="36">
        <f t="shared" si="5"/>
        <v>19.876444327687132</v>
      </c>
      <c r="R111">
        <f t="shared" si="6"/>
        <v>2.572502719387652E-2</v>
      </c>
      <c r="V111" s="116">
        <v>101.827</v>
      </c>
      <c r="W111">
        <f>DE_RAW!V111/(V111/100)/POP!$B111</f>
        <v>3236.0370880644896</v>
      </c>
      <c r="Y111">
        <f t="shared" si="7"/>
        <v>2.8538227758850843</v>
      </c>
    </row>
    <row r="112" spans="1:25">
      <c r="A112" t="s">
        <v>444</v>
      </c>
      <c r="B112">
        <f>DE_RAW!B112*10^6/POP!$B112</f>
        <v>10747.978896488585</v>
      </c>
      <c r="C112">
        <f>DE_RAW!C112*10^6/POP!$B112</f>
        <v>5562.6333874227466</v>
      </c>
      <c r="D112">
        <f>DE_RAW!D112*10^6/POP!$B112</f>
        <v>2147.1450645967084</v>
      </c>
      <c r="E112">
        <f>DE_RAW!E112*10^6/POP!$B112</f>
        <v>2269.5660997276532</v>
      </c>
      <c r="F112">
        <f t="shared" si="4"/>
        <v>1984.4492595906645</v>
      </c>
      <c r="G112">
        <f>DE_RAW!R112*10^9/POP!$B112</f>
        <v>285.11684013698869</v>
      </c>
      <c r="H112">
        <f>DE_RAW!F112*10^6/POP!$B112</f>
        <v>4404.7533958748627</v>
      </c>
      <c r="I112">
        <f>DE_RAW!G112*10^6/POP!$B112</f>
        <v>3759.3212530844867</v>
      </c>
      <c r="J112">
        <f>DE_RAW!H112*10^6/(DE_RAW!N112*10^6)*1/(DE_RAW!J112/100)</f>
        <v>29.860745487579987</v>
      </c>
      <c r="K112">
        <f>DE_RAW!N112*10^6/(DE_RAW!M112*10^3)</f>
        <v>345.77135451430604</v>
      </c>
      <c r="L112">
        <f>1-DE_RAW!O112/100</f>
        <v>0.96833333333333338</v>
      </c>
      <c r="M112">
        <f>DE_RAW!P112*1000/POP!B112</f>
        <v>0.5604097380266907</v>
      </c>
      <c r="O112" s="36">
        <f t="shared" si="5"/>
        <v>19.97719836701755</v>
      </c>
      <c r="R112">
        <f t="shared" si="6"/>
        <v>2.6527484179387224E-2</v>
      </c>
      <c r="V112" s="115">
        <v>103.15600000000001</v>
      </c>
      <c r="W112">
        <f>DE_RAW!V112/(V112/100)/POP!$B112</f>
        <v>3245.3635908562078</v>
      </c>
      <c r="Y112">
        <f t="shared" si="7"/>
        <v>0.2882075371174686</v>
      </c>
    </row>
    <row r="113" spans="1:25">
      <c r="A113" t="s">
        <v>445</v>
      </c>
      <c r="B113">
        <f>DE_RAW!B113*10^6/POP!$B113</f>
        <v>10788.147870433846</v>
      </c>
      <c r="C113">
        <f>DE_RAW!C113*10^6/POP!$B113</f>
        <v>5609.8096739518842</v>
      </c>
      <c r="D113">
        <f>DE_RAW!D113*10^6/POP!$B113</f>
        <v>2162.3052499785963</v>
      </c>
      <c r="E113">
        <f>DE_RAW!E113*10^6/POP!$B113</f>
        <v>2284.3766581902046</v>
      </c>
      <c r="F113">
        <f t="shared" si="4"/>
        <v>1999.1496245678779</v>
      </c>
      <c r="G113">
        <f>DE_RAW!R113*10^9/POP!$B113</f>
        <v>285.2270336223267</v>
      </c>
      <c r="H113">
        <f>DE_RAW!F113*10^6/POP!$B113</f>
        <v>4410.5520144141819</v>
      </c>
      <c r="I113">
        <f>DE_RAW!G113*10^6/POP!$B113</f>
        <v>3779.8533581586903</v>
      </c>
      <c r="J113">
        <f>DE_RAW!H113*10^6/(DE_RAW!N113*10^6)*1/(DE_RAW!J113/100)</f>
        <v>29.894258094689281</v>
      </c>
      <c r="K113">
        <f>DE_RAW!N113*10^6/(DE_RAW!M113*10^3)</f>
        <v>347.04403747114191</v>
      </c>
      <c r="L113">
        <f>1-DE_RAW!O113/100</f>
        <v>0.96899999999999997</v>
      </c>
      <c r="M113">
        <f>DE_RAW!P113*1000/POP!B113</f>
        <v>0.56089245949143474</v>
      </c>
      <c r="O113" s="36">
        <f t="shared" si="5"/>
        <v>20.043340858393695</v>
      </c>
      <c r="R113">
        <f t="shared" si="6"/>
        <v>2.6438925110029685E-2</v>
      </c>
      <c r="V113" s="116">
        <v>103.276</v>
      </c>
      <c r="W113">
        <f>DE_RAW!V113/(V113/100)/POP!$B113</f>
        <v>3186.6194261412888</v>
      </c>
      <c r="Y113">
        <f t="shared" si="7"/>
        <v>-1.8100950192585619</v>
      </c>
    </row>
    <row r="114" spans="1:25">
      <c r="A114" t="s">
        <v>446</v>
      </c>
      <c r="B114">
        <f>DE_RAW!B114*10^6/POP!$B114</f>
        <v>10850.772026548189</v>
      </c>
      <c r="C114">
        <f>DE_RAW!C114*10^6/POP!$B114</f>
        <v>5633.4007167444806</v>
      </c>
      <c r="D114">
        <f>DE_RAW!D114*10^6/POP!$B114</f>
        <v>2186.701207548706</v>
      </c>
      <c r="E114">
        <f>DE_RAW!E114*10^6/POP!$B114</f>
        <v>2295.0348397818875</v>
      </c>
      <c r="F114">
        <f t="shared" si="4"/>
        <v>2018.7644565157668</v>
      </c>
      <c r="G114">
        <f>DE_RAW!R114*10^9/POP!$B114</f>
        <v>276.27038326612063</v>
      </c>
      <c r="H114">
        <f>DE_RAW!F114*10^6/POP!$B114</f>
        <v>4542.3208526435183</v>
      </c>
      <c r="I114">
        <f>DE_RAW!G114*10^6/POP!$B114</f>
        <v>3837.0641929259609</v>
      </c>
      <c r="J114">
        <f>DE_RAW!H114*10^6/(DE_RAW!N114*10^6)*1/(DE_RAW!J114/100)</f>
        <v>30.427937419840649</v>
      </c>
      <c r="K114">
        <f>DE_RAW!N114*10^6/(DE_RAW!M114*10^3)</f>
        <v>345.31055765867484</v>
      </c>
      <c r="L114">
        <f>1-DE_RAW!O114/100</f>
        <v>0.97</v>
      </c>
      <c r="M114">
        <f>DE_RAW!P114*1000/POP!B114</f>
        <v>0.5614223453634114</v>
      </c>
      <c r="O114" s="36">
        <f t="shared" si="5"/>
        <v>20.152494239106524</v>
      </c>
      <c r="R114">
        <f t="shared" si="6"/>
        <v>2.5460896477244192E-2</v>
      </c>
      <c r="V114" s="115">
        <v>102.619</v>
      </c>
      <c r="W114">
        <f>DE_RAW!V114/(V114/100)/POP!$B114</f>
        <v>3277.7474913032097</v>
      </c>
      <c r="Y114">
        <f t="shared" si="7"/>
        <v>2.8597097103706837</v>
      </c>
    </row>
    <row r="115" spans="1:25">
      <c r="A115" t="s">
        <v>447</v>
      </c>
      <c r="B115">
        <f>DE_RAW!B115*10^6/POP!$B115</f>
        <v>10850.242082907833</v>
      </c>
      <c r="C115">
        <f>DE_RAW!C115*10^6/POP!$B115</f>
        <v>5647.270181519465</v>
      </c>
      <c r="D115">
        <f>DE_RAW!D115*10^6/POP!$B115</f>
        <v>2191.8233215526948</v>
      </c>
      <c r="E115">
        <f>DE_RAW!E115*10^6/POP!$B115</f>
        <v>2300.9243570837484</v>
      </c>
      <c r="F115">
        <f t="shared" si="4"/>
        <v>2005.4035236100067</v>
      </c>
      <c r="G115">
        <f>DE_RAW!R115*10^9/POP!$B115</f>
        <v>295.52083347374162</v>
      </c>
      <c r="H115">
        <f>DE_RAW!F115*10^6/POP!$B115</f>
        <v>4482.5619273070461</v>
      </c>
      <c r="I115">
        <f>DE_RAW!G115*10^6/POP!$B115</f>
        <v>3793.9032076358976</v>
      </c>
      <c r="J115">
        <f>DE_RAW!H115*10^6/(DE_RAW!N115*10^6)*1/(DE_RAW!J115/100)</f>
        <v>30.699637367122858</v>
      </c>
      <c r="K115">
        <f>DE_RAW!N115*10^6/(DE_RAW!M115*10^3)</f>
        <v>342.6613789448113</v>
      </c>
      <c r="L115">
        <f>1-DE_RAW!O115/100</f>
        <v>0.97099999999999997</v>
      </c>
      <c r="M115">
        <f>DE_RAW!P115*1000/POP!B115</f>
        <v>0.56185934073756372</v>
      </c>
      <c r="O115" s="36">
        <f t="shared" si="5"/>
        <v>20.200685890736299</v>
      </c>
      <c r="R115">
        <f t="shared" si="6"/>
        <v>2.7236335485939952E-2</v>
      </c>
      <c r="V115" s="116">
        <v>102.428</v>
      </c>
      <c r="W115">
        <f>DE_RAW!V115/(V115/100)/POP!$B115</f>
        <v>3240.0945112067275</v>
      </c>
      <c r="Y115">
        <f t="shared" si="7"/>
        <v>-1.1487456003363983</v>
      </c>
    </row>
    <row r="116" spans="1:25">
      <c r="A116" t="s">
        <v>448</v>
      </c>
      <c r="B116">
        <f>DE_RAW!B116*10^6/POP!$B116</f>
        <v>10885.681419533041</v>
      </c>
      <c r="C116">
        <f>DE_RAW!C116*10^6/POP!$B116</f>
        <v>5673.0433605929975</v>
      </c>
      <c r="D116">
        <f>DE_RAW!D116*10^6/POP!$B116</f>
        <v>2224.8527710604808</v>
      </c>
      <c r="E116">
        <f>DE_RAW!E116*10^6/POP!$B116</f>
        <v>2298.5199794885525</v>
      </c>
      <c r="F116">
        <f t="shared" si="4"/>
        <v>2005.7727524455931</v>
      </c>
      <c r="G116">
        <f>DE_RAW!R116*10^9/POP!$B116</f>
        <v>292.74722704295925</v>
      </c>
      <c r="H116">
        <f>DE_RAW!F116*10^6/POP!$B116</f>
        <v>4522.2998394433989</v>
      </c>
      <c r="I116">
        <f>DE_RAW!G116*10^6/POP!$B116</f>
        <v>3848.6682065680507</v>
      </c>
      <c r="J116">
        <f>DE_RAW!H116*10^6/(DE_RAW!N116*10^6)*1/(DE_RAW!J116/100)</f>
        <v>30.659927179976656</v>
      </c>
      <c r="K116">
        <f>DE_RAW!N116*10^6/(DE_RAW!M116*10^3)</f>
        <v>345.08281408587442</v>
      </c>
      <c r="L116">
        <f>1-DE_RAW!O116/100</f>
        <v>0.97099999999999997</v>
      </c>
      <c r="M116">
        <f>DE_RAW!P116*1000/POP!B116</f>
        <v>0.56205119196975417</v>
      </c>
      <c r="O116" s="36">
        <f t="shared" si="5"/>
        <v>20.438341756614804</v>
      </c>
      <c r="R116">
        <f t="shared" si="6"/>
        <v>2.6892871080873237E-2</v>
      </c>
      <c r="V116" s="115">
        <v>101.94799999999999</v>
      </c>
      <c r="W116">
        <f>DE_RAW!V116/(V116/100)/POP!$B116</f>
        <v>3253.5089552447885</v>
      </c>
      <c r="Y116">
        <f t="shared" si="7"/>
        <v>0.41401397371785276</v>
      </c>
    </row>
    <row r="117" spans="1:25">
      <c r="A117" t="s">
        <v>449</v>
      </c>
      <c r="B117">
        <f>DE_RAW!B117*10^6/POP!$B117</f>
        <v>10843.860161313618</v>
      </c>
      <c r="C117">
        <f>DE_RAW!C117*10^6/POP!$B117</f>
        <v>5668.6078811349926</v>
      </c>
      <c r="D117">
        <f>DE_RAW!D117*10^6/POP!$B117</f>
        <v>2224.8891647592754</v>
      </c>
      <c r="E117">
        <f>DE_RAW!E117*10^6/POP!$B117</f>
        <v>2286.5041538432301</v>
      </c>
      <c r="F117">
        <f t="shared" si="4"/>
        <v>2001.9727983585888</v>
      </c>
      <c r="G117">
        <f>DE_RAW!R117*10^9/POP!$B117</f>
        <v>284.53135548464144</v>
      </c>
      <c r="H117">
        <f>DE_RAW!F117*10^6/POP!$B117</f>
        <v>4494.4327680268307</v>
      </c>
      <c r="I117">
        <f>DE_RAW!G117*10^6/POP!$B117</f>
        <v>3873.0618391233256</v>
      </c>
      <c r="J117">
        <f>DE_RAW!H117*10^6/(DE_RAW!N117*10^6)*1/(DE_RAW!J117/100)</f>
        <v>30.827952869790121</v>
      </c>
      <c r="K117">
        <f>DE_RAW!N117*10^6/(DE_RAW!M117*10^3)</f>
        <v>342.34322847828003</v>
      </c>
      <c r="L117">
        <f>1-DE_RAW!O117/100</f>
        <v>0.97</v>
      </c>
      <c r="M117">
        <f>DE_RAW!P117*1000/POP!B117</f>
        <v>0.56326551727333063</v>
      </c>
      <c r="O117" s="36">
        <f t="shared" si="5"/>
        <v>20.517501440093763</v>
      </c>
      <c r="R117">
        <f t="shared" si="6"/>
        <v>2.6238936250739468E-2</v>
      </c>
      <c r="V117" s="116">
        <v>102.172</v>
      </c>
      <c r="W117">
        <f>DE_RAW!V117/(V117/100)/POP!$B117</f>
        <v>3203.8741231437784</v>
      </c>
      <c r="Y117">
        <f t="shared" si="7"/>
        <v>-1.5255784687789653</v>
      </c>
    </row>
    <row r="118" spans="1:25">
      <c r="A118" t="s">
        <v>450</v>
      </c>
      <c r="B118">
        <f>DE_RAW!B118*10^6/POP!$B118</f>
        <v>10617.437989139176</v>
      </c>
      <c r="C118">
        <f>DE_RAW!C118*10^6/POP!$B118</f>
        <v>5430.3133348160845</v>
      </c>
      <c r="D118">
        <f>DE_RAW!D118*10^6/POP!$B118</f>
        <v>2265.600780010931</v>
      </c>
      <c r="E118">
        <f>DE_RAW!E118*10^6/POP!$B118</f>
        <v>2237.9197212202353</v>
      </c>
      <c r="F118">
        <f t="shared" si="4"/>
        <v>1937.4612599989475</v>
      </c>
      <c r="G118">
        <f>DE_RAW!R118*10^9/POP!$B118</f>
        <v>300.45846122128768</v>
      </c>
      <c r="H118">
        <f>DE_RAW!F118*10^6/POP!$B118</f>
        <v>4372.3202453933736</v>
      </c>
      <c r="I118">
        <f>DE_RAW!G118*10^6/POP!$B118</f>
        <v>3796.3706684873982</v>
      </c>
      <c r="J118">
        <f>DE_RAW!H118*10^6/(DE_RAW!N118*10^6)*1/(DE_RAW!J118/100)</f>
        <v>31.380185362539699</v>
      </c>
      <c r="K118">
        <f>DE_RAW!N118*10^6/(DE_RAW!M118*10^3)</f>
        <v>335.76239267315395</v>
      </c>
      <c r="L118">
        <f>1-DE_RAW!O118/100</f>
        <v>0.96699999999999997</v>
      </c>
      <c r="M118">
        <f>DE_RAW!P118*1000/POP!B118</f>
        <v>0.56500102944870012</v>
      </c>
      <c r="O118" s="36">
        <f t="shared" si="5"/>
        <v>21.338488459536723</v>
      </c>
      <c r="R118">
        <f t="shared" si="6"/>
        <v>2.8298584039636834E-2</v>
      </c>
      <c r="V118" s="115">
        <v>101.877</v>
      </c>
      <c r="W118">
        <f>DE_RAW!V118/(V118/100)/POP!$B118</f>
        <v>3218.6476826443254</v>
      </c>
      <c r="Y118">
        <f t="shared" si="7"/>
        <v>0.46111547872083047</v>
      </c>
    </row>
    <row r="119" spans="1:25">
      <c r="A119" t="s">
        <v>451</v>
      </c>
      <c r="B119">
        <f>DE_RAW!B119*10^6/POP!$B119</f>
        <v>9672.100544938543</v>
      </c>
      <c r="C119">
        <f>DE_RAW!C119*10^6/POP!$B119</f>
        <v>4852.369991456264</v>
      </c>
      <c r="D119">
        <f>DE_RAW!D119*10^6/POP!$B119</f>
        <v>2263.4808123999583</v>
      </c>
      <c r="E119">
        <f>DE_RAW!E119*10^6/POP!$B119</f>
        <v>2118.3060177685406</v>
      </c>
      <c r="F119">
        <f t="shared" si="4"/>
        <v>1783.2539982471681</v>
      </c>
      <c r="G119">
        <f>DE_RAW!R119*10^9/POP!$B119</f>
        <v>335.05201952137259</v>
      </c>
      <c r="H119">
        <f>DE_RAW!F119*10^6/POP!$B119</f>
        <v>3466.369878532214</v>
      </c>
      <c r="I119">
        <f>DE_RAW!G119*10^6/POP!$B119</f>
        <v>3126.6078067809844</v>
      </c>
      <c r="J119">
        <f>DE_RAW!H119*10^6/(DE_RAW!N119*10^6)*1/(DE_RAW!J119/100)</f>
        <v>31.929263395661714</v>
      </c>
      <c r="K119">
        <f>DE_RAW!N119*10^6/(DE_RAW!M119*10^3)</f>
        <v>319.00915277684805</v>
      </c>
      <c r="L119">
        <f>1-DE_RAW!O119/100</f>
        <v>0.96333333333333337</v>
      </c>
      <c r="M119">
        <f>DE_RAW!P119*1000/POP!B119</f>
        <v>0.55941617474205285</v>
      </c>
      <c r="O119" s="36">
        <f t="shared" si="5"/>
        <v>23.402163799718238</v>
      </c>
      <c r="R119">
        <f t="shared" si="6"/>
        <v>3.4641081114144011E-2</v>
      </c>
      <c r="V119" s="116">
        <v>97.963999999999999</v>
      </c>
      <c r="W119">
        <f>DE_RAW!V119/(V119/100)/POP!$B119</f>
        <v>2778.4478859794249</v>
      </c>
      <c r="Y119">
        <f t="shared" si="7"/>
        <v>-13.676544936513469</v>
      </c>
    </row>
    <row r="120" spans="1:25">
      <c r="A120" t="s">
        <v>452</v>
      </c>
      <c r="B120">
        <f>DE_RAW!B120*10^6/POP!$B120</f>
        <v>10509.159317902153</v>
      </c>
      <c r="C120">
        <f>DE_RAW!C120*10^6/POP!$B120</f>
        <v>5411.1536282455609</v>
      </c>
      <c r="D120">
        <f>DE_RAW!D120*10^6/POP!$B120</f>
        <v>2363.562020773395</v>
      </c>
      <c r="E120">
        <f>DE_RAW!E120*10^6/POP!$B120</f>
        <v>2200.4366105020085</v>
      </c>
      <c r="F120">
        <f t="shared" si="4"/>
        <v>1891.3560353722</v>
      </c>
      <c r="G120">
        <f>DE_RAW!R120*10^9/POP!$B120</f>
        <v>309.08057512980844</v>
      </c>
      <c r="H120">
        <f>DE_RAW!F120*10^6/POP!$B120</f>
        <v>4068.5620620880782</v>
      </c>
      <c r="I120">
        <f>DE_RAW!G120*10^6/POP!$B120</f>
        <v>3462.6219971169317</v>
      </c>
      <c r="J120">
        <f>DE_RAW!H120*10^6/(DE_RAW!N120*10^6)*1/(DE_RAW!J120/100)</f>
        <v>32.973865011712142</v>
      </c>
      <c r="K120">
        <f>DE_RAW!N120*10^6/(DE_RAW!M120*10^3)</f>
        <v>324.13045866642847</v>
      </c>
      <c r="L120">
        <f>1-DE_RAW!O120/100</f>
        <v>0.96166666666666667</v>
      </c>
      <c r="M120">
        <f>DE_RAW!P120*1000/POP!B120</f>
        <v>0.5598337783253734</v>
      </c>
      <c r="O120" s="36">
        <f t="shared" si="5"/>
        <v>22.490495664549609</v>
      </c>
      <c r="R120">
        <f t="shared" si="6"/>
        <v>2.9410589922573116E-2</v>
      </c>
      <c r="V120" s="115">
        <v>99.254999999999995</v>
      </c>
      <c r="W120">
        <f>DE_RAW!V120/(V120/100)/POP!$B120</f>
        <v>3101.5127588258101</v>
      </c>
      <c r="Y120">
        <f t="shared" si="7"/>
        <v>11.627530409212717</v>
      </c>
    </row>
    <row r="121" spans="1:25">
      <c r="A121" t="s">
        <v>453</v>
      </c>
      <c r="B121">
        <f>DE_RAW!B121*10^6/POP!$B121</f>
        <v>10609.899994375712</v>
      </c>
      <c r="C121">
        <f>DE_RAW!C121*10^6/POP!$B121</f>
        <v>5302.4297778086493</v>
      </c>
      <c r="D121">
        <f>DE_RAW!D121*10^6/POP!$B121</f>
        <v>2354.3477117511347</v>
      </c>
      <c r="E121">
        <f>DE_RAW!E121*10^6/POP!$B121</f>
        <v>2263.7724818131037</v>
      </c>
      <c r="F121">
        <f t="shared" si="4"/>
        <v>1956.5994406136274</v>
      </c>
      <c r="G121">
        <f>DE_RAW!R121*10^9/POP!$B121</f>
        <v>307.17304119947636</v>
      </c>
      <c r="H121">
        <f>DE_RAW!F121*10^6/POP!$B121</f>
        <v>4252.3992766101856</v>
      </c>
      <c r="I121">
        <f>DE_RAW!G121*10^6/POP!$B121</f>
        <v>3592.772575510659</v>
      </c>
      <c r="J121">
        <f>DE_RAW!H121*10^6/(DE_RAW!N121*10^6)*1/(DE_RAW!J121/100)</f>
        <v>32.364659641236095</v>
      </c>
      <c r="K121">
        <f>DE_RAW!N121*10^6/(DE_RAW!M121*10^3)</f>
        <v>330.80149383514305</v>
      </c>
      <c r="L121">
        <f>1-DE_RAW!O121/100</f>
        <v>0.96199999999999997</v>
      </c>
      <c r="M121">
        <f>DE_RAW!P121*1000/POP!B121</f>
        <v>0.56045472965186816</v>
      </c>
      <c r="O121" s="36">
        <f t="shared" si="5"/>
        <v>22.190102762506434</v>
      </c>
      <c r="R121">
        <f t="shared" si="6"/>
        <v>2.8951549153366972E-2</v>
      </c>
      <c r="V121" s="116">
        <v>100.494</v>
      </c>
      <c r="W121">
        <f>DE_RAW!V121/(V121/100)/POP!$B121</f>
        <v>3229.2464523991284</v>
      </c>
      <c r="Y121">
        <f t="shared" si="7"/>
        <v>4.1184319880623876</v>
      </c>
    </row>
    <row r="122" spans="1:25">
      <c r="A122" t="s">
        <v>454</v>
      </c>
      <c r="B122">
        <f>DE_RAW!B122*10^6/POP!$B122</f>
        <v>10549.950602775647</v>
      </c>
      <c r="C122">
        <f>DE_RAW!C122*10^6/POP!$B122</f>
        <v>5116.7602778173759</v>
      </c>
      <c r="D122">
        <f>DE_RAW!D122*10^6/POP!$B122</f>
        <v>2339.885308623258</v>
      </c>
      <c r="E122">
        <f>DE_RAW!E122*10^6/POP!$B122</f>
        <v>2212.0588511072219</v>
      </c>
      <c r="F122">
        <f t="shared" si="4"/>
        <v>1908.4623909925515</v>
      </c>
      <c r="G122">
        <f>DE_RAW!R122*10^9/POP!$B122</f>
        <v>303.59646011467049</v>
      </c>
      <c r="H122">
        <f>DE_RAW!F122*10^6/POP!$B122</f>
        <v>4382.5263855410776</v>
      </c>
      <c r="I122">
        <f>DE_RAW!G122*10^6/POP!$B122</f>
        <v>3725.2089469212701</v>
      </c>
      <c r="J122">
        <f>DE_RAW!H122*10^6/(DE_RAW!N122*10^6)*1/(DE_RAW!J122/100)</f>
        <v>31.270465930926537</v>
      </c>
      <c r="K122">
        <f>DE_RAW!N122*10^6/(DE_RAW!M122*10^3)</f>
        <v>332.20813289303408</v>
      </c>
      <c r="L122">
        <f>1-DE_RAW!O122/100</f>
        <v>0.96099999999999997</v>
      </c>
      <c r="M122">
        <f>DE_RAW!P122*1000/POP!B122</f>
        <v>0.56091132149460499</v>
      </c>
      <c r="O122" s="36">
        <f t="shared" si="5"/>
        <v>22.179111511741525</v>
      </c>
      <c r="R122">
        <f t="shared" si="6"/>
        <v>2.8777050390624156E-2</v>
      </c>
      <c r="V122" s="115">
        <v>102.569</v>
      </c>
      <c r="W122">
        <f>DE_RAW!V122/(V122/100)/POP!$B122</f>
        <v>3259.531147925582</v>
      </c>
      <c r="Y122">
        <f t="shared" si="7"/>
        <v>0.93782546401666167</v>
      </c>
    </row>
    <row r="123" spans="1:25">
      <c r="A123" t="s">
        <v>455</v>
      </c>
      <c r="B123">
        <f>DE_RAW!B123*10^6/POP!$B123</f>
        <v>10797.545841459994</v>
      </c>
      <c r="C123">
        <f>DE_RAW!C123*10^6/POP!$B123</f>
        <v>5248.0297247910221</v>
      </c>
      <c r="D123">
        <f>DE_RAW!D123*10^6/POP!$B123</f>
        <v>2406.6270086418463</v>
      </c>
      <c r="E123">
        <f>DE_RAW!E123*10^6/POP!$B123</f>
        <v>2263.1329609244794</v>
      </c>
      <c r="F123">
        <f t="shared" si="4"/>
        <v>1955.2179185678488</v>
      </c>
      <c r="G123">
        <f>DE_RAW!R123*10^9/POP!$B123</f>
        <v>307.91504235663064</v>
      </c>
      <c r="H123">
        <f>DE_RAW!F123*10^6/POP!$B123</f>
        <v>4427.0196405722654</v>
      </c>
      <c r="I123">
        <f>DE_RAW!G123*10^6/POP!$B123</f>
        <v>3748.5823518870925</v>
      </c>
      <c r="J123">
        <f>DE_RAW!H123*10^6/(DE_RAW!N123*10^6)*1/(DE_RAW!J123/100)</f>
        <v>31.025102797123147</v>
      </c>
      <c r="K123">
        <f>DE_RAW!N123*10^6/(DE_RAW!M123*10^3)</f>
        <v>338.66961554729414</v>
      </c>
      <c r="L123">
        <f>1-DE_RAW!O123/100</f>
        <v>0.96299999999999997</v>
      </c>
      <c r="M123">
        <f>DE_RAW!P123*1000/POP!B123</f>
        <v>0.561012953803942</v>
      </c>
      <c r="O123" s="36">
        <f t="shared" si="5"/>
        <v>22.288648216717672</v>
      </c>
      <c r="R123">
        <f t="shared" si="6"/>
        <v>2.8517132214832604E-2</v>
      </c>
      <c r="V123" s="116">
        <v>105.545</v>
      </c>
      <c r="W123">
        <f>DE_RAW!V123/(V123/100)/POP!$B123</f>
        <v>3358.9533948808285</v>
      </c>
      <c r="Y123">
        <f t="shared" si="7"/>
        <v>3.0502008553751736</v>
      </c>
    </row>
    <row r="124" spans="1:25">
      <c r="A124" t="s">
        <v>456</v>
      </c>
      <c r="B124">
        <f>DE_RAW!B124*10^6/POP!$B124</f>
        <v>10805.739597078144</v>
      </c>
      <c r="C124">
        <f>DE_RAW!C124*10^6/POP!$B124</f>
        <v>5502.4609292378145</v>
      </c>
      <c r="D124">
        <f>DE_RAW!D124*10^6/POP!$B124</f>
        <v>2399.4359626222026</v>
      </c>
      <c r="E124">
        <f>DE_RAW!E124*10^6/POP!$B124</f>
        <v>2190.9327222646557</v>
      </c>
      <c r="F124">
        <f t="shared" si="4"/>
        <v>1894.9389564885737</v>
      </c>
      <c r="G124">
        <f>DE_RAW!R124*10^9/POP!$B124</f>
        <v>295.99376577608206</v>
      </c>
      <c r="H124">
        <f>DE_RAW!F124*10^6/POP!$B124</f>
        <v>4387.5895910716799</v>
      </c>
      <c r="I124">
        <f>DE_RAW!G124*10^6/POP!$B124</f>
        <v>3778.352800883772</v>
      </c>
      <c r="J124">
        <f>DE_RAW!H124*10^6/(DE_RAW!N124*10^6)*1/(DE_RAW!J124/100)</f>
        <v>32.363170015547084</v>
      </c>
      <c r="K124">
        <f>DE_RAW!N124*10^6/(DE_RAW!M124*10^3)</f>
        <v>330.23339979176359</v>
      </c>
      <c r="L124">
        <f>1-DE_RAW!O124/100</f>
        <v>0.96566666666666667</v>
      </c>
      <c r="M124">
        <f>DE_RAW!P124*1000/POP!B124</f>
        <v>0.56214418944481293</v>
      </c>
      <c r="O124" s="36">
        <f t="shared" si="5"/>
        <v>22.205198830360548</v>
      </c>
      <c r="R124">
        <f t="shared" si="6"/>
        <v>2.7392272700715307E-2</v>
      </c>
      <c r="V124" s="115">
        <v>109.173</v>
      </c>
      <c r="W124">
        <f>DE_RAW!V124/(V124/100)/POP!$B124</f>
        <v>3241.2888581529605</v>
      </c>
      <c r="Y124">
        <f t="shared" si="7"/>
        <v>-3.5030118877860339</v>
      </c>
    </row>
    <row r="125" spans="1:25">
      <c r="A125" t="s">
        <v>457</v>
      </c>
      <c r="B125">
        <f>DE_RAW!B125*10^6/POP!$B125</f>
        <v>10861.91966361292</v>
      </c>
      <c r="C125">
        <f>DE_RAW!C125*10^6/POP!$B125</f>
        <v>5538.8127171749029</v>
      </c>
      <c r="D125">
        <f>DE_RAW!D125*10^6/POP!$B125</f>
        <v>2391.3853168347382</v>
      </c>
      <c r="E125">
        <f>DE_RAW!E125*10^6/POP!$B125</f>
        <v>2208.2569428154229</v>
      </c>
      <c r="F125">
        <f t="shared" si="4"/>
        <v>1907.7363555725133</v>
      </c>
      <c r="G125">
        <f>DE_RAW!R125*10^9/POP!$B125</f>
        <v>300.52058724290958</v>
      </c>
      <c r="H125">
        <f>DE_RAW!F125*10^6/POP!$B125</f>
        <v>4579.9647665820748</v>
      </c>
      <c r="I125">
        <f>DE_RAW!G125*10^6/POP!$B125</f>
        <v>4015.4806613914752</v>
      </c>
      <c r="J125">
        <f>DE_RAW!H125*10^6/(DE_RAW!N125*10^6)*1/(DE_RAW!J125/100)</f>
        <v>31.683233839071754</v>
      </c>
      <c r="K125">
        <f>DE_RAW!N125*10^6/(DE_RAW!M125*10^3)</f>
        <v>335.0223799849843</v>
      </c>
      <c r="L125">
        <f>1-DE_RAW!O125/100</f>
        <v>0.96599999999999997</v>
      </c>
      <c r="M125">
        <f>DE_RAW!P125*1000/POP!B125</f>
        <v>0.56365589968581231</v>
      </c>
      <c r="O125" s="36">
        <f t="shared" si="5"/>
        <v>22.016230932417976</v>
      </c>
      <c r="R125">
        <f t="shared" si="6"/>
        <v>2.7667354993394386E-2</v>
      </c>
      <c r="V125" s="116">
        <v>113.992</v>
      </c>
      <c r="W125">
        <f>DE_RAW!V125/(V125/100)/POP!$B125</f>
        <v>3452.6928427138896</v>
      </c>
      <c r="Y125">
        <f t="shared" si="7"/>
        <v>6.5222198271275733</v>
      </c>
    </row>
    <row r="126" spans="1:25">
      <c r="A126" t="s">
        <v>458</v>
      </c>
      <c r="B126">
        <f>DE_RAW!B126*10^6/POP!$B126</f>
        <v>10926.82148921917</v>
      </c>
      <c r="C126">
        <f>DE_RAW!C126*10^6/POP!$B126</f>
        <v>5686.3091401335078</v>
      </c>
      <c r="D126">
        <f>DE_RAW!D126*10^6/POP!$B126</f>
        <v>2423.8896266488669</v>
      </c>
      <c r="E126">
        <f>DE_RAW!E126*10^6/POP!$B126</f>
        <v>2227.8931033907338</v>
      </c>
      <c r="F126">
        <f t="shared" si="4"/>
        <v>1928.4902042164763</v>
      </c>
      <c r="G126">
        <f>DE_RAW!R126*10^9/POP!$B126</f>
        <v>299.40289917425758</v>
      </c>
      <c r="H126">
        <f>DE_RAW!F126*10^6/POP!$B126</f>
        <v>4604.1744954008282</v>
      </c>
      <c r="I126">
        <f>DE_RAW!G126*10^6/POP!$B126</f>
        <v>4033.9989688086171</v>
      </c>
      <c r="J126">
        <f>DE_RAW!H126*10^6/(DE_RAW!N126*10^6)*1/(DE_RAW!J126/100)</f>
        <v>31.195657805184197</v>
      </c>
      <c r="K126">
        <f>DE_RAW!N126*10^6/(DE_RAW!M126*10^3)</f>
        <v>336.28448632245579</v>
      </c>
      <c r="L126">
        <f>1-DE_RAW!O126/100</f>
        <v>0.96766666666666667</v>
      </c>
      <c r="M126">
        <f>DE_RAW!P126*1000/POP!B126</f>
        <v>0.5645941839975076</v>
      </c>
      <c r="O126" s="36">
        <f t="shared" si="5"/>
        <v>22.182934250736789</v>
      </c>
      <c r="R126">
        <f t="shared" si="6"/>
        <v>2.7400731262028962E-2</v>
      </c>
      <c r="V126" s="115">
        <v>119.565</v>
      </c>
      <c r="W126">
        <f>DE_RAW!V126/(V126/100)/POP!$B126</f>
        <v>3567.2333077693638</v>
      </c>
      <c r="Y126">
        <f t="shared" si="7"/>
        <v>3.3174241171549657</v>
      </c>
    </row>
    <row r="127" spans="1:25">
      <c r="A127" t="s">
        <v>459</v>
      </c>
      <c r="B127">
        <f>DE_RAW!B127*10^6/POP!$B127</f>
        <v>10942.355272624089</v>
      </c>
      <c r="C127">
        <f>DE_RAW!C127*10^6/POP!$B127</f>
        <v>5697.8428532137814</v>
      </c>
      <c r="D127">
        <f>DE_RAW!D127*10^6/POP!$B127</f>
        <v>2421.1166418552689</v>
      </c>
      <c r="E127">
        <f>DE_RAW!E127*10^6/POP!$B127</f>
        <v>2214.8512824620525</v>
      </c>
      <c r="F127">
        <f t="shared" si="4"/>
        <v>1926.5069846657927</v>
      </c>
      <c r="G127">
        <f>DE_RAW!R127*10^9/POP!$B127</f>
        <v>288.34429779625981</v>
      </c>
      <c r="H127">
        <f>DE_RAW!F127*10^6/POP!$B127</f>
        <v>4577.3823012640551</v>
      </c>
      <c r="I127">
        <f>DE_RAW!G127*10^6/POP!$B127</f>
        <v>4063.7472362754875</v>
      </c>
      <c r="J127">
        <f>DE_RAW!H127*10^6/(DE_RAW!N127*10^6)*1/(DE_RAW!J127/100)</f>
        <v>30.820171939121266</v>
      </c>
      <c r="K127">
        <f>DE_RAW!N127*10^6/(DE_RAW!M127*10^3)</f>
        <v>335.31341155828488</v>
      </c>
      <c r="L127">
        <f>1-DE_RAW!O127/100</f>
        <v>0.96899999999999997</v>
      </c>
      <c r="M127">
        <f>DE_RAW!P127*1000/POP!B127</f>
        <v>0.56523850671062681</v>
      </c>
      <c r="O127" s="36">
        <f t="shared" si="5"/>
        <v>22.126101570769602</v>
      </c>
      <c r="R127">
        <f t="shared" si="6"/>
        <v>2.6351209644750632E-2</v>
      </c>
      <c r="V127" s="116">
        <v>125.566</v>
      </c>
      <c r="W127">
        <f>DE_RAW!V127/(V127/100)/POP!$B127</f>
        <v>3646.5921473162534</v>
      </c>
      <c r="Y127">
        <f t="shared" si="7"/>
        <v>2.224660758073993</v>
      </c>
    </row>
    <row r="128" spans="1:25">
      <c r="A128" t="s">
        <v>460</v>
      </c>
      <c r="B128">
        <f>DE_RAW!B128*10^6/POP!$B128</f>
        <v>10975.08267646817</v>
      </c>
      <c r="C128">
        <f>DE_RAW!C128*10^6/POP!$B128</f>
        <v>5740.1731109116326</v>
      </c>
      <c r="D128">
        <f>DE_RAW!D128*10^6/POP!$B128</f>
        <v>2367.2016423927394</v>
      </c>
      <c r="E128">
        <f>DE_RAW!E128*10^6/POP!$B128</f>
        <v>2225.146838722751</v>
      </c>
      <c r="F128">
        <f t="shared" si="4"/>
        <v>1923.4686352539861</v>
      </c>
      <c r="G128">
        <f>DE_RAW!R128*10^9/POP!$B128</f>
        <v>301.67820346876493</v>
      </c>
      <c r="H128">
        <f>DE_RAW!F128*10^6/POP!$B128</f>
        <v>4658.7171273805616</v>
      </c>
      <c r="I128">
        <f>DE_RAW!G128*10^6/POP!$B128</f>
        <v>4172.954762831695</v>
      </c>
      <c r="J128">
        <f>DE_RAW!H128*10^6/(DE_RAW!N128*10^6)*1/(DE_RAW!J128/100)</f>
        <v>30.613833940544779</v>
      </c>
      <c r="K128">
        <f>DE_RAW!N128*10^6/(DE_RAW!M128*10^3)</f>
        <v>336.27824487651077</v>
      </c>
      <c r="L128">
        <f>1-DE_RAW!O128/100</f>
        <v>0.96866666666666668</v>
      </c>
      <c r="M128">
        <f>DE_RAW!P128*1000/POP!B128</f>
        <v>0.56641897662651197</v>
      </c>
      <c r="O128" s="36">
        <f t="shared" si="5"/>
        <v>21.568872984148811</v>
      </c>
      <c r="R128">
        <f t="shared" si="6"/>
        <v>2.7487556345757416E-2</v>
      </c>
      <c r="V128" s="115">
        <v>129.81700000000001</v>
      </c>
      <c r="W128">
        <f>DE_RAW!V128/(V128/100)/POP!$B128</f>
        <v>3662.8368335203627</v>
      </c>
      <c r="Y128">
        <f t="shared" si="7"/>
        <v>0.44547581818450421</v>
      </c>
    </row>
    <row r="129" spans="1:25">
      <c r="A129" t="s">
        <v>461</v>
      </c>
      <c r="B129">
        <f>DE_RAW!B129*10^6/POP!$B129</f>
        <v>10938.986054350684</v>
      </c>
      <c r="C129">
        <f>DE_RAW!C129*10^6/POP!$B129</f>
        <v>5660.977449567441</v>
      </c>
      <c r="D129">
        <f>DE_RAW!D129*10^6/POP!$B129</f>
        <v>2373.0029157543909</v>
      </c>
      <c r="E129">
        <f>DE_RAW!E129*10^6/POP!$B129</f>
        <v>2200.8266251098253</v>
      </c>
      <c r="F129">
        <f t="shared" si="4"/>
        <v>1905.9505396473528</v>
      </c>
      <c r="G129">
        <f>DE_RAW!R129*10^9/POP!$B129</f>
        <v>294.87608546247247</v>
      </c>
      <c r="H129">
        <f>DE_RAW!F129*10^6/POP!$B129</f>
        <v>4636.9675762619308</v>
      </c>
      <c r="I129">
        <f>DE_RAW!G129*10^6/POP!$B129</f>
        <v>4157.3391166729189</v>
      </c>
      <c r="J129">
        <f>DE_RAW!H129*10^6/(DE_RAW!N129*10^6)*1/(DE_RAW!J129/100)</f>
        <v>30.800887968012958</v>
      </c>
      <c r="K129">
        <f>DE_RAW!N129*10^6/(DE_RAW!M129*10^3)</f>
        <v>333.03471469765816</v>
      </c>
      <c r="L129">
        <f>1-DE_RAW!O129/100</f>
        <v>0.96899999999999997</v>
      </c>
      <c r="M129">
        <f>DE_RAW!P129*1000/POP!B129</f>
        <v>0.56763016436604252</v>
      </c>
      <c r="O129" s="36">
        <f t="shared" si="5"/>
        <v>21.693079266799078</v>
      </c>
      <c r="R129">
        <f t="shared" si="6"/>
        <v>2.6956436729818622E-2</v>
      </c>
      <c r="V129" s="116">
        <v>126.798</v>
      </c>
      <c r="W129">
        <f>DE_RAW!V129/(V129/100)/POP!$B129</f>
        <v>3551.75098814495</v>
      </c>
      <c r="Y129">
        <f t="shared" si="7"/>
        <v>-3.0327817051202799</v>
      </c>
    </row>
    <row r="130" spans="1:25">
      <c r="A130" t="s">
        <v>462</v>
      </c>
      <c r="B130">
        <f>DE_RAW!B130*10^6/POP!$B130</f>
        <v>10904.75109991542</v>
      </c>
      <c r="C130">
        <f>DE_RAW!C130*10^6/POP!$B130</f>
        <v>5660.2579043505521</v>
      </c>
      <c r="D130">
        <f>DE_RAW!D130*10^6/POP!$B130</f>
        <v>2391.7633120428304</v>
      </c>
      <c r="E130">
        <f>DE_RAW!E130*10^6/POP!$B130</f>
        <v>2195.2455091400434</v>
      </c>
      <c r="F130">
        <f t="shared" si="4"/>
        <v>1902.9136696657758</v>
      </c>
      <c r="G130">
        <f>DE_RAW!R130*10^9/POP!$B130</f>
        <v>292.33183947426755</v>
      </c>
      <c r="H130">
        <f>DE_RAW!F130*10^6/POP!$B130</f>
        <v>4628.3089708688003</v>
      </c>
      <c r="I130">
        <f>DE_RAW!G130*10^6/POP!$B130</f>
        <v>4119.8129879740745</v>
      </c>
      <c r="J130">
        <f>DE_RAW!H130*10^6/(DE_RAW!N130*10^6)*1/(DE_RAW!J130/100)</f>
        <v>30.422394970951622</v>
      </c>
      <c r="K130">
        <f>DE_RAW!N130*10^6/(DE_RAW!M130*10^3)</f>
        <v>335.82559335701677</v>
      </c>
      <c r="L130">
        <f>1-DE_RAW!O130/100</f>
        <v>0.97</v>
      </c>
      <c r="M130">
        <f>DE_RAW!P130*1000/POP!B130</f>
        <v>0.56927535480727598</v>
      </c>
      <c r="O130" s="36">
        <f t="shared" si="5"/>
        <v>21.9332224103802</v>
      </c>
      <c r="R130">
        <f t="shared" si="6"/>
        <v>2.6807749832688521E-2</v>
      </c>
      <c r="V130" s="117">
        <v>123.49</v>
      </c>
      <c r="W130">
        <f>DE_RAW!V130/(V130/100)/POP!$B130</f>
        <v>3502.1882503251049</v>
      </c>
      <c r="Y130">
        <f t="shared" si="7"/>
        <v>-1.3954451757816289</v>
      </c>
    </row>
    <row r="131" spans="1:25">
      <c r="A131" t="s">
        <v>463</v>
      </c>
      <c r="B131">
        <f>DE_RAW!B131*10^6/POP!$B131</f>
        <v>10896.594810849578</v>
      </c>
      <c r="C131">
        <f>DE_RAW!C131*10^6/POP!$B131</f>
        <v>5711.3730081554168</v>
      </c>
      <c r="D131">
        <f>DE_RAW!D131*10^6/POP!$B131</f>
        <v>2383.6978873108142</v>
      </c>
      <c r="E131">
        <f>DE_RAW!E131*10^6/POP!$B131</f>
        <v>2197.93431318069</v>
      </c>
      <c r="F131">
        <f t="shared" ref="F131:F141" si="8">E131-G131</f>
        <v>1904.2485255930401</v>
      </c>
      <c r="G131">
        <f>DE_RAW!R131*10^9/POP!$B131</f>
        <v>293.68578758764983</v>
      </c>
      <c r="H131">
        <f>DE_RAW!F131*10^6/POP!$B131</f>
        <v>4560.5407560228196</v>
      </c>
      <c r="I131">
        <f>DE_RAW!G131*10^6/POP!$B131</f>
        <v>4095.6456042315845</v>
      </c>
      <c r="J131">
        <f>DE_RAW!H131*10^6/(DE_RAW!N131*10^6)*1/(DE_RAW!J131/100)</f>
        <v>30.566941356076928</v>
      </c>
      <c r="K131">
        <f>DE_RAW!N131*10^6/(DE_RAW!M131*10^3)</f>
        <v>335.91536134087943</v>
      </c>
      <c r="L131">
        <f>1-DE_RAW!O131/100</f>
        <v>0.97</v>
      </c>
      <c r="M131">
        <f>DE_RAW!P131*1000/POP!B131</f>
        <v>0.5699904165721279</v>
      </c>
      <c r="O131" s="36">
        <f t="shared" ref="O131:O141" si="9">D131/B131*100</f>
        <v>21.875621959783267</v>
      </c>
      <c r="R131">
        <f t="shared" ref="R131:R141" si="10">G131/B131</f>
        <v>2.6952070136188899E-2</v>
      </c>
      <c r="V131" s="116">
        <v>121.461</v>
      </c>
      <c r="W131">
        <f>DE_RAW!V131/(V131/100)/POP!$B131</f>
        <v>3390.1302942321618</v>
      </c>
      <c r="Y131">
        <f t="shared" si="7"/>
        <v>-3.1996554177960324</v>
      </c>
    </row>
    <row r="132" spans="1:25">
      <c r="A132" t="s">
        <v>464</v>
      </c>
      <c r="B132">
        <f>DE_RAW!B132*10^6/POP!$B132</f>
        <v>10893.007297481341</v>
      </c>
      <c r="C132">
        <f>DE_RAW!C132*10^6/POP!$B132</f>
        <v>5674.2523472129351</v>
      </c>
      <c r="D132">
        <f>DE_RAW!D132*10^6/POP!$B132</f>
        <v>2396.0967744087861</v>
      </c>
      <c r="E132">
        <f>DE_RAW!E132*10^6/POP!$B132</f>
        <v>2191.8953423205639</v>
      </c>
      <c r="F132">
        <f t="shared" si="8"/>
        <v>1890.0211017087104</v>
      </c>
      <c r="G132">
        <f>DE_RAW!R132*10^9/POP!$B132</f>
        <v>301.87424061185368</v>
      </c>
      <c r="H132">
        <f>DE_RAW!F132*10^6/POP!$B132</f>
        <v>4563.9118726727074</v>
      </c>
      <c r="I132">
        <f>DE_RAW!G132*10^6/POP!$B132</f>
        <v>4052.5336315763498</v>
      </c>
      <c r="J132">
        <f>DE_RAW!H132*10^6/(DE_RAW!N132*10^6)*1/(DE_RAW!J132/100)</f>
        <v>30.773658943573491</v>
      </c>
      <c r="K132">
        <f>DE_RAW!N132*10^6/(DE_RAW!M132*10^3)</f>
        <v>335.98699512534819</v>
      </c>
      <c r="L132">
        <f>1-DE_RAW!O132/100</f>
        <v>0.96933333333333338</v>
      </c>
      <c r="M132">
        <f>DE_RAW!P132*1000/POP!B132</f>
        <v>0.5703435842431227</v>
      </c>
      <c r="O132" s="36">
        <f t="shared" si="9"/>
        <v>21.996650777630588</v>
      </c>
      <c r="R132">
        <f t="shared" si="10"/>
        <v>2.7712663029396154E-2</v>
      </c>
      <c r="V132" s="115">
        <v>120.355</v>
      </c>
      <c r="W132">
        <f>DE_RAW!V132/(V132/100)/POP!$B132</f>
        <v>3287.7391570218392</v>
      </c>
      <c r="Y132">
        <f t="shared" ref="Y132:Y141" si="11">(W132/W131-1)*100</f>
        <v>-3.0202714445673906</v>
      </c>
    </row>
    <row r="133" spans="1:25">
      <c r="A133" t="s">
        <v>465</v>
      </c>
      <c r="B133">
        <f>DE_RAW!B133*10^6/POP!$B133</f>
        <v>10855.610271446927</v>
      </c>
      <c r="C133">
        <f>DE_RAW!C133*10^6/POP!$B133</f>
        <v>5665.7093684348047</v>
      </c>
      <c r="D133">
        <f>DE_RAW!D133*10^6/POP!$B133</f>
        <v>2408.5876873661459</v>
      </c>
      <c r="E133">
        <f>DE_RAW!E133*10^6/POP!$B133</f>
        <v>2156.5528035987968</v>
      </c>
      <c r="F133">
        <f t="shared" si="8"/>
        <v>1852.7801033808448</v>
      </c>
      <c r="G133">
        <f>DE_RAW!R133*10^9/POP!$B133</f>
        <v>303.77270021795198</v>
      </c>
      <c r="H133">
        <f>DE_RAW!F133*10^6/POP!$B133</f>
        <v>4579.5116023469263</v>
      </c>
      <c r="I133">
        <f>DE_RAW!G133*10^6/POP!$B133</f>
        <v>4013.3357418190253</v>
      </c>
      <c r="J133">
        <f>DE_RAW!H133*10^6/(DE_RAW!N133*10^6)*1/(DE_RAW!J133/100)</f>
        <v>31.441451519408869</v>
      </c>
      <c r="K133">
        <f>DE_RAW!N133*10^6/(DE_RAW!M133*10^3)</f>
        <v>332.91194257124209</v>
      </c>
      <c r="L133">
        <f>1-DE_RAW!O133/100</f>
        <v>0.96833333333333338</v>
      </c>
      <c r="M133">
        <f>DE_RAW!P133*1000/POP!B133</f>
        <v>0.57077252246841981</v>
      </c>
      <c r="O133" s="36">
        <f t="shared" si="9"/>
        <v>22.187492247224061</v>
      </c>
      <c r="R133">
        <f t="shared" si="10"/>
        <v>2.7983014553954008E-2</v>
      </c>
      <c r="V133" s="116">
        <v>121.075</v>
      </c>
      <c r="W133">
        <f>DE_RAW!V133/(V133/100)/POP!$B133</f>
        <v>3253.4828540697126</v>
      </c>
      <c r="Y133">
        <f t="shared" si="11"/>
        <v>-1.0419410213539315</v>
      </c>
    </row>
    <row r="134" spans="1:25">
      <c r="A134" t="s">
        <v>466</v>
      </c>
      <c r="B134">
        <f>DE_RAW!B134*10^6/POP!$B134</f>
        <v>10819.295178809112</v>
      </c>
      <c r="C134">
        <f>DE_RAW!C134*10^6/POP!$B134</f>
        <v>5673.2852291061217</v>
      </c>
      <c r="D134">
        <f>DE_RAW!D134*10^6/POP!$B134</f>
        <v>2402.2481506385043</v>
      </c>
      <c r="E134">
        <f>DE_RAW!E134*10^6/POP!$B134</f>
        <v>2138.0143252262783</v>
      </c>
      <c r="F134">
        <f t="shared" si="8"/>
        <v>1831.2397823889617</v>
      </c>
      <c r="G134">
        <f>DE_RAW!R134*10^9/POP!$B134</f>
        <v>306.77454283731663</v>
      </c>
      <c r="H134">
        <f>DE_RAW!F134*10^6/POP!$B134</f>
        <v>4525.1790973419729</v>
      </c>
      <c r="I134">
        <f>DE_RAW!G134*10^6/POP!$B134</f>
        <v>3988.817084018825</v>
      </c>
      <c r="J134">
        <f>DE_RAW!H134*10^6/(DE_RAW!N134*10^6)*1/(DE_RAW!J134/100)</f>
        <v>31.61020473664766</v>
      </c>
      <c r="K134">
        <f>DE_RAW!N134*10^6/(DE_RAW!M134*10^3)</f>
        <v>333.35436848859212</v>
      </c>
      <c r="L134">
        <f>1-DE_RAW!O134/100</f>
        <v>0.96766666666666667</v>
      </c>
      <c r="M134">
        <f>DE_RAW!P134*1000/POP!B134</f>
        <v>0.56995428483416233</v>
      </c>
      <c r="O134" s="36">
        <f t="shared" si="9"/>
        <v>22.203370098854457</v>
      </c>
      <c r="R134">
        <f t="shared" si="10"/>
        <v>2.8354392570615079E-2</v>
      </c>
      <c r="V134" s="115">
        <v>120.339</v>
      </c>
      <c r="W134">
        <f>DE_RAW!V134/(V134/100)/POP!$B134</f>
        <v>3232.1489892906698</v>
      </c>
      <c r="Y134">
        <f t="shared" si="11"/>
        <v>-0.6557239037653706</v>
      </c>
    </row>
    <row r="135" spans="1:25">
      <c r="A135" t="s">
        <v>467</v>
      </c>
      <c r="B135">
        <f>DE_RAW!B135*10^6/POP!$B135</f>
        <v>10782.188872090182</v>
      </c>
      <c r="C135">
        <f>DE_RAW!C135*10^6/POP!$B135</f>
        <v>5675.2784503661069</v>
      </c>
      <c r="D135">
        <f>DE_RAW!D135*10^6/POP!$B135</f>
        <v>2442.3777844598858</v>
      </c>
      <c r="E135">
        <f>DE_RAW!E135*10^6/POP!$B135</f>
        <v>2101.330359462911</v>
      </c>
      <c r="F135">
        <f t="shared" si="8"/>
        <v>1787.0628340414551</v>
      </c>
      <c r="G135">
        <f>DE_RAW!R135*10^9/POP!$B135</f>
        <v>314.26752542145596</v>
      </c>
      <c r="H135">
        <f>DE_RAW!F135*10^6/POP!$B135</f>
        <v>4546.8183813779615</v>
      </c>
      <c r="I135">
        <f>DE_RAW!G135*10^6/POP!$B135</f>
        <v>4036.4745591634583</v>
      </c>
      <c r="J135">
        <f>DE_RAW!H135*10^6/(DE_RAW!N135*10^6)*1/(DE_RAW!J135/100)</f>
        <v>31.614092158469145</v>
      </c>
      <c r="K135">
        <f>DE_RAW!N135*10^6/(DE_RAW!M135*10^3)</f>
        <v>334.23876424036871</v>
      </c>
      <c r="L135">
        <f>1-DE_RAW!O135/100</f>
        <v>0.96599999999999997</v>
      </c>
      <c r="M135">
        <f>DE_RAW!P135*1000/POP!B135</f>
        <v>0.57068850348361089</v>
      </c>
      <c r="O135" s="36">
        <f t="shared" si="9"/>
        <v>22.651966251324055</v>
      </c>
      <c r="R135">
        <f t="shared" si="10"/>
        <v>2.914691340966406E-2</v>
      </c>
      <c r="V135" s="116">
        <v>120.999</v>
      </c>
      <c r="W135">
        <f>DE_RAW!V135/(V135/100)/POP!$B135</f>
        <v>3231.7774480537942</v>
      </c>
      <c r="Y135">
        <f t="shared" si="11"/>
        <v>-1.1495176679865438E-2</v>
      </c>
    </row>
    <row r="136" spans="1:25">
      <c r="A136" t="s">
        <v>468</v>
      </c>
      <c r="B136">
        <f>DE_RAW!B136*10^6/POP!$B136</f>
        <v>10776.851302646503</v>
      </c>
      <c r="C136">
        <f>DE_RAW!C136*10^6/POP!$B136</f>
        <v>5682.9012286642665</v>
      </c>
      <c r="D136">
        <f>DE_RAW!D136*10^6/POP!$B136</f>
        <v>2464.8804269167354</v>
      </c>
      <c r="E136">
        <f>DE_RAW!E136*10^6/POP!$B136</f>
        <v>2089.5223393145216</v>
      </c>
      <c r="F136">
        <f t="shared" si="8"/>
        <v>1780.0945286416663</v>
      </c>
      <c r="G136">
        <f>DE_RAW!R136*10^9/POP!$B136</f>
        <v>309.42781067285534</v>
      </c>
      <c r="H136">
        <f>DE_RAW!F136*10^6/POP!$B136</f>
        <v>4467.3004592014167</v>
      </c>
      <c r="I136">
        <f>DE_RAW!G136*10^6/POP!$B136</f>
        <v>4061.3057104120094</v>
      </c>
      <c r="J136">
        <f>DE_RAW!H136*10^6/(DE_RAW!N136*10^6)*1/(DE_RAW!J136/100)</f>
        <v>31.94750366531887</v>
      </c>
      <c r="K136">
        <f>DE_RAW!N136*10^6/(DE_RAW!M136*10^3)</f>
        <v>333.58157419691599</v>
      </c>
      <c r="L136">
        <f>1-DE_RAW!O136/100</f>
        <v>0.96599999999999997</v>
      </c>
      <c r="M136">
        <f>DE_RAW!P136*1000/POP!B136</f>
        <v>0.57008585698736158</v>
      </c>
      <c r="O136" s="36">
        <f t="shared" si="9"/>
        <v>22.871990692786376</v>
      </c>
      <c r="R136">
        <f t="shared" si="10"/>
        <v>2.8712265019084773E-2</v>
      </c>
      <c r="V136" s="115">
        <v>121.206</v>
      </c>
      <c r="W136">
        <f>DE_RAW!V136/(V136/100)/POP!$B136</f>
        <v>3248.0853184167449</v>
      </c>
      <c r="Y136">
        <f t="shared" si="11"/>
        <v>0.50460994375622903</v>
      </c>
    </row>
    <row r="137" spans="1:25">
      <c r="A137" t="s">
        <v>469</v>
      </c>
      <c r="B137">
        <f>DE_RAW!B137*10^6/POP!$B137</f>
        <v>10790.823296741039</v>
      </c>
      <c r="C137">
        <f>DE_RAW!C137*10^6/POP!$B137</f>
        <v>5703.4719230188994</v>
      </c>
      <c r="D137">
        <f>DE_RAW!D137*10^6/POP!$B137</f>
        <v>2476.475932655434</v>
      </c>
      <c r="E137">
        <f>DE_RAW!E137*10^6/POP!$B137</f>
        <v>2100.5497181752921</v>
      </c>
      <c r="F137">
        <f t="shared" si="8"/>
        <v>1781.29173104854</v>
      </c>
      <c r="G137">
        <f>DE_RAW!R137*10^9/POP!$B137</f>
        <v>319.25798712675208</v>
      </c>
      <c r="H137">
        <f>DE_RAW!F137*10^6/POP!$B137</f>
        <v>4372.8472382920045</v>
      </c>
      <c r="I137">
        <f>DE_RAW!G137*10^6/POP!$B137</f>
        <v>4061.6206366335523</v>
      </c>
      <c r="J137">
        <f>DE_RAW!H137*10^6/(DE_RAW!N137*10^6)*1/(DE_RAW!J137/100)</f>
        <v>32.085511813573987</v>
      </c>
      <c r="K137">
        <f>DE_RAW!N137*10^6/(DE_RAW!M137*10^3)</f>
        <v>334.67478803426235</v>
      </c>
      <c r="L137">
        <f>1-DE_RAW!O137/100</f>
        <v>0.96566666666666667</v>
      </c>
      <c r="M137">
        <f>DE_RAW!P137*1000/POP!B137</f>
        <v>0.57021914910725058</v>
      </c>
      <c r="O137" s="36">
        <f t="shared" si="9"/>
        <v>22.949833062351786</v>
      </c>
      <c r="R137">
        <f t="shared" si="10"/>
        <v>2.9586063856978543E-2</v>
      </c>
      <c r="V137" s="116">
        <v>122.095</v>
      </c>
      <c r="W137">
        <f>DE_RAW!V137/(V137/100)/POP!$B137</f>
        <v>3214.2803746671912</v>
      </c>
      <c r="Y137">
        <f t="shared" si="11"/>
        <v>-1.0407652643198317</v>
      </c>
    </row>
    <row r="138" spans="1:25">
      <c r="A138" t="s">
        <v>470</v>
      </c>
      <c r="B138">
        <f>DE_RAW!B138*10^6/POP!$B138</f>
        <v>10826.400413506226</v>
      </c>
      <c r="C138">
        <f>DE_RAW!C138*10^6/POP!$B138</f>
        <v>5749.2759001164122</v>
      </c>
      <c r="D138">
        <f>DE_RAW!D138*10^6/POP!$B138</f>
        <v>2456.022860512026</v>
      </c>
      <c r="E138">
        <f>DE_RAW!E138*10^6/POP!$B138</f>
        <v>2109.9244962670277</v>
      </c>
      <c r="F138">
        <f t="shared" si="8"/>
        <v>1781.2303734607353</v>
      </c>
      <c r="G138">
        <f>DE_RAW!R138*10^9/POP!$B138</f>
        <v>328.6941228062924</v>
      </c>
      <c r="H138">
        <f>DE_RAW!F138*10^6/POP!$B138</f>
        <v>4479.3937465823637</v>
      </c>
      <c r="I138">
        <f>DE_RAW!G138*10^6/POP!$B138</f>
        <v>4121.4112984586536</v>
      </c>
      <c r="J138">
        <f>DE_RAW!H138*10^6/(DE_RAW!N138*10^6)*1/(DE_RAW!J138/100)</f>
        <v>32.188138406494332</v>
      </c>
      <c r="K138">
        <f>DE_RAW!N138*10^6/(DE_RAW!M138*10^3)</f>
        <v>334.55747908290778</v>
      </c>
      <c r="L138">
        <f>1-DE_RAW!O138/100</f>
        <v>0.96433333333333338</v>
      </c>
      <c r="M138">
        <f>DE_RAW!P138*1000/POP!B138</f>
        <v>0.57101165655770625</v>
      </c>
      <c r="O138" s="36">
        <f t="shared" si="9"/>
        <v>22.6854981037656</v>
      </c>
      <c r="R138">
        <f t="shared" si="10"/>
        <v>3.0360425464796004E-2</v>
      </c>
      <c r="V138" s="115">
        <v>123.47799999999999</v>
      </c>
      <c r="W138">
        <f>DE_RAW!V138/(V138/100)/POP!$B138</f>
        <v>3288.0391597304151</v>
      </c>
      <c r="Y138">
        <f t="shared" si="11"/>
        <v>2.2947215695476197</v>
      </c>
    </row>
    <row r="139" spans="1:25">
      <c r="A139" t="s">
        <v>471</v>
      </c>
      <c r="B139">
        <f>DE_RAW!B139*10^6/POP!$B139</f>
        <v>10802.555704374245</v>
      </c>
      <c r="C139">
        <f>DE_RAW!C139*10^6/POP!$B139</f>
        <v>5768.5242878068293</v>
      </c>
      <c r="D139">
        <f>DE_RAW!D139*10^6/POP!$B139</f>
        <v>2463.1209212572148</v>
      </c>
      <c r="E139">
        <f>DE_RAW!E139*10^6/POP!$B139</f>
        <v>2090.3362314080864</v>
      </c>
      <c r="F139">
        <f t="shared" si="8"/>
        <v>1767.3879571431232</v>
      </c>
      <c r="G139">
        <f>DE_RAW!R139*10^9/POP!$B139</f>
        <v>322.94827426496323</v>
      </c>
      <c r="H139">
        <f>DE_RAW!F139*10^6/POP!$B139</f>
        <v>4488.589347996739</v>
      </c>
      <c r="I139">
        <f>DE_RAW!G139*10^6/POP!$B139</f>
        <v>4176.7745081219718</v>
      </c>
      <c r="J139">
        <f>DE_RAW!H139*10^6/(DE_RAW!N139*10^6)*1/(DE_RAW!J139/100)</f>
        <v>32.639875128810353</v>
      </c>
      <c r="K139">
        <f>DE_RAW!N139*10^6/(DE_RAW!M139*10^3)</f>
        <v>332.26489805677522</v>
      </c>
      <c r="L139">
        <f>1-DE_RAW!O139/100</f>
        <v>0.96266666666666667</v>
      </c>
      <c r="M139">
        <f>DE_RAW!P139*1000/POP!B139</f>
        <v>0.57177379587280575</v>
      </c>
      <c r="O139" s="36">
        <f t="shared" si="9"/>
        <v>22.80127951814061</v>
      </c>
      <c r="R139">
        <f t="shared" si="10"/>
        <v>2.9895543527185219E-2</v>
      </c>
      <c r="V139" s="116">
        <v>121.56699999999999</v>
      </c>
      <c r="W139">
        <f>DE_RAW!V139/(V139/100)/POP!$B139</f>
        <v>3335.5577490805181</v>
      </c>
      <c r="Y139">
        <f t="shared" si="11"/>
        <v>1.4451953593520805</v>
      </c>
    </row>
    <row r="140" spans="1:25">
      <c r="A140" t="s">
        <v>472</v>
      </c>
      <c r="B140">
        <f>DE_RAW!B140*10^6/POP!$B140</f>
        <v>10799.043629574309</v>
      </c>
      <c r="C140">
        <f>DE_RAW!C140*10^6/POP!$B140</f>
        <v>5770.3946962869531</v>
      </c>
      <c r="D140">
        <f>DE_RAW!D140*10^6/POP!$B140</f>
        <v>2476.5978332509417</v>
      </c>
      <c r="E140">
        <f>DE_RAW!E140*10^6/POP!$B140</f>
        <v>2096.8645646481236</v>
      </c>
      <c r="F140">
        <f t="shared" si="8"/>
        <v>1771.4945325130207</v>
      </c>
      <c r="G140">
        <f>DE_RAW!R140*10^9/POP!$B140</f>
        <v>325.37003213510297</v>
      </c>
      <c r="H140">
        <f>DE_RAW!F140*10^6/POP!$B140</f>
        <v>4447.2347821192461</v>
      </c>
      <c r="I140">
        <f>DE_RAW!G140*10^6/POP!$B140</f>
        <v>4218.4905972777742</v>
      </c>
      <c r="J140">
        <f>DE_RAW!H140*10^6/(DE_RAW!N140*10^6)*1/(DE_RAW!J140/100)</f>
        <v>32.923896703916071</v>
      </c>
      <c r="K140">
        <f>DE_RAW!N140*10^6/(DE_RAW!M140*10^3)</f>
        <v>332.22418961841362</v>
      </c>
      <c r="L140">
        <f>1-DE_RAW!O140/100</f>
        <v>0.96199999999999997</v>
      </c>
      <c r="M140">
        <f>DE_RAW!P140*1000/POP!B140</f>
        <v>0.57165055469630466</v>
      </c>
      <c r="O140" s="36">
        <f t="shared" si="9"/>
        <v>22.933492244336524</v>
      </c>
      <c r="R140">
        <f t="shared" si="10"/>
        <v>3.0129522881456202E-2</v>
      </c>
      <c r="V140" s="117">
        <v>121.07</v>
      </c>
      <c r="W140">
        <f>DE_RAW!V140/(V140/100)/POP!$B140</f>
        <v>3373.6063131039582</v>
      </c>
      <c r="Y140">
        <f t="shared" si="11"/>
        <v>1.1406957062556788</v>
      </c>
    </row>
    <row r="141" spans="1:25">
      <c r="A141" t="s">
        <v>473</v>
      </c>
      <c r="B141">
        <f>DE_RAW!B141*10^6/POP!$B141</f>
        <v>10832.375799694117</v>
      </c>
      <c r="C141">
        <f>DE_RAW!C141*10^6/POP!$B141</f>
        <v>5800.9252271190935</v>
      </c>
      <c r="D141">
        <f>DE_RAW!D141*10^6/POP!$B141</f>
        <v>2504.7393721220037</v>
      </c>
      <c r="E141">
        <f>DE_RAW!E141*10^6/POP!$B141</f>
        <v>2118.4932240948951</v>
      </c>
      <c r="F141">
        <f t="shared" si="8"/>
        <v>1760.5295501982139</v>
      </c>
      <c r="G141">
        <f>DE_RAW!R141*10^9/POP!$B141</f>
        <v>357.9636738966812</v>
      </c>
      <c r="H141">
        <f>DE_RAW!F141*10^6/POP!$B141</f>
        <v>4419.5178637387062</v>
      </c>
      <c r="I141">
        <f>DE_RAW!G141*10^6/POP!$B141</f>
        <v>4204.3523662914013</v>
      </c>
      <c r="J141">
        <f>DE_RAW!H141*10^6/(DE_RAW!N141*10^6)*1/(DE_RAW!J141/100)</f>
        <v>32.716414541752272</v>
      </c>
      <c r="K141">
        <f>DE_RAW!N141*10^6/(DE_RAW!M141*10^3)</f>
        <v>335.94129644544091</v>
      </c>
      <c r="L141">
        <f>1-DE_RAW!O141/100</f>
        <v>0.96066666666666667</v>
      </c>
      <c r="M141">
        <f>DE_RAW!P141*1000/POP!B141</f>
        <v>0.57220320424253834</v>
      </c>
      <c r="O141" s="36">
        <f t="shared" si="9"/>
        <v>23.122714891342046</v>
      </c>
      <c r="R141">
        <f t="shared" si="10"/>
        <v>3.3045721503383342E-2</v>
      </c>
      <c r="V141" s="116">
        <v>122.41200000000001</v>
      </c>
      <c r="W141">
        <f>DE_RAW!V141/(V141/100)/POP!$B141</f>
        <v>3358.3742739391437</v>
      </c>
      <c r="Y141">
        <f t="shared" si="11"/>
        <v>-0.45150612582296468</v>
      </c>
    </row>
    <row r="146" spans="1:25">
      <c r="A146" t="s">
        <v>489</v>
      </c>
      <c r="Y146" s="37">
        <f>AVERAGE(Y3:Y117)</f>
        <v>0.98788406748142621</v>
      </c>
    </row>
  </sheetData>
  <pageMargins left="0.7" right="0.7" top="0.75" bottom="0.75" header="0.3" footer="0.3"/>
  <pageSetup paperSize="9" orientation="portrait" horizontalDpi="300" verticalDpi="0" r:id="rId1"/>
  <headerFooter>
    <oddFooter>&amp;C_x000D_&amp;1#&amp;"Aptos"&amp;10&amp;K000000 NBB - Restricted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178E9-33B8-4D74-9DB2-17FC389DCE3B}">
  <dimension ref="A1:CY413"/>
  <sheetViews>
    <sheetView workbookViewId="0">
      <selection activeCell="N33" sqref="N33"/>
    </sheetView>
  </sheetViews>
  <sheetFormatPr defaultRowHeight="15.75"/>
  <cols>
    <col min="1" max="1" width="17.42578125" style="49" customWidth="1"/>
    <col min="2" max="8" width="10.7109375" style="55" customWidth="1"/>
    <col min="9" max="10" width="10.7109375" style="102" customWidth="1"/>
    <col min="11" max="19" width="10.7109375" style="55" customWidth="1"/>
    <col min="20" max="20" width="10.7109375" style="104" customWidth="1"/>
    <col min="21" max="21" width="10.7109375" style="102" customWidth="1"/>
    <col min="22" max="22" width="12.5703125" style="102" bestFit="1" customWidth="1"/>
    <col min="23" max="24" width="10.7109375" style="55" customWidth="1"/>
    <col min="25" max="25" width="11.42578125" style="55" customWidth="1"/>
    <col min="26" max="26" width="12.5703125" style="55" bestFit="1" customWidth="1"/>
    <col min="27" max="29" width="12.5703125" style="55" customWidth="1"/>
    <col min="30" max="31" width="17.28515625" style="55" customWidth="1"/>
    <col min="32" max="37" width="12.5703125" style="55" customWidth="1"/>
    <col min="38" max="38" width="12.85546875" customWidth="1"/>
    <col min="39" max="39" width="12" bestFit="1" customWidth="1"/>
    <col min="55" max="55" width="16.28515625" customWidth="1"/>
    <col min="56" max="56" width="15.42578125" customWidth="1"/>
    <col min="57" max="57" width="12.28515625" customWidth="1"/>
    <col min="62" max="62" width="29.28515625" customWidth="1"/>
    <col min="65" max="65" width="10.140625" customWidth="1"/>
    <col min="66" max="66" width="11" bestFit="1" customWidth="1"/>
    <col min="67" max="67" width="12" bestFit="1" customWidth="1"/>
    <col min="69" max="70" width="15.7109375" customWidth="1"/>
    <col min="71" max="71" width="23.42578125" customWidth="1"/>
    <col min="74" max="74" width="16" customWidth="1"/>
    <col min="75" max="75" width="30.28515625" customWidth="1"/>
    <col min="76" max="76" width="12" bestFit="1" customWidth="1"/>
    <col min="77" max="77" width="11" bestFit="1" customWidth="1"/>
    <col min="78" max="78" width="23.28515625" customWidth="1"/>
    <col min="79" max="79" width="9.28515625" customWidth="1"/>
    <col min="80" max="81" width="13.140625" customWidth="1"/>
    <col min="82" max="82" width="12.140625" customWidth="1"/>
    <col min="84" max="84" width="11" bestFit="1" customWidth="1"/>
    <col min="89" max="89" width="12.42578125" customWidth="1"/>
    <col min="102" max="102" width="23.7109375" customWidth="1"/>
  </cols>
  <sheetData>
    <row r="1" spans="1:103" ht="90">
      <c r="B1" s="50" t="s">
        <v>627</v>
      </c>
      <c r="C1" s="51" t="s">
        <v>628</v>
      </c>
      <c r="D1" s="52" t="s">
        <v>629</v>
      </c>
      <c r="E1" s="52" t="s">
        <v>630</v>
      </c>
      <c r="F1" s="53" t="s">
        <v>631</v>
      </c>
      <c r="G1" s="53" t="s">
        <v>632</v>
      </c>
      <c r="H1" s="52" t="s">
        <v>633</v>
      </c>
      <c r="I1" s="53" t="s">
        <v>634</v>
      </c>
      <c r="J1" s="53" t="s">
        <v>635</v>
      </c>
      <c r="K1" s="52" t="s">
        <v>636</v>
      </c>
      <c r="L1" s="54" t="s">
        <v>637</v>
      </c>
      <c r="M1" s="52" t="s">
        <v>638</v>
      </c>
      <c r="N1" s="52" t="s">
        <v>639</v>
      </c>
      <c r="O1" s="52" t="s">
        <v>640</v>
      </c>
      <c r="P1" s="52" t="s">
        <v>641</v>
      </c>
      <c r="Q1" s="52" t="s">
        <v>642</v>
      </c>
      <c r="R1" s="52" t="s">
        <v>643</v>
      </c>
      <c r="S1" s="52" t="s">
        <v>644</v>
      </c>
      <c r="T1" s="51" t="s">
        <v>645</v>
      </c>
      <c r="U1" s="52" t="s">
        <v>646</v>
      </c>
      <c r="V1" s="52" t="s">
        <v>647</v>
      </c>
      <c r="W1" s="52" t="s">
        <v>648</v>
      </c>
      <c r="X1" s="54" t="s">
        <v>649</v>
      </c>
      <c r="Z1" s="50" t="s">
        <v>650</v>
      </c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CK1" s="52" t="s">
        <v>651</v>
      </c>
    </row>
    <row r="2" spans="1:103" ht="71.25" customHeight="1">
      <c r="A2" s="56" t="s">
        <v>652</v>
      </c>
      <c r="B2" s="57" t="s">
        <v>653</v>
      </c>
      <c r="C2" s="58" t="s">
        <v>654</v>
      </c>
      <c r="D2" s="59" t="s">
        <v>655</v>
      </c>
      <c r="E2" s="60" t="s">
        <v>656</v>
      </c>
      <c r="F2" s="61" t="s">
        <v>657</v>
      </c>
      <c r="G2" s="61" t="s">
        <v>658</v>
      </c>
      <c r="H2" s="60" t="s">
        <v>659</v>
      </c>
      <c r="I2" s="61" t="s">
        <v>660</v>
      </c>
      <c r="J2" s="61" t="s">
        <v>661</v>
      </c>
      <c r="K2" s="60" t="s">
        <v>17</v>
      </c>
      <c r="L2" s="62" t="s">
        <v>662</v>
      </c>
      <c r="M2" s="60" t="s">
        <v>663</v>
      </c>
      <c r="N2" s="60" t="s">
        <v>664</v>
      </c>
      <c r="O2" s="63" t="s">
        <v>665</v>
      </c>
      <c r="P2" s="60" t="s">
        <v>666</v>
      </c>
      <c r="Q2" s="60" t="s">
        <v>667</v>
      </c>
      <c r="R2" s="60" t="s">
        <v>668</v>
      </c>
      <c r="S2" s="64" t="s">
        <v>669</v>
      </c>
      <c r="T2" s="65" t="s">
        <v>670</v>
      </c>
      <c r="U2" s="63" t="s">
        <v>671</v>
      </c>
      <c r="V2" s="63" t="s">
        <v>672</v>
      </c>
      <c r="W2" s="60" t="s">
        <v>673</v>
      </c>
      <c r="X2" s="62" t="s">
        <v>674</v>
      </c>
      <c r="Y2" s="66"/>
      <c r="Z2" s="57" t="s">
        <v>675</v>
      </c>
      <c r="AA2" s="67" t="s">
        <v>676</v>
      </c>
      <c r="AB2" s="67"/>
      <c r="AC2" s="67" t="s">
        <v>677</v>
      </c>
      <c r="AD2" s="67" t="s">
        <v>678</v>
      </c>
      <c r="AE2" s="67" t="s">
        <v>679</v>
      </c>
      <c r="AF2" s="67" t="s">
        <v>680</v>
      </c>
      <c r="AG2" s="67" t="s">
        <v>681</v>
      </c>
      <c r="AH2" s="67" t="s">
        <v>682</v>
      </c>
      <c r="AI2" s="67" t="s">
        <v>683</v>
      </c>
      <c r="AJ2" s="67" t="s">
        <v>684</v>
      </c>
      <c r="AL2" s="67" t="s">
        <v>685</v>
      </c>
      <c r="AM2" s="67" t="s">
        <v>686</v>
      </c>
      <c r="AP2" t="s">
        <v>687</v>
      </c>
      <c r="AQ2" t="s">
        <v>688</v>
      </c>
      <c r="AS2" t="s">
        <v>689</v>
      </c>
      <c r="AT2" t="s">
        <v>690</v>
      </c>
      <c r="AU2" t="s">
        <v>691</v>
      </c>
      <c r="AV2" t="s">
        <v>692</v>
      </c>
      <c r="BC2" s="68" t="s">
        <v>693</v>
      </c>
      <c r="BD2" s="68" t="s">
        <v>694</v>
      </c>
      <c r="BE2" s="68" t="s">
        <v>695</v>
      </c>
      <c r="BL2" t="s">
        <v>696</v>
      </c>
      <c r="BM2" s="68" t="s">
        <v>697</v>
      </c>
      <c r="BN2" t="s">
        <v>698</v>
      </c>
      <c r="BP2" t="s">
        <v>699</v>
      </c>
      <c r="BR2" t="s">
        <v>700</v>
      </c>
      <c r="BS2" t="s">
        <v>701</v>
      </c>
      <c r="BT2" t="s">
        <v>702</v>
      </c>
      <c r="BU2" t="s">
        <v>703</v>
      </c>
      <c r="BV2" t="s">
        <v>704</v>
      </c>
      <c r="BW2" s="69" t="s">
        <v>705</v>
      </c>
      <c r="BX2" t="s">
        <v>706</v>
      </c>
      <c r="BY2" t="s">
        <v>707</v>
      </c>
      <c r="BZ2" s="69" t="s">
        <v>708</v>
      </c>
      <c r="CA2" s="69" t="s">
        <v>709</v>
      </c>
      <c r="CB2" s="69" t="s">
        <v>710</v>
      </c>
      <c r="CC2" s="69" t="s">
        <v>711</v>
      </c>
      <c r="CD2" s="69" t="s">
        <v>712</v>
      </c>
      <c r="CF2" t="s">
        <v>713</v>
      </c>
      <c r="CG2" t="s">
        <v>714</v>
      </c>
      <c r="CH2" t="s">
        <v>715</v>
      </c>
      <c r="CI2" s="69" t="s">
        <v>716</v>
      </c>
      <c r="CJ2" s="69"/>
      <c r="CK2" s="60" t="s">
        <v>717</v>
      </c>
      <c r="CL2" s="67" t="s">
        <v>718</v>
      </c>
      <c r="CM2" s="67" t="s">
        <v>719</v>
      </c>
      <c r="CN2" s="67" t="s">
        <v>720</v>
      </c>
      <c r="CO2" s="58" t="s">
        <v>721</v>
      </c>
      <c r="CP2" s="58" t="s">
        <v>722</v>
      </c>
      <c r="CQ2" s="58" t="s">
        <v>723</v>
      </c>
      <c r="CX2" s="70" t="s">
        <v>724</v>
      </c>
      <c r="CY2" t="s">
        <v>725</v>
      </c>
    </row>
    <row r="3" spans="1:103">
      <c r="A3" s="71" t="s">
        <v>726</v>
      </c>
      <c r="B3" s="72">
        <f>M3-D3</f>
        <v>30795.306457328435</v>
      </c>
      <c r="C3" s="73">
        <f>B3-P3</f>
        <v>19381.312744467476</v>
      </c>
      <c r="D3" s="74">
        <v>213129.92675514758</v>
      </c>
      <c r="E3" s="75">
        <v>53133.738449471006</v>
      </c>
      <c r="F3" s="76">
        <v>8291.2482</v>
      </c>
      <c r="G3" s="76">
        <v>44842.490249471004</v>
      </c>
      <c r="H3" s="75">
        <v>76621.830916668187</v>
      </c>
      <c r="I3" s="76">
        <f t="shared" ref="I3:I46" si="0">CF$161*H3</f>
        <v>39356.242427653815</v>
      </c>
      <c r="J3" s="76">
        <f t="shared" ref="J3:J46" si="1">(1-CF$161)*H3</f>
        <v>37265.588489014372</v>
      </c>
      <c r="K3" s="75">
        <v>57779.82342150464</v>
      </c>
      <c r="L3" s="77">
        <f>D3-(E3+H3+K3)</f>
        <v>25594.533967503754</v>
      </c>
      <c r="M3" s="78">
        <v>243925.23321247601</v>
      </c>
      <c r="N3" s="75">
        <v>71941.960635313328</v>
      </c>
      <c r="O3" s="79">
        <v>8487.1555321839569</v>
      </c>
      <c r="P3" s="75">
        <v>11413.99371286096</v>
      </c>
      <c r="Q3" s="75">
        <v>11896.448645765113</v>
      </c>
      <c r="R3" s="75">
        <v>100154.31587362013</v>
      </c>
      <c r="S3" s="75">
        <v>55403.174531093253</v>
      </c>
      <c r="T3" s="80">
        <f>R3-S3</f>
        <v>44751.141342526877</v>
      </c>
      <c r="U3" s="75">
        <v>17705464.449297827</v>
      </c>
      <c r="V3" s="75">
        <v>274611.78198264539</v>
      </c>
      <c r="W3" s="75">
        <v>22516.883487283445</v>
      </c>
      <c r="X3" s="77">
        <f t="shared" ref="X3:X66" si="2">M3-(N3+P3+Q3+R3+W3)</f>
        <v>26001.630857633048</v>
      </c>
      <c r="Y3" s="81"/>
      <c r="Z3" s="82">
        <v>672212.47999999998</v>
      </c>
      <c r="AA3" s="83">
        <f>Z3</f>
        <v>672212.47999999998</v>
      </c>
      <c r="AB3" s="83"/>
      <c r="AC3" s="83">
        <f>R3+W3</f>
        <v>122671.19936090357</v>
      </c>
      <c r="AD3" s="83">
        <f>(W3+[2]AWM_DB_2017Q4!D42*[2]AWM_DB_2017Q4!J42)/[2]AWM_DB_2017Q4!H42</f>
        <v>247482.91840277423</v>
      </c>
      <c r="AE3" s="83">
        <f>W3/[2]AWM_DB_2017Q4!H42</f>
        <v>53561.136924740633</v>
      </c>
      <c r="AF3" s="83">
        <f>([2]AWM_DB_2017Q4!E42*[2]AWM_DB_2017Q4!K42-[2]Fiscaldatabase!W3)/[2]AWM_DB_2017Q4!H42</f>
        <v>220777.09104377049</v>
      </c>
      <c r="AG3" s="84">
        <f>N3/([2]AWM_DB_2017Q4!H42)</f>
        <v>171129.06439288057</v>
      </c>
      <c r="AH3" s="84">
        <f>([2]AWM_DB_2017Q4!C42*[2]AWM_DB_2017Q4!I42)/([2]AWM_DB_2017Q4!B42*[2]AWM_DB_2017Q4!H42)*100</f>
        <v>57.355980028160481</v>
      </c>
      <c r="AI3" s="84">
        <f>([2]AWM_DB_2017Q4!E42*[2]AWM_DB_2017Q4!K42-[2]Fiscaldatabase!W3)/([2]AWM_DB_2017Q4!H42*[2]AWM_DB_2017Q4!B42)*100</f>
        <v>21.056174425851417</v>
      </c>
      <c r="AJ3" s="84">
        <f>(W3+[2]AWM_DB_2017Q4!D42*[2]AWM_DB_2017Q4!J42)/([2]AWM_DB_2017Q4!H42*[2]AWM_DB_2017Q4!B42)*100</f>
        <v>23.603189410057247</v>
      </c>
      <c r="AK3" s="84">
        <f>100-SUM(AH3:AJ3)</f>
        <v>-2.0153438640691377</v>
      </c>
      <c r="AL3">
        <f>[2]AWM_DB_2017Q4!Q42/([2]AWM_DB_2017Q4!B42*[2]AWM_DB_2017Q4!H42)</f>
        <v>0.55157364980198098</v>
      </c>
      <c r="AM3">
        <f>([2]AWM_DB_2017Q4!Q42-I3)/([2]AWM_DB_2017Q4!B42*[2]AWM_DB_2017Q4!H42)</f>
        <v>0.46228821942876203</v>
      </c>
      <c r="AO3">
        <f>Z3/([2]AWM_DB_2017Q4!B42*[2]AWM_DB_2017Q4!H42+[2]AWM_DB_2017Q4!B41*[2]AWM_DB_2017Q4!H41+[2]AWM_DB_2017Q4!B40*[2]AWM_DB_2017Q4!H40+[2]AWM_DB_2017Q4!B39*[2]AWM_DB_2017Q4!H39)*100</f>
        <v>40.253662969326861</v>
      </c>
      <c r="AP3">
        <f>Z3/([2]AWM_DB_2017Q4!B42*[2]AWM_DB_2017Q4!H42*4)*100</f>
        <v>38.12532452086711</v>
      </c>
      <c r="AQ3">
        <f>AA3/([2]AWM_DB_2017Q4!B42*[2]AWM_DB_2017Q4!H42*4)*100</f>
        <v>38.12532452086711</v>
      </c>
      <c r="AR3">
        <f>B3/([2]AWM_DB_2017Q4!B42*[2]AWM_DB_2017Q4!H42)*100</f>
        <v>6.9863686696516023</v>
      </c>
      <c r="AS3">
        <f>(B3-P3)/([2]AWM_DB_2017Q4!B42*[2]AWM_DB_2017Q4!H42)*100</f>
        <v>4.3969361474707531</v>
      </c>
      <c r="AU3" s="85">
        <f>Z3/([2]AWM_DB_2017Q4!H42*[2]population!D87)</f>
        <v>1858620.6783614012</v>
      </c>
      <c r="AV3">
        <f>AA3/([2]AWM_DB_2017Q4!H42*[2]population!D87)</f>
        <v>1858620.6783614012</v>
      </c>
      <c r="AW3" s="36">
        <f>(M3-P3)/([2]AWM_DB_2017Q4!B42*[2]AWM_DB_2017Q4!H42)*100</f>
        <v>52.748597947314991</v>
      </c>
      <c r="AX3" s="36">
        <f>D3/([2]AWM_DB_2017Q4!B42*[2]AWM_DB_2017Q4!H42)*100</f>
        <v>48.351661799844237</v>
      </c>
      <c r="AZ3" s="36">
        <f>AC3/([2]AWM_DB_2017Q4!B42*[2]AWM_DB_2017Q4!H42)*100</f>
        <v>27.829767665119427</v>
      </c>
      <c r="BA3" s="36">
        <f>AD3/[2]AWM_DB_2017Q4!B42*100</f>
        <v>23.603189410057244</v>
      </c>
      <c r="BC3">
        <f>R3/([2]AWM_DB_2017Q4!B42*[2]AWM_DB_2017Q4!H42)*100</f>
        <v>22.72148112958093</v>
      </c>
      <c r="BD3">
        <f>([2]AWM_DB_2017Q4!D42*[2]AWM_DB_2017Q4!J42)/([2]AWM_DB_2017Q4!B42*[2]AWM_DB_2017Q4!H42)*100</f>
        <v>18.494902874518747</v>
      </c>
      <c r="BE3" s="37">
        <f>N3/([2]AWM_DB_2017Q4!B42*[2]AWM_DB_2017Q4!H42)*100</f>
        <v>16.321092972797931</v>
      </c>
      <c r="BL3" s="37">
        <f>(G3+H3)/[2]AWM_DB_2017Q4!Q42</f>
        <v>0.49958821614560972</v>
      </c>
      <c r="BM3">
        <f>($E3+$H3)/[2]AWM_DB_2017Q4!T42</f>
        <v>0.32510692399914576</v>
      </c>
      <c r="BN3">
        <f>($E3)/[2]AWM_DB_2017Q4!T42</f>
        <v>0.13312836090402524</v>
      </c>
      <c r="BP3">
        <f>($H3)/[2]AWM_DB_2017Q4!T42</f>
        <v>0.19197856309512051</v>
      </c>
      <c r="BR3">
        <f>($E3)/[2]AWM_DB_2017Q4!Q42</f>
        <v>0.21854145607754491</v>
      </c>
      <c r="BS3">
        <f>($G3)/[2]AWM_DB_2017Q4!Q42</f>
        <v>0.1844391793094331</v>
      </c>
      <c r="BT3">
        <f>($H3)/[2]AWM_DB_2017Q4!Q42</f>
        <v>0.31514903683617662</v>
      </c>
      <c r="BU3">
        <f>0.5*($H3)/([2]AWM_DB_2017Q4!$Q42)</f>
        <v>0.15757451841808831</v>
      </c>
      <c r="BV3">
        <f>0.5*($H3)/([2]AWM_DB_2017Q4!$Q42)</f>
        <v>0.15757451841808831</v>
      </c>
      <c r="BW3">
        <f>K3/([2]AWM_DB_2017Q4!C42*[2]AWM_DB_2017Q4!I42)*100</f>
        <v>22.854118489526311</v>
      </c>
      <c r="BX3">
        <f>($I3)/([2]AWM_DB_2017Q4!Q42-$I3)*100</f>
        <v>19.313801784425028</v>
      </c>
      <c r="BY3">
        <f>($J3)/([2]AWM_DB_2017Q4!Q42-$I3)*100</f>
        <v>18.287827929199015</v>
      </c>
      <c r="BZ3">
        <f>($E3)/([2]AWM_DB_2017Q4!B42*[2]AWM_DB_2017Q4!H42)*100</f>
        <v>12.054170856173076</v>
      </c>
      <c r="CA3" s="37">
        <f>($I3)/([2]AWM_DB_2017Q4!B42*[2]AWM_DB_2017Q4!H42)*100</f>
        <v>8.9285430373218926</v>
      </c>
      <c r="CB3" s="37">
        <f>($J3)/([2]AWM_DB_2017Q4!B42*[2]AWM_DB_2017Q4!H42)*100</f>
        <v>8.4542474106089944</v>
      </c>
      <c r="CC3" s="37">
        <f>CA3+CB3</f>
        <v>17.382790447930887</v>
      </c>
      <c r="CD3">
        <f>N3/([2]AWM_DB_2017Q4!H42*[2]population!D87)*100</f>
        <v>19891450.941026159</v>
      </c>
      <c r="CG3">
        <f>N3/([2]AWM_DB_2017Q4!B42*[2]AWM_DB_2017Q4!H42)*100</f>
        <v>16.321092972797931</v>
      </c>
      <c r="CH3">
        <f>($G3+$H3)/[2]AWM_DB_2017Q4!Q42*100</f>
        <v>49.958821614560975</v>
      </c>
      <c r="CI3">
        <f>BX3+BY3</f>
        <v>37.601629713624042</v>
      </c>
      <c r="CK3" s="80">
        <f>N3+P3+Q3+[2]Fiscaldatabase!CN3+W3+X3</f>
        <v>225294.8432652746</v>
      </c>
      <c r="CL3" s="80">
        <f>[2]Fiscaldatabase!CK3-D3-P3</f>
        <v>750.92279726605921</v>
      </c>
      <c r="CM3" s="80">
        <f>[2]Fiscaldatabase!CK3-D3</f>
        <v>12164.916510127019</v>
      </c>
      <c r="CN3" s="83">
        <f>[2]AWM_DB_2017Q4!D42*[2]AWM_DB_2017Q4!J42</f>
        <v>81523.925926418684</v>
      </c>
      <c r="CO3" s="55">
        <f>[2]Fiscaldatabase!CL3/([2]AWM_DB_2017Q4!B42*[2]AWM_DB_2017Q4!H42)*100</f>
        <v>0.17035789240857779</v>
      </c>
      <c r="CP3" s="37">
        <f>[2]Fiscaldatabase!CM3/([2]AWM_DB_2017Q4!B42*[2]AWM_DB_2017Q4!H42)*100</f>
        <v>2.7597904145894274</v>
      </c>
    </row>
    <row r="4" spans="1:103">
      <c r="A4" s="71" t="s">
        <v>727</v>
      </c>
      <c r="B4" s="72">
        <f t="shared" ref="B4:B67" si="3">M4-D4</f>
        <v>31078.650063439331</v>
      </c>
      <c r="C4" s="73">
        <f t="shared" ref="C4:C67" si="4">B4-P4</f>
        <v>18651.58354971834</v>
      </c>
      <c r="D4" s="74">
        <v>219076.66887841935</v>
      </c>
      <c r="E4" s="75">
        <v>53417.37694110546</v>
      </c>
      <c r="F4" s="76">
        <v>8852.1563999999998</v>
      </c>
      <c r="G4" s="76">
        <v>44565.22054110546</v>
      </c>
      <c r="H4" s="75">
        <v>78788.10722900166</v>
      </c>
      <c r="I4" s="76">
        <f t="shared" si="0"/>
        <v>40468.934394075273</v>
      </c>
      <c r="J4" s="76">
        <f t="shared" si="1"/>
        <v>38319.172834926387</v>
      </c>
      <c r="K4" s="75">
        <v>58980.862933040582</v>
      </c>
      <c r="L4" s="77">
        <f t="shared" ref="L4:L67" si="5">D4-(E4+H4+K4)</f>
        <v>27890.321775271645</v>
      </c>
      <c r="M4" s="78">
        <v>250155.31894185868</v>
      </c>
      <c r="N4" s="75">
        <v>74910.635644792972</v>
      </c>
      <c r="O4" s="79">
        <v>8628.3534230411733</v>
      </c>
      <c r="P4" s="75">
        <v>12427.066513720991</v>
      </c>
      <c r="Q4" s="75">
        <v>11786.527302758914</v>
      </c>
      <c r="R4" s="75">
        <v>104302.83209332274</v>
      </c>
      <c r="S4" s="75">
        <v>57287.570784275231</v>
      </c>
      <c r="T4" s="80">
        <f t="shared" ref="T4:T67" si="6">R4-S4</f>
        <v>47015.261309047506</v>
      </c>
      <c r="U4" s="75">
        <v>17804478.439974278</v>
      </c>
      <c r="V4" s="75">
        <v>279790.10596968886</v>
      </c>
      <c r="W4" s="75">
        <v>22506.625347631947</v>
      </c>
      <c r="X4" s="77">
        <f t="shared" si="2"/>
        <v>24221.632039631135</v>
      </c>
      <c r="Y4" s="81"/>
      <c r="Z4" s="82">
        <v>689285.69</v>
      </c>
      <c r="AA4" s="83">
        <f>AA3+B4</f>
        <v>703291.13006343925</v>
      </c>
      <c r="AB4" s="83"/>
      <c r="AC4" s="83">
        <f t="shared" ref="AC4:AC67" si="7">R4+W4</f>
        <v>126809.45744095469</v>
      </c>
      <c r="AD4" s="83">
        <f>(W4+[2]AWM_DB_2017Q4!D43*[2]AWM_DB_2017Q4!J43)/[2]AWM_DB_2017Q4!H43</f>
        <v>250218.33466839293</v>
      </c>
      <c r="AE4" s="83">
        <f>W4/[2]AWM_DB_2017Q4!H43</f>
        <v>52151.763661799676</v>
      </c>
      <c r="AF4" s="83">
        <f>([2]AWM_DB_2017Q4!E43*[2]AWM_DB_2017Q4!K43-[2]Fiscaldatabase!W4)/[2]AWM_DB_2017Q4!H43</f>
        <v>218949.00164901244</v>
      </c>
      <c r="AG4" s="83">
        <f>N4/([2]AWM_DB_2017Q4!H43)</f>
        <v>173580.96585161661</v>
      </c>
      <c r="AH4" s="84">
        <f>([2]AWM_DB_2017Q4!C43*[2]AWM_DB_2017Q4!I43)/([2]AWM_DB_2017Q4!B43*[2]AWM_DB_2017Q4!H43)*100</f>
        <v>57.343260177734734</v>
      </c>
      <c r="AI4" s="84">
        <f>([2]AWM_DB_2017Q4!E43*[2]AWM_DB_2017Q4!K43-[2]Fiscaldatabase!W4)/([2]AWM_DB_2017Q4!H43*[2]AWM_DB_2017Q4!B43)*100</f>
        <v>20.980338573803429</v>
      </c>
      <c r="AJ4" s="84">
        <f>(W4+[2]AWM_DB_2017Q4!D43*[2]AWM_DB_2017Q4!J43)/([2]AWM_DB_2017Q4!H43*[2]AWM_DB_2017Q4!B43)*100</f>
        <v>23.976658213457618</v>
      </c>
      <c r="AK4" s="84">
        <f t="shared" ref="AK4:AK67" si="8">100-SUM(AH4:AJ4)</f>
        <v>-2.300256964995782</v>
      </c>
      <c r="AL4">
        <f>[2]AWM_DB_2017Q4!Q43/([2]AWM_DB_2017Q4!B43*[2]AWM_DB_2017Q4!H43)</f>
        <v>0.55345294145094226</v>
      </c>
      <c r="AM4">
        <f>([2]AWM_DB_2017Q4!Q43-I4)/([2]AWM_DB_2017Q4!B43*[2]AWM_DB_2017Q4!H43)</f>
        <v>0.46359635619922362</v>
      </c>
      <c r="AO4">
        <f>Z4/([2]AWM_DB_2017Q4!B43*[2]AWM_DB_2017Q4!H43+[2]AWM_DB_2017Q4!B42*[2]AWM_DB_2017Q4!H42+[2]AWM_DB_2017Q4!B41*[2]AWM_DB_2017Q4!H41+[2]AWM_DB_2017Q4!B40*[2]AWM_DB_2017Q4!H40)*100</f>
        <v>39.966677476369895</v>
      </c>
      <c r="AP4">
        <f>Z4/([2]AWM_DB_2017Q4!B43*[2]AWM_DB_2017Q4!H43*4)*100</f>
        <v>38.261977547487859</v>
      </c>
      <c r="AQ4">
        <f>AA4/([2]AWM_DB_2017Q4!B43*[2]AWM_DB_2017Q4!H43*4)*100</f>
        <v>39.039414016900132</v>
      </c>
      <c r="AR4">
        <f>B4/([2]AWM_DB_2017Q4!B43*[2]AWM_DB_2017Q4!H43)*100</f>
        <v>6.9006545656477956</v>
      </c>
      <c r="AS4">
        <f>(B4-P4)/([2]AWM_DB_2017Q4!B43*[2]AWM_DB_2017Q4!H43)*100</f>
        <v>4.1413682678044115</v>
      </c>
      <c r="AU4" s="85">
        <f>Z4/([2]AWM_DB_2017Q4!H43*[2]population!D88)</f>
        <v>1851558.9206026427</v>
      </c>
      <c r="AV4">
        <f>AA4/([2]AWM_DB_2017Q4!H43*[2]population!D88)</f>
        <v>1889180.3276079539</v>
      </c>
      <c r="AW4" s="36">
        <f>(M4-P4)/([2]AWM_DB_2017Q4!B43*[2]AWM_DB_2017Q4!H43)*100</f>
        <v>52.784807163537259</v>
      </c>
      <c r="AX4" s="36">
        <f>D4/([2]AWM_DB_2017Q4!B43*[2]AWM_DB_2017Q4!H43)*100</f>
        <v>48.643438895732857</v>
      </c>
      <c r="AZ4" s="36">
        <f>AC4/([2]AWM_DB_2017Q4!B43*[2]AWM_DB_2017Q4!H43)*100</f>
        <v>28.156572427406267</v>
      </c>
      <c r="BA4" s="36">
        <f>AD4/[2]AWM_DB_2017Q4!B43*100</f>
        <v>23.976658213457618</v>
      </c>
      <c r="BC4">
        <f>R4/([2]AWM_DB_2017Q4!B43*[2]AWM_DB_2017Q4!H43)*100</f>
        <v>23.159236743731679</v>
      </c>
      <c r="BD4">
        <f>([2]AWM_DB_2017Q4!D43*[2]AWM_DB_2017Q4!J43)/([2]AWM_DB_2017Q4!B43*[2]AWM_DB_2017Q4!H43)*100</f>
        <v>18.97932252978303</v>
      </c>
      <c r="BE4" s="37">
        <f>N4/([2]AWM_DB_2017Q4!B43*[2]AWM_DB_2017Q4!H43)*100</f>
        <v>16.633039685527855</v>
      </c>
      <c r="BG4">
        <f t="shared" ref="BG4:BG67" si="9">(V4/V3-1)*100</f>
        <v>1.8856889349964989</v>
      </c>
      <c r="BH4">
        <f>([2]AWM_DB_2017Q4!D43/[2]AWM_DB_2017Q4!D42-1)*100</f>
        <v>1.1589512329336804</v>
      </c>
      <c r="BL4" s="37">
        <f>(G4+H4)/[2]AWM_DB_2017Q4!Q43</f>
        <v>0.494878187128936</v>
      </c>
      <c r="BM4">
        <f>(E4+H4)/[2]AWM_DB_2017Q4!T43</f>
        <v>0.32386636581608441</v>
      </c>
      <c r="BN4">
        <f>(E4)/[2]AWM_DB_2017Q4!T43</f>
        <v>0.13085759528011656</v>
      </c>
      <c r="BP4">
        <f>(H4)/[2]AWM_DB_2017Q4!T43</f>
        <v>0.19300877053596785</v>
      </c>
      <c r="BR4">
        <f>($E4)/[2]AWM_DB_2017Q4!Q43</f>
        <v>0.21430386305478707</v>
      </c>
      <c r="BS4">
        <f>($G4)/[2]AWM_DB_2017Q4!Q43</f>
        <v>0.17879011413041132</v>
      </c>
      <c r="BT4">
        <f>($H4)/[2]AWM_DB_2017Q4!Q43</f>
        <v>0.31608807299852465</v>
      </c>
      <c r="BU4">
        <f>0.5*($H4)/([2]AWM_DB_2017Q4!$Q43)</f>
        <v>0.15804403649926232</v>
      </c>
      <c r="BV4">
        <f>0.5*($H4)/([2]AWM_DB_2017Q4!$Q43)</f>
        <v>0.15804403649926232</v>
      </c>
      <c r="BW4">
        <f>K4/([2]AWM_DB_2017Q4!C43*[2]AWM_DB_2017Q4!I43)*100</f>
        <v>22.837937664356289</v>
      </c>
      <c r="BX4">
        <f>($I4)/([2]AWM_DB_2017Q4!Q43-$I4)*100</f>
        <v>19.382504640115009</v>
      </c>
      <c r="BY4">
        <f>($J4)/([2]AWM_DB_2017Q4!Q43-$I4)*100</f>
        <v>18.352881201316372</v>
      </c>
      <c r="BZ4">
        <f>($E4)/([2]AWM_DB_2017Q4!B43*[2]AWM_DB_2017Q4!H43)*100</f>
        <v>11.860710337197181</v>
      </c>
      <c r="CA4" s="37">
        <f>($I4)/([2]AWM_DB_2017Q4!B43*[2]AWM_DB_2017Q4!H43)*100</f>
        <v>8.9856585251718624</v>
      </c>
      <c r="CB4" s="37">
        <f>($J4)/([2]AWM_DB_2017Q4!B43*[2]AWM_DB_2017Q4!H43)*100</f>
        <v>8.5083288506875014</v>
      </c>
      <c r="CC4" s="37">
        <f t="shared" ref="CC4:CC67" si="10">CA4+CB4</f>
        <v>17.493987375859362</v>
      </c>
      <c r="CD4">
        <f>N4/([2]AWM_DB_2017Q4!H43*[2]population!D88)*100</f>
        <v>20122491.6878995</v>
      </c>
      <c r="CG4">
        <f>N4/([2]AWM_DB_2017Q4!B43*[2]AWM_DB_2017Q4!H43)*100</f>
        <v>16.633039685527855</v>
      </c>
      <c r="CH4">
        <f>($G4+$H4)/[2]AWM_DB_2017Q4!Q43*100</f>
        <v>49.487818712893599</v>
      </c>
      <c r="CI4">
        <f t="shared" ref="CI4:CI67" si="11">BX4+BY4</f>
        <v>37.735385841431381</v>
      </c>
      <c r="CK4" s="80">
        <f>N4+P4+Q4+[2]Fiscaldatabase!CN4+W4+X4</f>
        <v>231330.13505318927</v>
      </c>
      <c r="CL4" s="80">
        <f>[2]Fiscaldatabase!CK4-D4-P4</f>
        <v>-173.60033895107699</v>
      </c>
      <c r="CM4" s="80">
        <f>[2]Fiscaldatabase!CK4-D4</f>
        <v>12253.466174769914</v>
      </c>
      <c r="CN4" s="83">
        <f>[2]AWM_DB_2017Q4!D43*[2]AWM_DB_2017Q4!J43</f>
        <v>85477.648204653291</v>
      </c>
      <c r="CO4" s="55">
        <f>[2]Fiscaldatabase!CL4/([2]AWM_DB_2017Q4!B43*[2]AWM_DB_2017Q4!H43)*100</f>
        <v>-3.8545946144231666E-2</v>
      </c>
      <c r="CP4" s="37">
        <f>[2]Fiscaldatabase!CM4/([2]AWM_DB_2017Q4!B43*[2]AWM_DB_2017Q4!H43)*100</f>
        <v>2.7207403516991535</v>
      </c>
    </row>
    <row r="5" spans="1:103">
      <c r="A5" s="71" t="s">
        <v>728</v>
      </c>
      <c r="B5" s="72">
        <f t="shared" si="3"/>
        <v>33854.494457934459</v>
      </c>
      <c r="C5" s="73">
        <f t="shared" si="4"/>
        <v>20434.162291303037</v>
      </c>
      <c r="D5" s="74">
        <v>222684.65898602098</v>
      </c>
      <c r="E5" s="75">
        <v>54430.134906053783</v>
      </c>
      <c r="F5" s="76">
        <v>9300.9285</v>
      </c>
      <c r="G5" s="76">
        <v>45129.206406053781</v>
      </c>
      <c r="H5" s="75">
        <v>80998.103655980085</v>
      </c>
      <c r="I5" s="76">
        <f t="shared" si="0"/>
        <v>41604.082877266774</v>
      </c>
      <c r="J5" s="76">
        <f t="shared" si="1"/>
        <v>39394.020778713311</v>
      </c>
      <c r="K5" s="75">
        <v>60106.4410462913</v>
      </c>
      <c r="L5" s="77">
        <f t="shared" si="5"/>
        <v>27149.979377695825</v>
      </c>
      <c r="M5" s="78">
        <v>256539.15344395544</v>
      </c>
      <c r="N5" s="75">
        <v>77921.337523345064</v>
      </c>
      <c r="O5" s="79">
        <v>8956.8055702961046</v>
      </c>
      <c r="P5" s="75">
        <v>13420.332166631422</v>
      </c>
      <c r="Q5" s="75">
        <v>12035.295173758481</v>
      </c>
      <c r="R5" s="75">
        <v>106984.00266359691</v>
      </c>
      <c r="S5" s="75">
        <v>59205.337962409089</v>
      </c>
      <c r="T5" s="80">
        <f t="shared" si="6"/>
        <v>47778.664701187823</v>
      </c>
      <c r="U5" s="75">
        <v>17907455.20826165</v>
      </c>
      <c r="V5" s="75">
        <v>281550.76117865037</v>
      </c>
      <c r="W5" s="75">
        <v>22853.557787691272</v>
      </c>
      <c r="X5" s="77">
        <f t="shared" si="2"/>
        <v>23324.628128932265</v>
      </c>
      <c r="Y5" s="81"/>
      <c r="Z5" s="82">
        <v>708475.73</v>
      </c>
      <c r="AA5" s="83">
        <f t="shared" ref="AA5:AA68" si="12">AA4+B5</f>
        <v>737145.62452137377</v>
      </c>
      <c r="AB5" s="83"/>
      <c r="AC5" s="83">
        <f t="shared" si="7"/>
        <v>129837.56045128818</v>
      </c>
      <c r="AD5" s="83">
        <f>(W5+[2]AWM_DB_2017Q4!D44*[2]AWM_DB_2017Q4!J44)/[2]AWM_DB_2017Q4!H44</f>
        <v>252319.56910061353</v>
      </c>
      <c r="AE5" s="83">
        <f>W5/[2]AWM_DB_2017Q4!H44</f>
        <v>51733.02428668752</v>
      </c>
      <c r="AF5" s="83">
        <f>([2]AWM_DB_2017Q4!E44*[2]AWM_DB_2017Q4!K44-[2]Fiscaldatabase!W5)/[2]AWM_DB_2017Q4!H44</f>
        <v>218964.96223910578</v>
      </c>
      <c r="AG5" s="83">
        <f>N5/([2]AWM_DB_2017Q4!H44)</f>
        <v>176388.57301761149</v>
      </c>
      <c r="AH5" s="84">
        <f>([2]AWM_DB_2017Q4!C44*[2]AWM_DB_2017Q4!I44)/([2]AWM_DB_2017Q4!B44*[2]AWM_DB_2017Q4!H44)*100</f>
        <v>57.939204389326484</v>
      </c>
      <c r="AI5" s="84">
        <f>([2]AWM_DB_2017Q4!E44*[2]AWM_DB_2017Q4!K44-[2]Fiscaldatabase!W5)/([2]AWM_DB_2017Q4!H44*[2]AWM_DB_2017Q4!B44)*100</f>
        <v>20.99383547751475</v>
      </c>
      <c r="AJ5" s="84">
        <f>(W5+[2]AWM_DB_2017Q4!D44*[2]AWM_DB_2017Q4!J44)/([2]AWM_DB_2017Q4!H44*[2]AWM_DB_2017Q4!B44)*100</f>
        <v>24.191795195394306</v>
      </c>
      <c r="AK5" s="84">
        <f t="shared" si="8"/>
        <v>-3.1248350622355332</v>
      </c>
      <c r="AL5">
        <f>[2]AWM_DB_2017Q4!Q44/([2]AWM_DB_2017Q4!B44*[2]AWM_DB_2017Q4!H44)</f>
        <v>0.55547510810253375</v>
      </c>
      <c r="AM5">
        <f>([2]AWM_DB_2017Q4!Q44-I5)/([2]AWM_DB_2017Q4!B44*[2]AWM_DB_2017Q4!H44)</f>
        <v>0.46517938840671014</v>
      </c>
      <c r="AO5">
        <f>Z5/([2]AWM_DB_2017Q4!B44*[2]AWM_DB_2017Q4!H44+[2]AWM_DB_2017Q4!B43*[2]AWM_DB_2017Q4!H43+[2]AWM_DB_2017Q4!B42*[2]AWM_DB_2017Q4!H42+[2]AWM_DB_2017Q4!B41*[2]AWM_DB_2017Q4!H41)*100</f>
        <v>39.888261965468359</v>
      </c>
      <c r="AP5">
        <f>Z5/([2]AWM_DB_2017Q4!B44*[2]AWM_DB_2017Q4!H44*4)*100</f>
        <v>38.441134561296657</v>
      </c>
      <c r="AQ5">
        <f>AA5/([2]AWM_DB_2017Q4!B44*[2]AWM_DB_2017Q4!H44*4)*100</f>
        <v>39.996732341836456</v>
      </c>
      <c r="AR5">
        <f>B5/([2]AWM_DB_2017Q4!B44*[2]AWM_DB_2017Q4!H44)*100</f>
        <v>7.3476344882675404</v>
      </c>
      <c r="AS5">
        <f>(B5-P5)/([2]AWM_DB_2017Q4!B44*[2]AWM_DB_2017Q4!H44)*100</f>
        <v>4.4349430701732242</v>
      </c>
      <c r="AU5" s="85">
        <f>Z5/([2]AWM_DB_2017Q4!H44*[2]population!D89)</f>
        <v>1854188.4025666751</v>
      </c>
      <c r="AV5">
        <f>AA5/([2]AWM_DB_2017Q4!H44*[2]population!D89)</f>
        <v>1929221.8633802745</v>
      </c>
      <c r="AW5" s="36">
        <f>(M5-P5)/([2]AWM_DB_2017Q4!B44*[2]AWM_DB_2017Q4!H44)*100</f>
        <v>52.765467763337192</v>
      </c>
      <c r="AX5" s="36">
        <f>D5/([2]AWM_DB_2017Q4!B44*[2]AWM_DB_2017Q4!H44)*100</f>
        <v>48.330524693163966</v>
      </c>
      <c r="AZ5" s="36">
        <f>AC5/([2]AWM_DB_2017Q4!B44*[2]AWM_DB_2017Q4!H44)*100</f>
        <v>28.179388064110306</v>
      </c>
      <c r="BA5" s="36">
        <f>AD5/[2]AWM_DB_2017Q4!B44*100</f>
        <v>24.19179519539431</v>
      </c>
      <c r="BC5">
        <f>R5/([2]AWM_DB_2017Q4!B44*[2]AWM_DB_2017Q4!H44)*100</f>
        <v>23.219349756963158</v>
      </c>
      <c r="BD5">
        <f>([2]AWM_DB_2017Q4!D44*[2]AWM_DB_2017Q4!J44)/([2]AWM_DB_2017Q4!B44*[2]AWM_DB_2017Q4!H44)*100</f>
        <v>19.231756888247162</v>
      </c>
      <c r="BE5" s="37">
        <f>N5/([2]AWM_DB_2017Q4!B44*[2]AWM_DB_2017Q4!H44)*100</f>
        <v>16.911713381804187</v>
      </c>
      <c r="BG5">
        <f t="shared" si="9"/>
        <v>0.62927715147735874</v>
      </c>
      <c r="BH5">
        <f>([2]AWM_DB_2017Q4!D44/[2]AWM_DB_2017Q4!D43-1)*100</f>
        <v>0.65509972091932767</v>
      </c>
      <c r="BL5" s="37">
        <f>(G5+H5)/[2]AWM_DB_2017Q4!Q44</f>
        <v>0.49280572270916545</v>
      </c>
      <c r="BM5">
        <f>(E5+H5)/[2]AWM_DB_2017Q4!T44</f>
        <v>0.32427315057735812</v>
      </c>
      <c r="BN5">
        <f>(E5)/[2]AWM_DB_2017Q4!T44</f>
        <v>0.13032903270208215</v>
      </c>
      <c r="BP5">
        <f>(H5)/[2]AWM_DB_2017Q4!T44</f>
        <v>0.19394411787527596</v>
      </c>
      <c r="BR5">
        <f>($E5)/[2]AWM_DB_2017Q4!Q44</f>
        <v>0.21266989644306591</v>
      </c>
      <c r="BS5">
        <f>($G5)/[2]AWM_DB_2017Q4!Q44</f>
        <v>0.17632922772465415</v>
      </c>
      <c r="BT5">
        <f>($H5)/[2]AWM_DB_2017Q4!Q44</f>
        <v>0.3164764949845113</v>
      </c>
      <c r="BU5">
        <f>0.5*($H5)/([2]AWM_DB_2017Q4!$Q44)</f>
        <v>0.15823824749225565</v>
      </c>
      <c r="BV5">
        <f>0.5*($H5)/([2]AWM_DB_2017Q4!$Q44)</f>
        <v>0.15823824749225565</v>
      </c>
      <c r="BW5">
        <f>K5/([2]AWM_DB_2017Q4!C44*[2]AWM_DB_2017Q4!I44)*100</f>
        <v>22.515401590171997</v>
      </c>
      <c r="BX5">
        <f>($I5)/([2]AWM_DB_2017Q4!Q44-$I5)*100</f>
        <v>19.410945958954944</v>
      </c>
      <c r="BY5">
        <f>($J5)/([2]AWM_DB_2017Q4!Q44-$I5)*100</f>
        <v>18.379811680920014</v>
      </c>
      <c r="BZ5">
        <f>($E5)/([2]AWM_DB_2017Q4!B44*[2]AWM_DB_2017Q4!H44)*100</f>
        <v>11.813283371686669</v>
      </c>
      <c r="CA5" s="37">
        <f>($I5)/([2]AWM_DB_2017Q4!B44*[2]AWM_DB_2017Q4!H44)*100</f>
        <v>9.0295719695823617</v>
      </c>
      <c r="CB5" s="37">
        <f>($J5)/([2]AWM_DB_2017Q4!B44*[2]AWM_DB_2017Q4!H44)*100</f>
        <v>8.5499095567608787</v>
      </c>
      <c r="CC5" s="37">
        <f t="shared" si="10"/>
        <v>17.57948152634324</v>
      </c>
      <c r="CD5">
        <f>N5/([2]AWM_DB_2017Q4!H44*[2]population!D89)*100</f>
        <v>20393195.451913353</v>
      </c>
      <c r="CG5">
        <f>N5/([2]AWM_DB_2017Q4!B44*[2]AWM_DB_2017Q4!H44)*100</f>
        <v>16.911713381804187</v>
      </c>
      <c r="CH5">
        <f>($G5+$H5)/[2]AWM_DB_2017Q4!Q44*100</f>
        <v>49.280572270916544</v>
      </c>
      <c r="CI5">
        <f t="shared" si="11"/>
        <v>37.790757639874954</v>
      </c>
      <c r="CK5" s="80">
        <f>N5+P5+Q5+[2]Fiscaldatabase!CN5+W5+X5</f>
        <v>238166.17355634601</v>
      </c>
      <c r="CL5" s="80">
        <f>[2]Fiscaldatabase!CK5-D5-P5</f>
        <v>2061.1824036936086</v>
      </c>
      <c r="CM5" s="80">
        <f>[2]Fiscaldatabase!CK5-D5</f>
        <v>15481.514570325031</v>
      </c>
      <c r="CN5" s="83">
        <f>[2]AWM_DB_2017Q4!D44*[2]AWM_DB_2017Q4!J44</f>
        <v>88611.022775987512</v>
      </c>
      <c r="CO5" s="55">
        <f>[2]Fiscaldatabase!CL5/([2]AWM_DB_2017Q4!B44*[2]AWM_DB_2017Q4!H44)*100</f>
        <v>0.44735020145722088</v>
      </c>
      <c r="CP5" s="37">
        <f>[2]Fiscaldatabase!CM5/([2]AWM_DB_2017Q4!B44*[2]AWM_DB_2017Q4!H44)*100</f>
        <v>3.360041619551537</v>
      </c>
    </row>
    <row r="6" spans="1:103">
      <c r="A6" s="71" t="s">
        <v>729</v>
      </c>
      <c r="B6" s="72">
        <f t="shared" si="3"/>
        <v>36815.744248037692</v>
      </c>
      <c r="C6" s="73">
        <f t="shared" si="4"/>
        <v>22549.766212368184</v>
      </c>
      <c r="D6" s="74">
        <v>227131.18642062764</v>
      </c>
      <c r="E6" s="75">
        <v>55531.723493452802</v>
      </c>
      <c r="F6" s="76">
        <v>9860.6735000000008</v>
      </c>
      <c r="G6" s="76">
        <v>45671.049993452805</v>
      </c>
      <c r="H6" s="75">
        <v>82933.962086606494</v>
      </c>
      <c r="I6" s="76">
        <f t="shared" si="0"/>
        <v>42598.422385862053</v>
      </c>
      <c r="J6" s="76">
        <f t="shared" si="1"/>
        <v>40335.539700744441</v>
      </c>
      <c r="K6" s="75">
        <v>61188.001823494145</v>
      </c>
      <c r="L6" s="77">
        <f t="shared" si="5"/>
        <v>27477.49901707418</v>
      </c>
      <c r="M6" s="78">
        <v>263946.93066866533</v>
      </c>
      <c r="N6" s="75">
        <v>80480.438284750562</v>
      </c>
      <c r="O6" s="79">
        <v>8885.5832936154147</v>
      </c>
      <c r="P6" s="75">
        <v>14265.978035669508</v>
      </c>
      <c r="Q6" s="75">
        <v>12185.997918812078</v>
      </c>
      <c r="R6" s="75">
        <v>109280.01134103126</v>
      </c>
      <c r="S6" s="75">
        <v>61096.225976788221</v>
      </c>
      <c r="T6" s="80">
        <f t="shared" si="6"/>
        <v>48183.785364243042</v>
      </c>
      <c r="U6" s="75">
        <v>18014390.749601044</v>
      </c>
      <c r="V6" s="75">
        <v>281667.13554701</v>
      </c>
      <c r="W6" s="75">
        <v>23190.646297535572</v>
      </c>
      <c r="X6" s="77">
        <f t="shared" si="2"/>
        <v>24543.858790866332</v>
      </c>
      <c r="Y6" s="81"/>
      <c r="Z6" s="82">
        <v>730107.33</v>
      </c>
      <c r="AA6" s="83">
        <f t="shared" si="12"/>
        <v>773961.36876941146</v>
      </c>
      <c r="AB6" s="83"/>
      <c r="AC6" s="83">
        <f t="shared" si="7"/>
        <v>132470.65763856683</v>
      </c>
      <c r="AD6" s="83">
        <f>(W6+[2]AWM_DB_2017Q4!D45*[2]AWM_DB_2017Q4!J45)/[2]AWM_DB_2017Q4!H45</f>
        <v>254778.82547218748</v>
      </c>
      <c r="AE6" s="83">
        <f>W6/[2]AWM_DB_2017Q4!H45</f>
        <v>51398.125007730712</v>
      </c>
      <c r="AF6" s="83">
        <f>([2]AWM_DB_2017Q4!E45*[2]AWM_DB_2017Q4!K45-[2]Fiscaldatabase!W6)/[2]AWM_DB_2017Q4!H45</f>
        <v>217367.69797403162</v>
      </c>
      <c r="AG6" s="83">
        <f>N6/([2]AWM_DB_2017Q4!H45)</f>
        <v>178371.20943352705</v>
      </c>
      <c r="AH6" s="84">
        <f>([2]AWM_DB_2017Q4!C45*[2]AWM_DB_2017Q4!I45)/([2]AWM_DB_2017Q4!B45*[2]AWM_DB_2017Q4!H45)*100</f>
        <v>58.271132107039023</v>
      </c>
      <c r="AI6" s="84">
        <f>([2]AWM_DB_2017Q4!E45*[2]AWM_DB_2017Q4!K45-[2]Fiscaldatabase!W6)/([2]AWM_DB_2017Q4!H45*[2]AWM_DB_2017Q4!B45)*100</f>
        <v>20.830908730272405</v>
      </c>
      <c r="AJ6" s="84">
        <f>(W6+[2]AWM_DB_2017Q4!D45*[2]AWM_DB_2017Q4!J45)/([2]AWM_DB_2017Q4!H45*[2]AWM_DB_2017Q4!B45)*100</f>
        <v>24.41611384434492</v>
      </c>
      <c r="AK6" s="84">
        <f t="shared" si="8"/>
        <v>-3.5181546816563412</v>
      </c>
      <c r="AL6">
        <f>[2]AWM_DB_2017Q4!Q45/([2]AWM_DB_2017Q4!B45*[2]AWM_DB_2017Q4!H45)</f>
        <v>0.55814716620846327</v>
      </c>
      <c r="AM6">
        <f>([2]AWM_DB_2017Q4!Q45-I6)/([2]AWM_DB_2017Q4!B45*[2]AWM_DB_2017Q4!H45)</f>
        <v>0.46766955001146998</v>
      </c>
      <c r="AO6">
        <f>Z6/([2]AWM_DB_2017Q4!B45*[2]AWM_DB_2017Q4!H45+[2]AWM_DB_2017Q4!B44*[2]AWM_DB_2017Q4!H44+[2]AWM_DB_2017Q4!B43*[2]AWM_DB_2017Q4!H43+[2]AWM_DB_2017Q4!B42*[2]AWM_DB_2017Q4!H42)*100</f>
        <v>40.055600190799638</v>
      </c>
      <c r="AP6">
        <f>Z6/([2]AWM_DB_2017Q4!B45*[2]AWM_DB_2017Q4!H45*4)*100</f>
        <v>38.768085228594963</v>
      </c>
      <c r="AQ6">
        <f>AA6/([2]AWM_DB_2017Q4!B45*[2]AWM_DB_2017Q4!H45*4)*100</f>
        <v>41.096697807557362</v>
      </c>
      <c r="AR6">
        <f>B6/([2]AWM_DB_2017Q4!B45*[2]AWM_DB_2017Q4!H45)*100</f>
        <v>7.8195402353354275</v>
      </c>
      <c r="AS6">
        <f>(B6-P6)/([2]AWM_DB_2017Q4!B45*[2]AWM_DB_2017Q4!H45)*100</f>
        <v>4.7894944892882023</v>
      </c>
      <c r="AT6">
        <f>SUM(C3:C6)/([2]AWM_DB_2017Q4!B45*[2]AWM_DB_2017Q4!H45+[2]AWM_DB_2017Q4!B44*[2]AWM_DB_2017Q4!H44+[2]AWM_DB_2017Q4!B43*[2]AWM_DB_2017Q4!H43+[2]AWM_DB_2017Q4!B42*[2]AWM_DB_2017Q4!H42)*100</f>
        <v>4.4447951821426361</v>
      </c>
      <c r="AU6" s="85">
        <f>Z6/([2]AWM_DB_2017Q4!H45*[2]population!D90)</f>
        <v>1865209.5954564821</v>
      </c>
      <c r="AV6">
        <f>AA6/([2]AWM_DB_2017Q4!H45*[2]population!D90)</f>
        <v>1977243.7725578502</v>
      </c>
      <c r="AW6" s="36">
        <f>(M6-P6)/([2]AWM_DB_2017Q4!B45*[2]AWM_DB_2017Q4!H45)*100</f>
        <v>53.03139444789722</v>
      </c>
      <c r="AX6" s="36">
        <f>D6/([2]AWM_DB_2017Q4!B45*[2]AWM_DB_2017Q4!H45)*100</f>
        <v>48.241899958609011</v>
      </c>
      <c r="AZ6" s="36">
        <f>AC6/([2]AWM_DB_2017Q4!B45*[2]AWM_DB_2017Q4!H45)*100</f>
        <v>28.136322069907081</v>
      </c>
      <c r="BA6" s="36">
        <f>AD6/[2]AWM_DB_2017Q4!B45*100</f>
        <v>24.416113844344924</v>
      </c>
      <c r="BC6">
        <f>R6/([2]AWM_DB_2017Q4!B45*[2]AWM_DB_2017Q4!H45)*100</f>
        <v>23.210706806359138</v>
      </c>
      <c r="BD6">
        <f>([2]AWM_DB_2017Q4!D45*[2]AWM_DB_2017Q4!J45)/([2]AWM_DB_2017Q4!B45*[2]AWM_DB_2017Q4!H45)*100</f>
        <v>19.490498580796977</v>
      </c>
      <c r="BE6" s="37">
        <f>N6/([2]AWM_DB_2017Q4!B45*[2]AWM_DB_2017Q4!H45)*100</f>
        <v>17.093774366888699</v>
      </c>
      <c r="BG6">
        <f t="shared" si="9"/>
        <v>4.1333352420158675E-2</v>
      </c>
      <c r="BH6">
        <f>([2]AWM_DB_2017Q4!D45/[2]AWM_DB_2017Q4!D44-1)*100</f>
        <v>0.38566300565152645</v>
      </c>
      <c r="BL6" s="37">
        <f>(G6+H6)/[2]AWM_DB_2017Q4!Q45</f>
        <v>0.48939193120550673</v>
      </c>
      <c r="BM6">
        <f>(E6+H6)/[2]AWM_DB_2017Q4!T45</f>
        <v>0.32450047037363139</v>
      </c>
      <c r="BN6">
        <f>(E6)/[2]AWM_DB_2017Q4!T45</f>
        <v>0.13014105493931108</v>
      </c>
      <c r="BP6">
        <f>(H6)/[2]AWM_DB_2017Q4!T45</f>
        <v>0.19435941543432031</v>
      </c>
      <c r="BR6">
        <f>($E6)/[2]AWM_DB_2017Q4!Q45</f>
        <v>0.21131973757533623</v>
      </c>
      <c r="BS6">
        <f>($G6)/[2]AWM_DB_2017Q4!Q45</f>
        <v>0.17379605191876288</v>
      </c>
      <c r="BT6">
        <f>($H6)/[2]AWM_DB_2017Q4!Q45</f>
        <v>0.31559587928674387</v>
      </c>
      <c r="BU6">
        <f>0.5*($H6)/([2]AWM_DB_2017Q4!$Q45)</f>
        <v>0.15779793964337194</v>
      </c>
      <c r="BV6">
        <f>0.5*($H6)/([2]AWM_DB_2017Q4!$Q45)</f>
        <v>0.15779793964337194</v>
      </c>
      <c r="BW6">
        <f>K6/([2]AWM_DB_2017Q4!C45*[2]AWM_DB_2017Q4!I45)*100</f>
        <v>22.302854414546257</v>
      </c>
      <c r="BX6">
        <f>($I6)/([2]AWM_DB_2017Q4!Q45-$I6)*100</f>
        <v>19.346484327400454</v>
      </c>
      <c r="BY6">
        <f>($J6)/([2]AWM_DB_2017Q4!Q45-$I6)*100</f>
        <v>18.318774333687085</v>
      </c>
      <c r="BZ6">
        <f>($E6)/([2]AWM_DB_2017Q4!B45*[2]AWM_DB_2017Q4!H45)*100</f>
        <v>11.794751269159002</v>
      </c>
      <c r="CA6" s="37">
        <f>($I6)/([2]AWM_DB_2017Q4!B45*[2]AWM_DB_2017Q4!H45)*100</f>
        <v>9.0477616196993278</v>
      </c>
      <c r="CB6" s="37">
        <f>($J6)/([2]AWM_DB_2017Q4!B45*[2]AWM_DB_2017Q4!H45)*100</f>
        <v>8.5671329493971058</v>
      </c>
      <c r="CC6" s="37">
        <f t="shared" si="10"/>
        <v>17.614894569096435</v>
      </c>
      <c r="CD6">
        <f>N6/([2]AWM_DB_2017Q4!H45*[2]population!D90)*100</f>
        <v>20560386.064780362</v>
      </c>
      <c r="CG6">
        <f>N6/([2]AWM_DB_2017Q4!B45*[2]AWM_DB_2017Q4!H45)*100</f>
        <v>17.093774366888699</v>
      </c>
      <c r="CH6">
        <f>($G6+$H6)/[2]AWM_DB_2017Q4!Q45*100</f>
        <v>48.939193120550669</v>
      </c>
      <c r="CI6">
        <f t="shared" si="11"/>
        <v>37.665258661087535</v>
      </c>
      <c r="CK6" s="80">
        <f>N6+P6+Q6+[2]Fiscaldatabase!CN6+W6+X6</f>
        <v>246431.54863087885</v>
      </c>
      <c r="CL6" s="80">
        <f>[2]Fiscaldatabase!CK6-D6-P6</f>
        <v>5034.3841745817081</v>
      </c>
      <c r="CM6" s="80">
        <f>[2]Fiscaldatabase!CK6-D6</f>
        <v>19300.362210251216</v>
      </c>
      <c r="CN6" s="83">
        <f>[2]AWM_DB_2017Q4!D45*[2]AWM_DB_2017Q4!J45</f>
        <v>91764.629303244801</v>
      </c>
      <c r="CO6" s="55">
        <f>[2]Fiscaldatabase!CL6/([2]AWM_DB_2017Q4!B45*[2]AWM_DB_2017Q4!H45)*100</f>
        <v>1.0692862637260381</v>
      </c>
      <c r="CP6" s="37">
        <f>[2]Fiscaldatabase!CM6/([2]AWM_DB_2017Q4!B45*[2]AWM_DB_2017Q4!H45)*100</f>
        <v>4.0993320097732626</v>
      </c>
      <c r="CQ6">
        <f>SUM([2]Fiscaldatabase!CM3:CM6)/([2]AWM_DB_2017Q4!B45*[2]AWM_DB_2017Q4!H45+[2]AWM_DB_2017Q4!B44*[2]AWM_DB_2017Q4!H44+[2]AWM_DB_2017Q4!B43*[2]AWM_DB_2017Q4!H43+[2]AWM_DB_2017Q4!B42*[2]AWM_DB_2017Q4!H42)*100</f>
        <v>3.2478812729363997</v>
      </c>
    </row>
    <row r="7" spans="1:103">
      <c r="A7" s="71" t="s">
        <v>730</v>
      </c>
      <c r="B7" s="72">
        <f t="shared" si="3"/>
        <v>39119.158316523419</v>
      </c>
      <c r="C7" s="73">
        <f t="shared" si="4"/>
        <v>23768.619727150101</v>
      </c>
      <c r="D7" s="74">
        <v>232639.96978650196</v>
      </c>
      <c r="E7" s="75">
        <v>55837.144992979724</v>
      </c>
      <c r="F7" s="76">
        <v>8924.8104000000003</v>
      </c>
      <c r="G7" s="76">
        <v>46912.334592979721</v>
      </c>
      <c r="H7" s="75">
        <v>84791.375491885017</v>
      </c>
      <c r="I7" s="76">
        <f t="shared" si="0"/>
        <v>43552.469181559456</v>
      </c>
      <c r="J7" s="76">
        <f t="shared" si="1"/>
        <v>41238.906310325561</v>
      </c>
      <c r="K7" s="75">
        <v>62269.003075120687</v>
      </c>
      <c r="L7" s="77">
        <f t="shared" si="5"/>
        <v>29742.446226516535</v>
      </c>
      <c r="M7" s="78">
        <v>271759.12810302537</v>
      </c>
      <c r="N7" s="75">
        <v>82738.810409313606</v>
      </c>
      <c r="O7" s="79">
        <v>8388.7550904970267</v>
      </c>
      <c r="P7" s="75">
        <v>15350.53858937332</v>
      </c>
      <c r="Q7" s="75">
        <v>12337.649294567727</v>
      </c>
      <c r="R7" s="75">
        <v>114488.27079450942</v>
      </c>
      <c r="S7" s="75">
        <v>63115.77410041877</v>
      </c>
      <c r="T7" s="80">
        <f t="shared" si="6"/>
        <v>51372.496694090645</v>
      </c>
      <c r="U7" s="75">
        <v>18124981.583050594</v>
      </c>
      <c r="V7" s="75">
        <v>287312.07218953979</v>
      </c>
      <c r="W7" s="75">
        <v>23557.124034294164</v>
      </c>
      <c r="X7" s="77">
        <f t="shared" si="2"/>
        <v>23286.734980967129</v>
      </c>
      <c r="Y7" s="81"/>
      <c r="Z7" s="82">
        <v>761381.14</v>
      </c>
      <c r="AA7" s="83">
        <f t="shared" si="12"/>
        <v>813080.52708593488</v>
      </c>
      <c r="AB7" s="83"/>
      <c r="AC7" s="83">
        <f t="shared" si="7"/>
        <v>138045.39482880358</v>
      </c>
      <c r="AD7" s="83">
        <f>(W7+[2]AWM_DB_2017Q4!D46*[2]AWM_DB_2017Q4!J46)/[2]AWM_DB_2017Q4!H46</f>
        <v>260293.10032726661</v>
      </c>
      <c r="AE7" s="83">
        <f>W7/[2]AWM_DB_2017Q4!H46</f>
        <v>51038.132805263136</v>
      </c>
      <c r="AF7" s="83">
        <f>([2]AWM_DB_2017Q4!E46*[2]AWM_DB_2017Q4!K46-[2]Fiscaldatabase!W7)/[2]AWM_DB_2017Q4!H46</f>
        <v>216767.33406361609</v>
      </c>
      <c r="AG7" s="83">
        <f>N7/([2]AWM_DB_2017Q4!H46)</f>
        <v>179259.33520885176</v>
      </c>
      <c r="AH7" s="84">
        <f>([2]AWM_DB_2017Q4!C46*[2]AWM_DB_2017Q4!I46)/([2]AWM_DB_2017Q4!B46*[2]AWM_DB_2017Q4!H46)*100</f>
        <v>58.371999542826501</v>
      </c>
      <c r="AI7" s="84">
        <f>([2]AWM_DB_2017Q4!E46*[2]AWM_DB_2017Q4!K46-[2]Fiscaldatabase!W7)/([2]AWM_DB_2017Q4!H46*[2]AWM_DB_2017Q4!B46)*100</f>
        <v>20.753349858234124</v>
      </c>
      <c r="AJ7" s="84">
        <f>(W7+[2]AWM_DB_2017Q4!D46*[2]AWM_DB_2017Q4!J46)/([2]AWM_DB_2017Q4!H46*[2]AWM_DB_2017Q4!B46)*100</f>
        <v>24.920515815315852</v>
      </c>
      <c r="AK7" s="84">
        <f t="shared" si="8"/>
        <v>-4.0458652163764697</v>
      </c>
      <c r="AL7">
        <f>[2]AWM_DB_2017Q4!Q46/([2]AWM_DB_2017Q4!B46*[2]AWM_DB_2017Q4!H46)</f>
        <v>0.5567230895022578</v>
      </c>
      <c r="AM7">
        <f>([2]AWM_DB_2017Q4!Q46-I7)/([2]AWM_DB_2017Q4!B46*[2]AWM_DB_2017Q4!H46)</f>
        <v>0.46638317771701288</v>
      </c>
      <c r="AO7">
        <f>Z7/([2]AWM_DB_2017Q4!B46*[2]AWM_DB_2017Q4!H46+[2]AWM_DB_2017Q4!B45*[2]AWM_DB_2017Q4!H45+[2]AWM_DB_2017Q4!B44*[2]AWM_DB_2017Q4!H44+[2]AWM_DB_2017Q4!B43*[2]AWM_DB_2017Q4!H43)*100</f>
        <v>40.845774278467871</v>
      </c>
      <c r="AP7">
        <f>Z7/([2]AWM_DB_2017Q4!B46*[2]AWM_DB_2017Q4!H46*4)*100</f>
        <v>39.482896328913924</v>
      </c>
      <c r="AQ7">
        <f>AA7/([2]AWM_DB_2017Q4!B46*[2]AWM_DB_2017Q4!H46*4)*100</f>
        <v>42.163868359009598</v>
      </c>
      <c r="AR7">
        <f>B7/([2]AWM_DB_2017Q4!B46*[2]AWM_DB_2017Q4!H46)*100</f>
        <v>8.1143994309376506</v>
      </c>
      <c r="AS7">
        <f>(B7-P7)/([2]AWM_DB_2017Q4!B46*[2]AWM_DB_2017Q4!H46)*100</f>
        <v>4.9302715776145742</v>
      </c>
      <c r="AT7">
        <f>SUM(C4:C7)/([2]AWM_DB_2017Q4!B46*[2]AWM_DB_2017Q4!H46+[2]AWM_DB_2017Q4!B45*[2]AWM_DB_2017Q4!H45+[2]AWM_DB_2017Q4!B44*[2]AWM_DB_2017Q4!H44+[2]AWM_DB_2017Q4!B43*[2]AWM_DB_2017Q4!H43)*100</f>
        <v>4.5816710000939178</v>
      </c>
      <c r="AU7" s="85">
        <f>Z7/([2]AWM_DB_2017Q4!H46*[2]population!D91)</f>
        <v>1895794.7488871738</v>
      </c>
      <c r="AV7">
        <f>AA7/([2]AWM_DB_2017Q4!H46*[2]population!D91)</f>
        <v>2024523.2153661316</v>
      </c>
      <c r="AW7" s="36">
        <f>(M7-P7)/([2]AWM_DB_2017Q4!B46*[2]AWM_DB_2017Q4!H46)*100</f>
        <v>53.186259683871704</v>
      </c>
      <c r="AX7" s="36">
        <f>D7/([2]AWM_DB_2017Q4!B46*[2]AWM_DB_2017Q4!H46)*100</f>
        <v>48.255988106257128</v>
      </c>
      <c r="AZ7" s="36">
        <f>AC7/([2]AWM_DB_2017Q4!B46*[2]AWM_DB_2017Q4!H46)*100</f>
        <v>28.634447197941583</v>
      </c>
      <c r="BA7" s="36">
        <f>AD7/[2]AWM_DB_2017Q4!B46*100</f>
        <v>24.920515815315852</v>
      </c>
      <c r="BC7">
        <f>R7/([2]AWM_DB_2017Q4!B46*[2]AWM_DB_2017Q4!H46)*100</f>
        <v>23.748045698406656</v>
      </c>
      <c r="BD7">
        <f>([2]AWM_DB_2017Q4!D46*[2]AWM_DB_2017Q4!J46)/([2]AWM_DB_2017Q4!B46*[2]AWM_DB_2017Q4!H46)*100</f>
        <v>20.034114315780926</v>
      </c>
      <c r="BE7" s="37">
        <f>N7/([2]AWM_DB_2017Q4!B46*[2]AWM_DB_2017Q4!H46)*100</f>
        <v>17.162326210331887</v>
      </c>
      <c r="BG7">
        <f t="shared" si="9"/>
        <v>2.0041161818779685</v>
      </c>
      <c r="BH7">
        <f>([2]AWM_DB_2017Q4!D46/[2]AWM_DB_2017Q4!D45-1)*100</f>
        <v>2.4546784618262318</v>
      </c>
      <c r="BL7" s="37">
        <f>(G7+H7)/[2]AWM_DB_2017Q4!Q46</f>
        <v>0.49071084429931006</v>
      </c>
      <c r="BM7">
        <f>(E7+H7)/[2]AWM_DB_2017Q4!T46</f>
        <v>0.32124224781728933</v>
      </c>
      <c r="BN7">
        <f>(E7)/[2]AWM_DB_2017Q4!T46</f>
        <v>0.12755058438643832</v>
      </c>
      <c r="BP7">
        <f>(H7)/[2]AWM_DB_2017Q4!T46</f>
        <v>0.19369166343085101</v>
      </c>
      <c r="BR7">
        <f>($E7)/[2]AWM_DB_2017Q4!Q46</f>
        <v>0.20804191882759146</v>
      </c>
      <c r="BS7">
        <f>($G7)/[2]AWM_DB_2017Q4!Q46</f>
        <v>0.17478923943250621</v>
      </c>
      <c r="BT7">
        <f>($H7)/[2]AWM_DB_2017Q4!Q46</f>
        <v>0.31592160486680376</v>
      </c>
      <c r="BU7">
        <f>0.5*($H7)/([2]AWM_DB_2017Q4!$Q46)</f>
        <v>0.15796080243340188</v>
      </c>
      <c r="BV7">
        <f>0.5*($H7)/([2]AWM_DB_2017Q4!$Q46)</f>
        <v>0.15796080243340188</v>
      </c>
      <c r="BW7">
        <f>K7/([2]AWM_DB_2017Q4!C46*[2]AWM_DB_2017Q4!I46)*100</f>
        <v>22.127595428081008</v>
      </c>
      <c r="BX7">
        <f>($I7)/([2]AWM_DB_2017Q4!Q46-$I7)*100</f>
        <v>19.370319535851792</v>
      </c>
      <c r="BY7">
        <f>($J7)/([2]AWM_DB_2017Q4!Q46-$I7)*100</f>
        <v>18.341343385377687</v>
      </c>
      <c r="BZ7">
        <f>($E7)/([2]AWM_DB_2017Q4!B46*[2]AWM_DB_2017Q4!H46)*100</f>
        <v>11.582173979567468</v>
      </c>
      <c r="CA7" s="37">
        <f>($I7)/([2]AWM_DB_2017Q4!B46*[2]AWM_DB_2017Q4!H46)*100</f>
        <v>9.0339911785244933</v>
      </c>
      <c r="CB7" s="37">
        <f>($J7)/([2]AWM_DB_2017Q4!B46*[2]AWM_DB_2017Q4!H46)*100</f>
        <v>8.55409401167136</v>
      </c>
      <c r="CC7" s="37">
        <f t="shared" si="10"/>
        <v>17.588085190195855</v>
      </c>
      <c r="CD7">
        <f>N7/([2]AWM_DB_2017Q4!H46*[2]population!D91)*100</f>
        <v>20601482.498390775</v>
      </c>
      <c r="CG7">
        <f>N7/([2]AWM_DB_2017Q4!B46*[2]AWM_DB_2017Q4!H46)*100</f>
        <v>17.162326210331887</v>
      </c>
      <c r="CH7">
        <f>($G7+$H7)/[2]AWM_DB_2017Q4!Q46*100</f>
        <v>49.071084429931005</v>
      </c>
      <c r="CI7">
        <f t="shared" si="11"/>
        <v>37.711662921229475</v>
      </c>
      <c r="CK7" s="80">
        <f>N7+P7+Q7+[2]Fiscaldatabase!CN7+W7+X7</f>
        <v>253854.43029141513</v>
      </c>
      <c r="CL7" s="80">
        <f>[2]Fiscaldatabase!CK7-D7-P7</f>
        <v>5863.9219155398587</v>
      </c>
      <c r="CM7" s="80">
        <f>[2]Fiscaldatabase!CK7-D7</f>
        <v>21214.460504913179</v>
      </c>
      <c r="CN7" s="83">
        <f>[2]AWM_DB_2017Q4!D46*[2]AWM_DB_2017Q4!J46</f>
        <v>96583.57298289919</v>
      </c>
      <c r="CO7" s="55">
        <f>[2]Fiscaldatabase!CL7/([2]AWM_DB_2017Q4!B46*[2]AWM_DB_2017Q4!H46)*100</f>
        <v>1.2163401949888413</v>
      </c>
      <c r="CP7" s="37">
        <f>[2]Fiscaldatabase!CM7/([2]AWM_DB_2017Q4!B46*[2]AWM_DB_2017Q4!H46)*100</f>
        <v>4.400468048311919</v>
      </c>
      <c r="CQ7">
        <f>SUM([2]Fiscaldatabase!CM4:CM7)/([2]AWM_DB_2017Q4!B46*[2]AWM_DB_2017Q4!H46+[2]AWM_DB_2017Q4!B45*[2]AWM_DB_2017Q4!H45+[2]AWM_DB_2017Q4!B44*[2]AWM_DB_2017Q4!H44+[2]AWM_DB_2017Q4!B43*[2]AWM_DB_2017Q4!H43)*100</f>
        <v>3.6613936440394999</v>
      </c>
    </row>
    <row r="8" spans="1:103">
      <c r="A8" s="71" t="s">
        <v>731</v>
      </c>
      <c r="B8" s="72">
        <f t="shared" si="3"/>
        <v>42421.925016480498</v>
      </c>
      <c r="C8" s="73">
        <f t="shared" si="4"/>
        <v>25921.884864714993</v>
      </c>
      <c r="D8" s="74">
        <v>236958.14209736948</v>
      </c>
      <c r="E8" s="75">
        <v>58466.0704372115</v>
      </c>
      <c r="F8" s="76">
        <v>9771.3925999999901</v>
      </c>
      <c r="G8" s="76">
        <v>48694.677837211508</v>
      </c>
      <c r="H8" s="75">
        <v>86302.292943593464</v>
      </c>
      <c r="I8" s="76">
        <f t="shared" si="0"/>
        <v>44328.540867738324</v>
      </c>
      <c r="J8" s="76">
        <f t="shared" si="1"/>
        <v>41973.75207585514</v>
      </c>
      <c r="K8" s="75">
        <v>63659.986291179812</v>
      </c>
      <c r="L8" s="77">
        <f t="shared" si="5"/>
        <v>28529.792425384716</v>
      </c>
      <c r="M8" s="78">
        <v>279380.06711384997</v>
      </c>
      <c r="N8" s="75">
        <v>84876.475966658341</v>
      </c>
      <c r="O8" s="79">
        <v>8634.8326933112439</v>
      </c>
      <c r="P8" s="75">
        <v>16500.040151765505</v>
      </c>
      <c r="Q8" s="75">
        <v>12696.409632472602</v>
      </c>
      <c r="R8" s="75">
        <v>115803.20341725384</v>
      </c>
      <c r="S8" s="75">
        <v>64212.612514582244</v>
      </c>
      <c r="T8" s="80">
        <f t="shared" si="6"/>
        <v>51590.590902671596</v>
      </c>
      <c r="U8" s="75">
        <v>18234271.200169563</v>
      </c>
      <c r="V8" s="75">
        <v>286780.96343637054</v>
      </c>
      <c r="W8" s="75">
        <v>24316.067084101473</v>
      </c>
      <c r="X8" s="77">
        <f t="shared" si="2"/>
        <v>25187.870861598232</v>
      </c>
      <c r="Y8" s="81"/>
      <c r="Z8" s="82">
        <v>794706.47</v>
      </c>
      <c r="AA8" s="83">
        <f t="shared" si="12"/>
        <v>855502.45210241538</v>
      </c>
      <c r="AB8" s="83"/>
      <c r="AC8" s="83">
        <f t="shared" si="7"/>
        <v>140119.27050135532</v>
      </c>
      <c r="AD8" s="83">
        <f>(W8+[2]AWM_DB_2017Q4!D47*[2]AWM_DB_2017Q4!J47)/[2]AWM_DB_2017Q4!H47</f>
        <v>258714.9511399355</v>
      </c>
      <c r="AE8" s="83">
        <f>W8/[2]AWM_DB_2017Q4!H47</f>
        <v>51141.002084142507</v>
      </c>
      <c r="AF8" s="83">
        <f>([2]AWM_DB_2017Q4!E47*[2]AWM_DB_2017Q4!K47-[2]Fiscaldatabase!W8)/[2]AWM_DB_2017Q4!H47</f>
        <v>216557.69259319775</v>
      </c>
      <c r="AG8" s="83">
        <f>N8/([2]AWM_DB_2017Q4!H47)</f>
        <v>178510.28372691059</v>
      </c>
      <c r="AH8" s="84">
        <f>([2]AWM_DB_2017Q4!C47*[2]AWM_DB_2017Q4!I47)/([2]AWM_DB_2017Q4!B47*[2]AWM_DB_2017Q4!H47)*100</f>
        <v>58.18479739185014</v>
      </c>
      <c r="AI8" s="84">
        <f>([2]AWM_DB_2017Q4!E47*[2]AWM_DB_2017Q4!K47-[2]Fiscaldatabase!W8)/([2]AWM_DB_2017Q4!H47*[2]AWM_DB_2017Q4!B47)*100</f>
        <v>20.671356635185827</v>
      </c>
      <c r="AJ8" s="84">
        <f>(W8+[2]AWM_DB_2017Q4!D47*[2]AWM_DB_2017Q4!J47)/([2]AWM_DB_2017Q4!H47*[2]AWM_DB_2017Q4!B47)*100</f>
        <v>24.695447009192357</v>
      </c>
      <c r="AK8" s="84">
        <f t="shared" si="8"/>
        <v>-3.5516010362283339</v>
      </c>
      <c r="AL8">
        <f>[2]AWM_DB_2017Q4!Q47/([2]AWM_DB_2017Q4!B47*[2]AWM_DB_2017Q4!H47)</f>
        <v>0.55852838480268641</v>
      </c>
      <c r="AM8">
        <f>([2]AWM_DB_2017Q4!Q47-I8)/([2]AWM_DB_2017Q4!B47*[2]AWM_DB_2017Q4!H47)</f>
        <v>0.46953561965115365</v>
      </c>
      <c r="AO8">
        <f>Z8/([2]AWM_DB_2017Q4!B47*[2]AWM_DB_2017Q4!H47+[2]AWM_DB_2017Q4!B46*[2]AWM_DB_2017Q4!H46+[2]AWM_DB_2017Q4!B45*[2]AWM_DB_2017Q4!H45+[2]AWM_DB_2017Q4!B44*[2]AWM_DB_2017Q4!H44)*100</f>
        <v>41.568919475195408</v>
      </c>
      <c r="AP8">
        <f>Z8/([2]AWM_DB_2017Q4!B47*[2]AWM_DB_2017Q4!H47*4)*100</f>
        <v>39.885773851731329</v>
      </c>
      <c r="AQ8">
        <f>AA8/([2]AWM_DB_2017Q4!B47*[2]AWM_DB_2017Q4!H47*4)*100</f>
        <v>42.937082586176189</v>
      </c>
      <c r="AR8">
        <f>B8/([2]AWM_DB_2017Q4!B47*[2]AWM_DB_2017Q4!H47)*100</f>
        <v>8.5165095362188001</v>
      </c>
      <c r="AS8">
        <f>(B8-P8)/([2]AWM_DB_2017Q4!B47*[2]AWM_DB_2017Q4!H47)*100</f>
        <v>5.204006644237535</v>
      </c>
      <c r="AT8">
        <f>SUM(C5:C8)/([2]AWM_DB_2017Q4!B47*[2]AWM_DB_2017Q4!H47+[2]AWM_DB_2017Q4!B46*[2]AWM_DB_2017Q4!H46+[2]AWM_DB_2017Q4!B45*[2]AWM_DB_2017Q4!H45+[2]AWM_DB_2017Q4!B44*[2]AWM_DB_2017Q4!H44)*100</f>
        <v>4.847545845144225</v>
      </c>
      <c r="AU8" s="85">
        <f>Z8/([2]AWM_DB_2017Q4!H47*[2]population!D92)</f>
        <v>1915096.7760410842</v>
      </c>
      <c r="AV8">
        <f>AA8/([2]AWM_DB_2017Q4!H47*[2]population!D92)</f>
        <v>2061603.9377615459</v>
      </c>
      <c r="AW8" s="36">
        <f>(M8-P8)/([2]AWM_DB_2017Q4!B47*[2]AWM_DB_2017Q4!H47)*100</f>
        <v>52.775074578399916</v>
      </c>
      <c r="AX8" s="36">
        <f>D8/([2]AWM_DB_2017Q4!B47*[2]AWM_DB_2017Q4!H47)*100</f>
        <v>47.571067934162386</v>
      </c>
      <c r="AZ8" s="36">
        <f>AC8/([2]AWM_DB_2017Q4!B47*[2]AWM_DB_2017Q4!H47)*100</f>
        <v>28.129961169117578</v>
      </c>
      <c r="BA8" s="36">
        <f>AD8/[2]AWM_DB_2017Q4!B47*100</f>
        <v>24.695447009192357</v>
      </c>
      <c r="BC8">
        <f>R8/([2]AWM_DB_2017Q4!B47*[2]AWM_DB_2017Q4!H47)*100</f>
        <v>23.248334106587187</v>
      </c>
      <c r="BD8">
        <f>([2]AWM_DB_2017Q4!D47*[2]AWM_DB_2017Q4!J47)/([2]AWM_DB_2017Q4!B47*[2]AWM_DB_2017Q4!H47)*100</f>
        <v>19.813819946661965</v>
      </c>
      <c r="BE8" s="37">
        <f>N8/([2]AWM_DB_2017Q4!B47*[2]AWM_DB_2017Q4!H47)*100</f>
        <v>17.039568965573132</v>
      </c>
      <c r="BG8">
        <f t="shared" si="9"/>
        <v>-0.18485431159289689</v>
      </c>
      <c r="BH8">
        <f>([2]AWM_DB_2017Q4!D47/[2]AWM_DB_2017Q4!D46-1)*100</f>
        <v>-0.86357132221517308</v>
      </c>
      <c r="BL8" s="37">
        <f>(G8+H8)/[2]AWM_DB_2017Q4!Q47</f>
        <v>0.48523267638578738</v>
      </c>
      <c r="BM8">
        <f>(E8+H8)/[2]AWM_DB_2017Q4!T47</f>
        <v>0.31993377531997697</v>
      </c>
      <c r="BN8">
        <f>(E8)/[2]AWM_DB_2017Q4!T47</f>
        <v>0.12920827594007966</v>
      </c>
      <c r="BP8">
        <f>(H8)/[2]AWM_DB_2017Q4!T47</f>
        <v>0.1907254993798973</v>
      </c>
      <c r="BR8">
        <f>($E8)/[2]AWM_DB_2017Q4!Q47</f>
        <v>0.21015025501625503</v>
      </c>
      <c r="BS8">
        <f>($G8)/[2]AWM_DB_2017Q4!Q47</f>
        <v>0.17502799296925772</v>
      </c>
      <c r="BT8">
        <f>($H8)/[2]AWM_DB_2017Q4!Q47</f>
        <v>0.31020468341652963</v>
      </c>
      <c r="BU8">
        <f>0.5*($H8)/([2]AWM_DB_2017Q4!$Q47)</f>
        <v>0.15510234170826481</v>
      </c>
      <c r="BV8">
        <f>0.5*($H8)/([2]AWM_DB_2017Q4!$Q47)</f>
        <v>0.15510234170826481</v>
      </c>
      <c r="BW8">
        <f>K8/([2]AWM_DB_2017Q4!C47*[2]AWM_DB_2017Q4!I47)*100</f>
        <v>21.964851905267107</v>
      </c>
      <c r="BX8">
        <f>($I8)/([2]AWM_DB_2017Q4!Q47-$I8)*100</f>
        <v>18.953357621228157</v>
      </c>
      <c r="BY8">
        <f>($J8)/([2]AWM_DB_2017Q4!Q47-$I8)*100</f>
        <v>17.946531020998151</v>
      </c>
      <c r="BZ8">
        <f>($E8)/([2]AWM_DB_2017Q4!B47*[2]AWM_DB_2017Q4!H47)*100</f>
        <v>11.737488250010157</v>
      </c>
      <c r="CA8" s="37">
        <f>($I8)/([2]AWM_DB_2017Q4!B47*[2]AWM_DB_2017Q4!H47)*100</f>
        <v>8.8992765151532769</v>
      </c>
      <c r="CB8" s="37">
        <f>($J8)/([2]AWM_DB_2017Q4!B47*[2]AWM_DB_2017Q4!H47)*100</f>
        <v>8.426535563533017</v>
      </c>
      <c r="CC8" s="37">
        <f t="shared" si="10"/>
        <v>17.325812078686294</v>
      </c>
      <c r="CD8">
        <f>N8/([2]AWM_DB_2017Q4!H47*[2]population!D92)*100</f>
        <v>20453673.352561977</v>
      </c>
      <c r="CG8">
        <f>N8/([2]AWM_DB_2017Q4!B47*[2]AWM_DB_2017Q4!H47)*100</f>
        <v>17.039568965573132</v>
      </c>
      <c r="CH8">
        <f>($G8+$H8)/[2]AWM_DB_2017Q4!Q47*100</f>
        <v>48.523267638578737</v>
      </c>
      <c r="CI8">
        <f t="shared" si="11"/>
        <v>36.899888642226308</v>
      </c>
      <c r="CK8" s="80">
        <f>N8+P8+Q8+[2]Fiscaldatabase!CN8+W8+X8</f>
        <v>262272.27177342738</v>
      </c>
      <c r="CL8" s="80">
        <f>[2]Fiscaldatabase!CK8-D8-P8</f>
        <v>8814.0895242923943</v>
      </c>
      <c r="CM8" s="80">
        <f>[2]Fiscaldatabase!CK8-D8</f>
        <v>25314.129676057899</v>
      </c>
      <c r="CN8" s="83">
        <f>[2]AWM_DB_2017Q4!D47*[2]AWM_DB_2017Q4!J47</f>
        <v>98695.408076831271</v>
      </c>
      <c r="CO8" s="55">
        <f>[2]Fiscaldatabase!CL8/([2]AWM_DB_2017Q4!B47*[2]AWM_DB_2017Q4!H47)*100</f>
        <v>1.7694924843123052</v>
      </c>
      <c r="CP8" s="37">
        <f>[2]Fiscaldatabase!CM8/([2]AWM_DB_2017Q4!B47*[2]AWM_DB_2017Q4!H47)*100</f>
        <v>5.0819953762935697</v>
      </c>
      <c r="CQ8">
        <f>SUM([2]Fiscaldatabase!CM5:CM8)/([2]AWM_DB_2017Q4!B47*[2]AWM_DB_2017Q4!H47+[2]AWM_DB_2017Q4!B46*[2]AWM_DB_2017Q4!H46+[2]AWM_DB_2017Q4!B45*[2]AWM_DB_2017Q4!H45+[2]AWM_DB_2017Q4!B44*[2]AWM_DB_2017Q4!H44)*100</f>
        <v>4.2531278921324214</v>
      </c>
    </row>
    <row r="9" spans="1:103">
      <c r="A9" s="71" t="s">
        <v>732</v>
      </c>
      <c r="B9" s="72">
        <f t="shared" si="3"/>
        <v>43346.989816903224</v>
      </c>
      <c r="C9" s="73">
        <f t="shared" si="4"/>
        <v>25845.680704607461</v>
      </c>
      <c r="D9" s="74">
        <v>244839.79403940254</v>
      </c>
      <c r="E9" s="75">
        <v>60395.468081883759</v>
      </c>
      <c r="F9" s="76">
        <v>10358.281000000001</v>
      </c>
      <c r="G9" s="76">
        <v>50037.187081883756</v>
      </c>
      <c r="H9" s="75">
        <v>88808.987477390328</v>
      </c>
      <c r="I9" s="76">
        <f t="shared" si="0"/>
        <v>45616.086161082691</v>
      </c>
      <c r="J9" s="76">
        <f t="shared" si="1"/>
        <v>43192.901316307638</v>
      </c>
      <c r="K9" s="75">
        <v>65272.606740114286</v>
      </c>
      <c r="L9" s="77">
        <f t="shared" si="5"/>
        <v>30362.731740014162</v>
      </c>
      <c r="M9" s="78">
        <v>288186.78385630576</v>
      </c>
      <c r="N9" s="75">
        <v>87964.621999222029</v>
      </c>
      <c r="O9" s="79">
        <v>9447.31078609613</v>
      </c>
      <c r="P9" s="75">
        <v>17501.309112295763</v>
      </c>
      <c r="Q9" s="75">
        <v>12715.246609654097</v>
      </c>
      <c r="R9" s="75">
        <v>119000.8291277449</v>
      </c>
      <c r="S9" s="75">
        <v>65965.034560003653</v>
      </c>
      <c r="T9" s="80">
        <f t="shared" si="6"/>
        <v>53035.79456774125</v>
      </c>
      <c r="U9" s="75">
        <v>18337275.566757772</v>
      </c>
      <c r="V9" s="75">
        <v>288093.82979357999</v>
      </c>
      <c r="W9" s="75">
        <v>24975.841086019707</v>
      </c>
      <c r="X9" s="77">
        <f t="shared" si="2"/>
        <v>26028.935921369237</v>
      </c>
      <c r="Y9" s="81"/>
      <c r="Z9" s="82">
        <v>831891.68</v>
      </c>
      <c r="AA9" s="83">
        <f t="shared" si="12"/>
        <v>898849.44191931863</v>
      </c>
      <c r="AB9" s="83"/>
      <c r="AC9" s="83">
        <f t="shared" si="7"/>
        <v>143976.67021376462</v>
      </c>
      <c r="AD9" s="83">
        <f>(W9+[2]AWM_DB_2017Q4!D48*[2]AWM_DB_2017Q4!J48)/[2]AWM_DB_2017Q4!H48</f>
        <v>260557.44049058779</v>
      </c>
      <c r="AE9" s="83">
        <f>W9/[2]AWM_DB_2017Q4!H48</f>
        <v>51063.875960696561</v>
      </c>
      <c r="AF9" s="83">
        <f>([2]AWM_DB_2017Q4!E48*[2]AWM_DB_2017Q4!K48-[2]Fiscaldatabase!W9)/[2]AWM_DB_2017Q4!H48</f>
        <v>213599.11471627746</v>
      </c>
      <c r="AG9" s="83">
        <f>N9/([2]AWM_DB_2017Q4!H48)</f>
        <v>179846.37759455229</v>
      </c>
      <c r="AH9" s="84">
        <f>([2]AWM_DB_2017Q4!C48*[2]AWM_DB_2017Q4!I48)/([2]AWM_DB_2017Q4!B48*[2]AWM_DB_2017Q4!H48)*100</f>
        <v>58.237578807837551</v>
      </c>
      <c r="AI9" s="84">
        <f>([2]AWM_DB_2017Q4!E48*[2]AWM_DB_2017Q4!K48-[2]Fiscaldatabase!W9)/([2]AWM_DB_2017Q4!H48*[2]AWM_DB_2017Q4!B48)*100</f>
        <v>20.332849710248976</v>
      </c>
      <c r="AJ9" s="84">
        <f>(W9+[2]AWM_DB_2017Q4!D48*[2]AWM_DB_2017Q4!J48)/([2]AWM_DB_2017Q4!H48*[2]AWM_DB_2017Q4!B48)*100</f>
        <v>24.802889681539185</v>
      </c>
      <c r="AK9" s="84">
        <f t="shared" si="8"/>
        <v>-3.3733181996257144</v>
      </c>
      <c r="AL9">
        <f>[2]AWM_DB_2017Q4!Q48/([2]AWM_DB_2017Q4!B48*[2]AWM_DB_2017Q4!H48)</f>
        <v>0.55902397342067245</v>
      </c>
      <c r="AM9">
        <f>([2]AWM_DB_2017Q4!Q48-I9)/([2]AWM_DB_2017Q4!B48*[2]AWM_DB_2017Q4!H48)</f>
        <v>0.47024492688154335</v>
      </c>
      <c r="AO9">
        <f>Z9/([2]AWM_DB_2017Q4!B48*[2]AWM_DB_2017Q4!H48+[2]AWM_DB_2017Q4!B47*[2]AWM_DB_2017Q4!H47+[2]AWM_DB_2017Q4!B46*[2]AWM_DB_2017Q4!H46+[2]AWM_DB_2017Q4!B45*[2]AWM_DB_2017Q4!H45)*100</f>
        <v>42.338844010563861</v>
      </c>
      <c r="AP9">
        <f>Z9/([2]AWM_DB_2017Q4!B48*[2]AWM_DB_2017Q4!H48*4)*100</f>
        <v>40.476154570469937</v>
      </c>
      <c r="AQ9">
        <f>AA9/([2]AWM_DB_2017Q4!B48*[2]AWM_DB_2017Q4!H48*4)*100</f>
        <v>43.734021894180955</v>
      </c>
      <c r="AR9">
        <f>B9/([2]AWM_DB_2017Q4!B48*[2]AWM_DB_2017Q4!H48)*100</f>
        <v>8.4362880513172627</v>
      </c>
      <c r="AS9">
        <f>(B9-P9)/([2]AWM_DB_2017Q4!B48*[2]AWM_DB_2017Q4!H48)*100</f>
        <v>5.0301441513573204</v>
      </c>
      <c r="AT9">
        <f>SUM(C6:C9)/([2]AWM_DB_2017Q4!B48*[2]AWM_DB_2017Q4!H48+[2]AWM_DB_2017Q4!B47*[2]AWM_DB_2017Q4!H47+[2]AWM_DB_2017Q4!B46*[2]AWM_DB_2017Q4!H46+[2]AWM_DB_2017Q4!B45*[2]AWM_DB_2017Q4!H45)*100</f>
        <v>4.9920511292534364</v>
      </c>
      <c r="AU9" s="85">
        <f>Z9/([2]AWM_DB_2017Q4!H48*[2]population!D93)</f>
        <v>1942438.1637812888</v>
      </c>
      <c r="AV9">
        <f>AA9/([2]AWM_DB_2017Q4!H48*[2]population!D93)</f>
        <v>2098782.2110176617</v>
      </c>
      <c r="AW9" s="36">
        <f>(M9-P9)/([2]AWM_DB_2017Q4!B48*[2]AWM_DB_2017Q4!H48)*100</f>
        <v>52.681412155580567</v>
      </c>
      <c r="AX9" s="36">
        <f>D9/([2]AWM_DB_2017Q4!B48*[2]AWM_DB_2017Q4!H48)*100</f>
        <v>47.651268004223247</v>
      </c>
      <c r="AZ9" s="36">
        <f>AC9/([2]AWM_DB_2017Q4!B48*[2]AWM_DB_2017Q4!H48)*100</f>
        <v>28.02106138680897</v>
      </c>
      <c r="BA9" s="36">
        <f>AD9/[2]AWM_DB_2017Q4!B48*100</f>
        <v>24.802889681539185</v>
      </c>
      <c r="BC9">
        <f>R9/([2]AWM_DB_2017Q4!B48*[2]AWM_DB_2017Q4!H48)*100</f>
        <v>23.160207366366176</v>
      </c>
      <c r="BD9">
        <f>([2]AWM_DB_2017Q4!D48*[2]AWM_DB_2017Q4!J48)/([2]AWM_DB_2017Q4!B48*[2]AWM_DB_2017Q4!H48)*100</f>
        <v>19.942035661096391</v>
      </c>
      <c r="BE9" s="37">
        <f>N9/([2]AWM_DB_2017Q4!B48*[2]AWM_DB_2017Q4!H48)*100</f>
        <v>17.1198713600476</v>
      </c>
      <c r="BG9">
        <f t="shared" si="9"/>
        <v>0.45779410930137932</v>
      </c>
      <c r="BH9">
        <f>([2]AWM_DB_2017Q4!D48/[2]AWM_DB_2017Q4!D47-1)*100</f>
        <v>0.70777036682554417</v>
      </c>
      <c r="BL9" s="37">
        <f>(G9+H9)/[2]AWM_DB_2017Q4!Q48</f>
        <v>0.48338808600690619</v>
      </c>
      <c r="BM9">
        <f>(E9+H9)/[2]AWM_DB_2017Q4!T48</f>
        <v>0.31994268963778744</v>
      </c>
      <c r="BN9">
        <f>(E9)/[2]AWM_DB_2017Q4!T48</f>
        <v>0.1295074495437879</v>
      </c>
      <c r="BP9">
        <f>(H9)/[2]AWM_DB_2017Q4!T48</f>
        <v>0.19043524009399954</v>
      </c>
      <c r="BR9">
        <f>($E9)/[2]AWM_DB_2017Q4!Q48</f>
        <v>0.21026470345518763</v>
      </c>
      <c r="BS9">
        <f>($G9)/[2]AWM_DB_2017Q4!Q48</f>
        <v>0.17420271152199138</v>
      </c>
      <c r="BT9">
        <f>($H9)/[2]AWM_DB_2017Q4!Q48</f>
        <v>0.30918537448491484</v>
      </c>
      <c r="BU9">
        <f>0.5*($H9)/([2]AWM_DB_2017Q4!$Q48)</f>
        <v>0.15459268724245742</v>
      </c>
      <c r="BV9">
        <f>0.5*($H9)/([2]AWM_DB_2017Q4!$Q48)</f>
        <v>0.15459268724245742</v>
      </c>
      <c r="BW9">
        <f>K9/([2]AWM_DB_2017Q4!C48*[2]AWM_DB_2017Q4!I48)*100</f>
        <v>21.813236207795292</v>
      </c>
      <c r="BX9">
        <f>($I9)/([2]AWM_DB_2017Q4!Q48-$I9)*100</f>
        <v>18.879320427308496</v>
      </c>
      <c r="BY9">
        <f>($J9)/([2]AWM_DB_2017Q4!Q48-$I9)*100</f>
        <v>17.876426777521068</v>
      </c>
      <c r="BZ9">
        <f>($E9)/([2]AWM_DB_2017Q4!B48*[2]AWM_DB_2017Q4!H48)*100</f>
        <v>11.75430099956384</v>
      </c>
      <c r="CA9" s="37">
        <f>($I9)/([2]AWM_DB_2017Q4!B48*[2]AWM_DB_2017Q4!H48)*100</f>
        <v>8.8779046539129105</v>
      </c>
      <c r="CB9" s="37">
        <f>($J9)/([2]AWM_DB_2017Q4!B48*[2]AWM_DB_2017Q4!H48)*100</f>
        <v>8.4062990028986579</v>
      </c>
      <c r="CC9" s="37">
        <f t="shared" si="10"/>
        <v>17.28420365681157</v>
      </c>
      <c r="CD9">
        <f>N9/([2]AWM_DB_2017Q4!H48*[2]population!D93)*100</f>
        <v>20539433.551479202</v>
      </c>
      <c r="CG9">
        <f>N9/([2]AWM_DB_2017Q4!B48*[2]AWM_DB_2017Q4!H48)*100</f>
        <v>17.1198713600476</v>
      </c>
      <c r="CH9">
        <f>($G9+$H9)/[2]AWM_DB_2017Q4!Q48*100</f>
        <v>48.338808600690619</v>
      </c>
      <c r="CI9">
        <f t="shared" si="11"/>
        <v>36.755747204829561</v>
      </c>
      <c r="CK9" s="80">
        <f>N9+P9+Q9+[2]Fiscaldatabase!CN9+W9+X9</f>
        <v>271651.30577769817</v>
      </c>
      <c r="CL9" s="80">
        <f>[2]Fiscaldatabase!CK9-D9-P9</f>
        <v>9310.2026259998747</v>
      </c>
      <c r="CM9" s="80">
        <f>[2]Fiscaldatabase!CK9-D9</f>
        <v>26811.511738295638</v>
      </c>
      <c r="CN9" s="83">
        <f>[2]AWM_DB_2017Q4!D48*[2]AWM_DB_2017Q4!J48</f>
        <v>102465.35104913735</v>
      </c>
      <c r="CO9" s="55">
        <f>[2]Fiscaldatabase!CL9/([2]AWM_DB_2017Q4!B48*[2]AWM_DB_2017Q4!H48)*100</f>
        <v>1.8119724460875293</v>
      </c>
      <c r="CP9" s="37">
        <f>[2]Fiscaldatabase!CM9/([2]AWM_DB_2017Q4!B48*[2]AWM_DB_2017Q4!H48)*100</f>
        <v>5.2181163460474727</v>
      </c>
      <c r="CQ9">
        <f>SUM([2]Fiscaldatabase!CM6:CM9)/([2]AWM_DB_2017Q4!B48*[2]AWM_DB_2017Q4!H48+[2]AWM_DB_2017Q4!B47*[2]AWM_DB_2017Q4!H47+[2]AWM_DB_2017Q4!B46*[2]AWM_DB_2017Q4!H46+[2]AWM_DB_2017Q4!B45*[2]AWM_DB_2017Q4!H45)*100</f>
        <v>4.7149049018568094</v>
      </c>
    </row>
    <row r="10" spans="1:103">
      <c r="A10" s="71" t="s">
        <v>733</v>
      </c>
      <c r="B10" s="72">
        <f t="shared" si="3"/>
        <v>43847.945884428074</v>
      </c>
      <c r="C10" s="73">
        <f t="shared" si="4"/>
        <v>25491.574795639663</v>
      </c>
      <c r="D10" s="74">
        <v>254023.56988809179</v>
      </c>
      <c r="E10" s="75">
        <v>62305.836795446805</v>
      </c>
      <c r="F10" s="76">
        <v>10816.956</v>
      </c>
      <c r="G10" s="76">
        <v>51488.880795446807</v>
      </c>
      <c r="H10" s="75">
        <v>92121.065806009297</v>
      </c>
      <c r="I10" s="76">
        <f t="shared" si="0"/>
        <v>47317.31094364202</v>
      </c>
      <c r="J10" s="76">
        <f t="shared" si="1"/>
        <v>44803.754862367277</v>
      </c>
      <c r="K10" s="75">
        <v>67082.515595490942</v>
      </c>
      <c r="L10" s="77">
        <f t="shared" si="5"/>
        <v>32514.151691144769</v>
      </c>
      <c r="M10" s="78">
        <v>297871.51577251987</v>
      </c>
      <c r="N10" s="75">
        <v>90802.789211937648</v>
      </c>
      <c r="O10" s="79">
        <v>10181.361404012112</v>
      </c>
      <c r="P10" s="75">
        <v>18356.371088788412</v>
      </c>
      <c r="Q10" s="75">
        <v>12841.542729409699</v>
      </c>
      <c r="R10" s="75">
        <v>123045.6569946891</v>
      </c>
      <c r="S10" s="75">
        <v>67957.210926604341</v>
      </c>
      <c r="T10" s="80">
        <f t="shared" si="6"/>
        <v>55088.446068084755</v>
      </c>
      <c r="U10" s="75">
        <v>18429263.035312161</v>
      </c>
      <c r="V10" s="75">
        <v>289779.45758562733</v>
      </c>
      <c r="W10" s="75">
        <v>25554.198142742072</v>
      </c>
      <c r="X10" s="77">
        <f t="shared" si="2"/>
        <v>27270.957604952913</v>
      </c>
      <c r="Y10" s="81"/>
      <c r="Z10" s="82">
        <v>872115.43</v>
      </c>
      <c r="AA10" s="83">
        <f t="shared" si="12"/>
        <v>942697.38780374674</v>
      </c>
      <c r="AB10" s="83"/>
      <c r="AC10" s="83">
        <f t="shared" si="7"/>
        <v>148599.85513743118</v>
      </c>
      <c r="AD10" s="83">
        <f>(W10+[2]AWM_DB_2017Q4!D49*[2]AWM_DB_2017Q4!J49)/[2]AWM_DB_2017Q4!H49</f>
        <v>260308.76379007151</v>
      </c>
      <c r="AE10" s="83">
        <f>W10/[2]AWM_DB_2017Q4!H49</f>
        <v>50839.029146604837</v>
      </c>
      <c r="AF10" s="83">
        <f>([2]AWM_DB_2017Q4!E49*[2]AWM_DB_2017Q4!K49-[2]Fiscaldatabase!W10)/[2]AWM_DB_2017Q4!H49</f>
        <v>206919.31178387007</v>
      </c>
      <c r="AG10" s="83">
        <f>N10/([2]AWM_DB_2017Q4!H49)</f>
        <v>180648.42502795756</v>
      </c>
      <c r="AH10" s="84">
        <f>([2]AWM_DB_2017Q4!C49*[2]AWM_DB_2017Q4!I49)/([2]AWM_DB_2017Q4!B49*[2]AWM_DB_2017Q4!H49)*100</f>
        <v>58.630314567381234</v>
      </c>
      <c r="AI10" s="84">
        <f>([2]AWM_DB_2017Q4!E49*[2]AWM_DB_2017Q4!K49-[2]Fiscaldatabase!W10)/([2]AWM_DB_2017Q4!H49*[2]AWM_DB_2017Q4!B49)*100</f>
        <v>19.65087859555198</v>
      </c>
      <c r="AJ10" s="84">
        <f>(W10+[2]AWM_DB_2017Q4!D49*[2]AWM_DB_2017Q4!J49)/([2]AWM_DB_2017Q4!H49*[2]AWM_DB_2017Q4!B49)*100</f>
        <v>24.721210748757493</v>
      </c>
      <c r="AK10" s="84">
        <f t="shared" si="8"/>
        <v>-3.0024039116907204</v>
      </c>
      <c r="AL10">
        <f>[2]AWM_DB_2017Q4!Q49/([2]AWM_DB_2017Q4!B49*[2]AWM_DB_2017Q4!H49)</f>
        <v>0.55846662546971282</v>
      </c>
      <c r="AM10">
        <f>([2]AWM_DB_2017Q4!Q49-I10)/([2]AWM_DB_2017Q4!B49*[2]AWM_DB_2017Q4!H49)</f>
        <v>0.46906693948248507</v>
      </c>
      <c r="AO10">
        <f>Z10/([2]AWM_DB_2017Q4!B49*[2]AWM_DB_2017Q4!H49+[2]AWM_DB_2017Q4!B48*[2]AWM_DB_2017Q4!H48+[2]AWM_DB_2017Q4!B47*[2]AWM_DB_2017Q4!H47+[2]AWM_DB_2017Q4!B46*[2]AWM_DB_2017Q4!H46)*100</f>
        <v>43.103535467638601</v>
      </c>
      <c r="AP10">
        <f>Z10/([2]AWM_DB_2017Q4!B49*[2]AWM_DB_2017Q4!H49*4)*100</f>
        <v>41.193616052843545</v>
      </c>
      <c r="AQ10">
        <f>AA10/([2]AWM_DB_2017Q4!B49*[2]AWM_DB_2017Q4!H49*4)*100</f>
        <v>44.527493622267521</v>
      </c>
      <c r="AR10">
        <f>B10/([2]AWM_DB_2017Q4!B49*[2]AWM_DB_2017Q4!H49)*100</f>
        <v>8.2844787987250328</v>
      </c>
      <c r="AS10">
        <f>(B10-P10)/([2]AWM_DB_2017Q4!B49*[2]AWM_DB_2017Q4!H49)*100</f>
        <v>4.8162897185017073</v>
      </c>
      <c r="AT10">
        <f>SUM(C7:C10)/([2]AWM_DB_2017Q4!B49*[2]AWM_DB_2017Q4!H49+[2]AWM_DB_2017Q4!B48*[2]AWM_DB_2017Q4!H48+[2]AWM_DB_2017Q4!B47*[2]AWM_DB_2017Q4!H47+[2]AWM_DB_2017Q4!B46*[2]AWM_DB_2017Q4!H46)*100</f>
        <v>4.9932078834408911</v>
      </c>
      <c r="AU10" s="85">
        <f>Z10/([2]AWM_DB_2017Q4!H49*[2]population!D94)</f>
        <v>1975253.9951599694</v>
      </c>
      <c r="AV10">
        <f>AA10/([2]AWM_DB_2017Q4!H49*[2]population!D94)</f>
        <v>2135115.0517841629</v>
      </c>
      <c r="AW10" s="36">
        <f>(M10-P10)/([2]AWM_DB_2017Q4!B49*[2]AWM_DB_2017Q4!H49)*100</f>
        <v>52.810621874017961</v>
      </c>
      <c r="AX10" s="36">
        <f>D10/([2]AWM_DB_2017Q4!B49*[2]AWM_DB_2017Q4!H49)*100</f>
        <v>47.994332155516254</v>
      </c>
      <c r="AZ10" s="36">
        <f>AC10/([2]AWM_DB_2017Q4!B49*[2]AWM_DB_2017Q4!H49)*100</f>
        <v>28.075941176912835</v>
      </c>
      <c r="BA10" s="36">
        <f>AD10/[2]AWM_DB_2017Q4!B49*100</f>
        <v>24.721210748757493</v>
      </c>
      <c r="BC10">
        <f>R10/([2]AWM_DB_2017Q4!B49*[2]AWM_DB_2017Q4!H49)*100</f>
        <v>23.247819620433066</v>
      </c>
      <c r="BD10">
        <f>([2]AWM_DB_2017Q4!D49*[2]AWM_DB_2017Q4!J49)/([2]AWM_DB_2017Q4!B49*[2]AWM_DB_2017Q4!H49)*100</f>
        <v>19.893089192277731</v>
      </c>
      <c r="BE10" s="37">
        <f>N10/([2]AWM_DB_2017Q4!B49*[2]AWM_DB_2017Q4!H49)*100</f>
        <v>17.155964023357978</v>
      </c>
      <c r="BG10">
        <f t="shared" si="9"/>
        <v>0.58509680448730617</v>
      </c>
      <c r="BH10">
        <f>([2]AWM_DB_2017Q4!D49/[2]AWM_DB_2017Q4!D48-1)*100</f>
        <v>0.29896587398179353</v>
      </c>
      <c r="BL10" s="37">
        <f>(G10+H10)/[2]AWM_DB_2017Q4!Q49</f>
        <v>0.48585114900911658</v>
      </c>
      <c r="BM10">
        <f>(E10+H10)/[2]AWM_DB_2017Q4!T49</f>
        <v>0.32103364693999331</v>
      </c>
      <c r="BN10">
        <f>(E10)/[2]AWM_DB_2017Q4!T49</f>
        <v>0.12952581237552915</v>
      </c>
      <c r="BP10">
        <f>(H10)/[2]AWM_DB_2017Q4!T49</f>
        <v>0.19150783456446421</v>
      </c>
      <c r="BR10">
        <f>($E10)/[2]AWM_DB_2017Q4!Q49</f>
        <v>0.21078875881105158</v>
      </c>
      <c r="BS10">
        <f>($G10)/[2]AWM_DB_2017Q4!Q49</f>
        <v>0.17419358817175151</v>
      </c>
      <c r="BT10">
        <f>($H10)/[2]AWM_DB_2017Q4!Q49</f>
        <v>0.31165756083736512</v>
      </c>
      <c r="BU10">
        <f>0.5*($H10)/([2]AWM_DB_2017Q4!$Q49)</f>
        <v>0.15582878041868256</v>
      </c>
      <c r="BV10">
        <f>0.5*($H10)/([2]AWM_DB_2017Q4!$Q49)</f>
        <v>0.15582878041868256</v>
      </c>
      <c r="BW10">
        <f>K10/([2]AWM_DB_2017Q4!C49*[2]AWM_DB_2017Q4!I49)*100</f>
        <v>21.617379846941901</v>
      </c>
      <c r="BX10">
        <f>($I10)/([2]AWM_DB_2017Q4!Q49-$I10)*100</f>
        <v>19.059046473379919</v>
      </c>
      <c r="BY10">
        <f>($J10)/([2]AWM_DB_2017Q4!Q49-$I10)*100</f>
        <v>18.046605546136163</v>
      </c>
      <c r="BZ10">
        <f>($E10)/([2]AWM_DB_2017Q4!B49*[2]AWM_DB_2017Q4!H49)*100</f>
        <v>11.771848682015715</v>
      </c>
      <c r="CA10" s="37">
        <f>($I10)/([2]AWM_DB_2017Q4!B49*[2]AWM_DB_2017Q4!H49)*100</f>
        <v>8.9399685987227695</v>
      </c>
      <c r="CB10" s="37">
        <f>($J10)/([2]AWM_DB_2017Q4!B49*[2]AWM_DB_2017Q4!H49)*100</f>
        <v>8.4650660315737305</v>
      </c>
      <c r="CC10" s="37">
        <f t="shared" si="10"/>
        <v>17.405034630296498</v>
      </c>
      <c r="CD10">
        <f>N10/([2]AWM_DB_2017Q4!H49*[2]population!D94)*100</f>
        <v>20565921.206387602</v>
      </c>
      <c r="CG10">
        <f>N10/([2]AWM_DB_2017Q4!B49*[2]AWM_DB_2017Q4!H49)*100</f>
        <v>17.155964023357978</v>
      </c>
      <c r="CH10">
        <f>($G10+$H10)/[2]AWM_DB_2017Q4!Q49*100</f>
        <v>48.585114900911655</v>
      </c>
      <c r="CI10">
        <f t="shared" si="11"/>
        <v>37.105652019516086</v>
      </c>
      <c r="CK10" s="80">
        <f>N10+P10+Q10+[2]Fiscaldatabase!CN10+W10+X10</f>
        <v>280115.65667209728</v>
      </c>
      <c r="CL10" s="80">
        <f>[2]Fiscaldatabase!CK10-D10-P10</f>
        <v>7735.7156952170735</v>
      </c>
      <c r="CM10" s="80">
        <f>[2]Fiscaldatabase!CK10-D10</f>
        <v>26092.086784005485</v>
      </c>
      <c r="CN10" s="83">
        <f>[2]AWM_DB_2017Q4!D49*[2]AWM_DB_2017Q4!J49</f>
        <v>105289.79789426656</v>
      </c>
      <c r="CO10" s="55">
        <f>[2]Fiscaldatabase!CL10/([2]AWM_DB_2017Q4!B49*[2]AWM_DB_2017Q4!H49)*100</f>
        <v>1.4615592903463606</v>
      </c>
      <c r="CP10" s="37">
        <f>[2]Fiscaldatabase!CM10/([2]AWM_DB_2017Q4!B49*[2]AWM_DB_2017Q4!H49)*100</f>
        <v>4.9297483705696861</v>
      </c>
      <c r="CQ10">
        <f>SUM([2]Fiscaldatabase!CM7:CM10)/([2]AWM_DB_2017Q4!B49*[2]AWM_DB_2017Q4!H49+[2]AWM_DB_2017Q4!B48*[2]AWM_DB_2017Q4!H48+[2]AWM_DB_2017Q4!B47*[2]AWM_DB_2017Q4!H47+[2]AWM_DB_2017Q4!B46*[2]AWM_DB_2017Q4!H46)*100</f>
        <v>4.9143481756726031</v>
      </c>
    </row>
    <row r="11" spans="1:103">
      <c r="A11" s="71" t="s">
        <v>734</v>
      </c>
      <c r="B11" s="72">
        <f t="shared" si="3"/>
        <v>46478.0793377386</v>
      </c>
      <c r="C11" s="73">
        <f t="shared" si="4"/>
        <v>26881.470596477484</v>
      </c>
      <c r="D11" s="74">
        <v>260571.6242999862</v>
      </c>
      <c r="E11" s="75">
        <v>63503.133486035113</v>
      </c>
      <c r="F11" s="76">
        <v>11229.355</v>
      </c>
      <c r="G11" s="76">
        <v>52273.778486035109</v>
      </c>
      <c r="H11" s="75">
        <v>95668.573945929296</v>
      </c>
      <c r="I11" s="76">
        <f t="shared" si="0"/>
        <v>49139.462524966279</v>
      </c>
      <c r="J11" s="76">
        <f t="shared" si="1"/>
        <v>46529.111420963018</v>
      </c>
      <c r="K11" s="75">
        <v>68909.769743166005</v>
      </c>
      <c r="L11" s="77">
        <f t="shared" si="5"/>
        <v>32490.147124855808</v>
      </c>
      <c r="M11" s="78">
        <v>307049.7036377248</v>
      </c>
      <c r="N11" s="75">
        <v>93890.93569267058</v>
      </c>
      <c r="O11" s="79">
        <v>10182.274653965243</v>
      </c>
      <c r="P11" s="75">
        <v>19596.608741261116</v>
      </c>
      <c r="Q11" s="75">
        <v>13278.569234793387</v>
      </c>
      <c r="R11" s="75">
        <v>126802.6344166974</v>
      </c>
      <c r="S11" s="75">
        <v>69459.781713738252</v>
      </c>
      <c r="T11" s="80">
        <f t="shared" si="6"/>
        <v>57342.85270295915</v>
      </c>
      <c r="U11" s="75">
        <v>18509629.560701057</v>
      </c>
      <c r="V11" s="75">
        <v>294369.21963335795</v>
      </c>
      <c r="W11" s="75">
        <v>26259.441905946147</v>
      </c>
      <c r="X11" s="77">
        <f t="shared" si="2"/>
        <v>27221.513646356179</v>
      </c>
      <c r="Y11" s="81"/>
      <c r="Z11" s="82">
        <v>915315.83</v>
      </c>
      <c r="AA11" s="83">
        <f t="shared" si="12"/>
        <v>989175.46714148531</v>
      </c>
      <c r="AB11" s="83"/>
      <c r="AC11" s="83">
        <f t="shared" si="7"/>
        <v>153062.07632264355</v>
      </c>
      <c r="AD11" s="83">
        <f>(W11+[2]AWM_DB_2017Q4!D50*[2]AWM_DB_2017Q4!J50)/[2]AWM_DB_2017Q4!H50</f>
        <v>262776.14878487785</v>
      </c>
      <c r="AE11" s="83">
        <f>W11/[2]AWM_DB_2017Q4!H50</f>
        <v>51026.283579250623</v>
      </c>
      <c r="AF11" s="83">
        <f>([2]AWM_DB_2017Q4!E50*[2]AWM_DB_2017Q4!K50-[2]Fiscaldatabase!W11)/[2]AWM_DB_2017Q4!H50</f>
        <v>206824.92679579087</v>
      </c>
      <c r="AG11" s="83">
        <f>N11/([2]AWM_DB_2017Q4!H50)</f>
        <v>182445.06213555697</v>
      </c>
      <c r="AH11" s="84">
        <f>([2]AWM_DB_2017Q4!C50*[2]AWM_DB_2017Q4!I50)/([2]AWM_DB_2017Q4!B50*[2]AWM_DB_2017Q4!H50)*100</f>
        <v>58.375985156256007</v>
      </c>
      <c r="AI11" s="84">
        <f>([2]AWM_DB_2017Q4!E50*[2]AWM_DB_2017Q4!K50-[2]Fiscaldatabase!W11)/([2]AWM_DB_2017Q4!H50*[2]AWM_DB_2017Q4!B50)*100</f>
        <v>19.561072240974351</v>
      </c>
      <c r="AJ11" s="84">
        <f>(W11+[2]AWM_DB_2017Q4!D50*[2]AWM_DB_2017Q4!J50)/([2]AWM_DB_2017Q4!H50*[2]AWM_DB_2017Q4!B50)*100</f>
        <v>24.852822670940398</v>
      </c>
      <c r="AK11" s="84">
        <f t="shared" si="8"/>
        <v>-2.7898800681707598</v>
      </c>
      <c r="AL11">
        <f>[2]AWM_DB_2017Q4!Q50/([2]AWM_DB_2017Q4!B50*[2]AWM_DB_2017Q4!H50)</f>
        <v>0.55510513562436992</v>
      </c>
      <c r="AM11">
        <f>([2]AWM_DB_2017Q4!Q50-I11)/([2]AWM_DB_2017Q4!B50*[2]AWM_DB_2017Q4!H50)</f>
        <v>0.4647966361664882</v>
      </c>
      <c r="AO11">
        <f>Z11/([2]AWM_DB_2017Q4!B50*[2]AWM_DB_2017Q4!H50+[2]AWM_DB_2017Q4!B49*[2]AWM_DB_2017Q4!H49+[2]AWM_DB_2017Q4!B48*[2]AWM_DB_2017Q4!H48+[2]AWM_DB_2017Q4!B47*[2]AWM_DB_2017Q4!H47)*100</f>
        <v>43.892944597058857</v>
      </c>
      <c r="AP11">
        <f>Z11/([2]AWM_DB_2017Q4!B50*[2]AWM_DB_2017Q4!H50*4)*100</f>
        <v>42.054183587858809</v>
      </c>
      <c r="AQ11">
        <f>AA11/([2]AWM_DB_2017Q4!B50*[2]AWM_DB_2017Q4!H50*4)*100</f>
        <v>45.447664437065427</v>
      </c>
      <c r="AR11">
        <f>B11/([2]AWM_DB_2017Q4!B50*[2]AWM_DB_2017Q4!H50)*100</f>
        <v>8.541740969476411</v>
      </c>
      <c r="AS11">
        <f>(B11-P11)/([2]AWM_DB_2017Q4!B50*[2]AWM_DB_2017Q4!H50)*100</f>
        <v>4.9402764052530044</v>
      </c>
      <c r="AT11">
        <f>SUM(C8:C11)/([2]AWM_DB_2017Q4!B50*[2]AWM_DB_2017Q4!H50+[2]AWM_DB_2017Q4!B49*[2]AWM_DB_2017Q4!H49+[2]AWM_DB_2017Q4!B48*[2]AWM_DB_2017Q4!H48+[2]AWM_DB_2017Q4!B47*[2]AWM_DB_2017Q4!H47)*100</f>
        <v>4.9939462614061085</v>
      </c>
      <c r="AU11" s="85">
        <f>Z11/([2]AWM_DB_2017Q4!H50*[2]population!D95)</f>
        <v>2017447.4331419384</v>
      </c>
      <c r="AV11">
        <f>AA11/([2]AWM_DB_2017Q4!H50*[2]population!D95)</f>
        <v>2180241.4442144716</v>
      </c>
      <c r="AW11" s="36">
        <f>(M11-P11)/([2]AWM_DB_2017Q4!B50*[2]AWM_DB_2017Q4!H50)*100</f>
        <v>52.828126989452741</v>
      </c>
      <c r="AX11" s="36">
        <f>D11/([2]AWM_DB_2017Q4!B50*[2]AWM_DB_2017Q4!H50)*100</f>
        <v>47.88785058419974</v>
      </c>
      <c r="AZ11" s="36">
        <f>AC11/([2]AWM_DB_2017Q4!B50*[2]AWM_DB_2017Q4!H50)*100</f>
        <v>28.129746900635638</v>
      </c>
      <c r="BA11" s="36">
        <f>AD11/[2]AWM_DB_2017Q4!B50*100</f>
        <v>24.852822670940398</v>
      </c>
      <c r="BC11">
        <f>R11/([2]AWM_DB_2017Q4!B50*[2]AWM_DB_2017Q4!H50)*100</f>
        <v>23.303786922089774</v>
      </c>
      <c r="BD11">
        <f>([2]AWM_DB_2017Q4!D50*[2]AWM_DB_2017Q4!J50)/([2]AWM_DB_2017Q4!B50*[2]AWM_DB_2017Q4!H50)*100</f>
        <v>20.026862692394541</v>
      </c>
      <c r="BE11" s="37">
        <f>N11/([2]AWM_DB_2017Q4!B50*[2]AWM_DB_2017Q4!H50)*100</f>
        <v>17.255275250097725</v>
      </c>
      <c r="BG11">
        <f t="shared" si="9"/>
        <v>1.5838810956343874</v>
      </c>
      <c r="BH11">
        <f>([2]AWM_DB_2017Q4!D50/[2]AWM_DB_2017Q4!D49-1)*100</f>
        <v>1.6544190922161084</v>
      </c>
      <c r="BL11" s="37">
        <f>(G11+H11)/[2]AWM_DB_2017Q4!Q50</f>
        <v>0.48979629891422166</v>
      </c>
      <c r="BM11">
        <f>(E11+H11)/[2]AWM_DB_2017Q4!T50</f>
        <v>0.32114088089944082</v>
      </c>
      <c r="BN11">
        <f>(E11)/[2]AWM_DB_2017Q4!T50</f>
        <v>0.12812234382983528</v>
      </c>
      <c r="BP11">
        <f>(H11)/[2]AWM_DB_2017Q4!T50</f>
        <v>0.19301853706960551</v>
      </c>
      <c r="BR11">
        <f>($E11)/[2]AWM_DB_2017Q4!Q50</f>
        <v>0.21024134900936947</v>
      </c>
      <c r="BS11">
        <f>($G11)/[2]AWM_DB_2017Q4!Q50</f>
        <v>0.17306405374685641</v>
      </c>
      <c r="BT11">
        <f>($H11)/[2]AWM_DB_2017Q4!Q50</f>
        <v>0.3167322451673652</v>
      </c>
      <c r="BU11">
        <f>0.5*($H11)/([2]AWM_DB_2017Q4!$Q50)</f>
        <v>0.1583661225836826</v>
      </c>
      <c r="BV11">
        <f>0.5*($H11)/([2]AWM_DB_2017Q4!$Q50)</f>
        <v>0.1583661225836826</v>
      </c>
      <c r="BW11">
        <f>K11/([2]AWM_DB_2017Q4!C50*[2]AWM_DB_2017Q4!I50)*100</f>
        <v>21.694257973580228</v>
      </c>
      <c r="BX11">
        <f>($I11)/([2]AWM_DB_2017Q4!Q50-$I11)*100</f>
        <v>19.429680086052436</v>
      </c>
      <c r="BY11">
        <f>($J11)/([2]AWM_DB_2017Q4!Q50-$I11)*100</f>
        <v>18.397550627223115</v>
      </c>
      <c r="BZ11">
        <f>($E11)/([2]AWM_DB_2017Q4!B50*[2]AWM_DB_2017Q4!H50)*100</f>
        <v>11.670605255569653</v>
      </c>
      <c r="CA11" s="37">
        <f>($I11)/([2]AWM_DB_2017Q4!B50*[2]AWM_DB_2017Q4!H50)*100</f>
        <v>9.0308499457881766</v>
      </c>
      <c r="CB11" s="37">
        <f>($J11)/([2]AWM_DB_2017Q4!B50*[2]AWM_DB_2017Q4!H50)*100</f>
        <v>8.5511196452359695</v>
      </c>
      <c r="CC11" s="37">
        <f t="shared" si="10"/>
        <v>17.581969591024148</v>
      </c>
      <c r="CD11">
        <f>N11/([2]AWM_DB_2017Q4!H50*[2]population!D95)*100</f>
        <v>20694499.210012909</v>
      </c>
      <c r="CG11">
        <f>N11/([2]AWM_DB_2017Q4!B50*[2]AWM_DB_2017Q4!H50)*100</f>
        <v>17.255275250097725</v>
      </c>
      <c r="CH11">
        <f>($G11+$H11)/[2]AWM_DB_2017Q4!Q50*100</f>
        <v>48.979629891422164</v>
      </c>
      <c r="CI11">
        <f t="shared" si="11"/>
        <v>37.827230713275554</v>
      </c>
      <c r="CK11" s="80">
        <f>N11+P11+Q11+[2]Fiscaldatabase!CN11+W11+X11</f>
        <v>289219.01257886575</v>
      </c>
      <c r="CL11" s="80">
        <f>[2]Fiscaldatabase!CK11-D11-P11</f>
        <v>9050.7795376184295</v>
      </c>
      <c r="CM11" s="80">
        <f>[2]Fiscaldatabase!CK11-D11</f>
        <v>28647.388278879545</v>
      </c>
      <c r="CN11" s="83">
        <f>[2]AWM_DB_2017Q4!D50*[2]AWM_DB_2017Q4!J50</f>
        <v>108971.94335783836</v>
      </c>
      <c r="CO11" s="55">
        <f>[2]Fiscaldatabase!CL11/([2]AWM_DB_2017Q4!B50*[2]AWM_DB_2017Q4!H50)*100</f>
        <v>1.6633521755577692</v>
      </c>
      <c r="CP11" s="37">
        <f>[2]Fiscaldatabase!CM11/([2]AWM_DB_2017Q4!B50*[2]AWM_DB_2017Q4!H50)*100</f>
        <v>5.2648167397811747</v>
      </c>
      <c r="CQ11">
        <f>SUM([2]Fiscaldatabase!CM8:CM11)/([2]AWM_DB_2017Q4!B50*[2]AWM_DB_2017Q4!H50+[2]AWM_DB_2017Q4!B49*[2]AWM_DB_2017Q4!H49+[2]AWM_DB_2017Q4!B48*[2]AWM_DB_2017Q4!H48+[2]AWM_DB_2017Q4!B47*[2]AWM_DB_2017Q4!H47)*100</f>
        <v>5.1245968693600261</v>
      </c>
    </row>
    <row r="12" spans="1:103">
      <c r="A12" s="71" t="s">
        <v>735</v>
      </c>
      <c r="B12" s="72">
        <f t="shared" si="3"/>
        <v>49369.194952089398</v>
      </c>
      <c r="C12" s="73">
        <f t="shared" si="4"/>
        <v>28669.324658989401</v>
      </c>
      <c r="D12" s="74">
        <v>266118.85341943929</v>
      </c>
      <c r="E12" s="75">
        <v>64942.477517914609</v>
      </c>
      <c r="F12" s="76">
        <v>11400.581</v>
      </c>
      <c r="G12" s="76">
        <v>53541.896517914611</v>
      </c>
      <c r="H12" s="75">
        <v>98286.222843021242</v>
      </c>
      <c r="I12" s="76">
        <f t="shared" si="0"/>
        <v>50483.998714612724</v>
      </c>
      <c r="J12" s="76">
        <f t="shared" si="1"/>
        <v>47802.224128408518</v>
      </c>
      <c r="K12" s="75">
        <v>70635.08659205756</v>
      </c>
      <c r="L12" s="77">
        <f t="shared" si="5"/>
        <v>32255.06646644586</v>
      </c>
      <c r="M12" s="78">
        <v>315488.04837152868</v>
      </c>
      <c r="N12" s="75">
        <v>96726.665645682515</v>
      </c>
      <c r="O12" s="79">
        <v>11058.759758480504</v>
      </c>
      <c r="P12" s="75">
        <v>20699.870293099997</v>
      </c>
      <c r="Q12" s="75">
        <v>13780.566469279485</v>
      </c>
      <c r="R12" s="75">
        <v>128538.5493960114</v>
      </c>
      <c r="S12" s="75">
        <v>70591.251437478364</v>
      </c>
      <c r="T12" s="80">
        <f t="shared" si="6"/>
        <v>57947.297958533032</v>
      </c>
      <c r="U12" s="75">
        <v>18582143.925344545</v>
      </c>
      <c r="V12" s="75">
        <v>294229.68833902717</v>
      </c>
      <c r="W12" s="75">
        <v>26525.399456940493</v>
      </c>
      <c r="X12" s="77">
        <f t="shared" si="2"/>
        <v>29216.997110514785</v>
      </c>
      <c r="Y12" s="81"/>
      <c r="Z12" s="82">
        <v>959723.37</v>
      </c>
      <c r="AA12" s="83">
        <f t="shared" si="12"/>
        <v>1038544.6620935746</v>
      </c>
      <c r="AB12" s="83"/>
      <c r="AC12" s="83">
        <f t="shared" si="7"/>
        <v>155063.9488529519</v>
      </c>
      <c r="AD12" s="83">
        <f>(W12+[2]AWM_DB_2017Q4!D51*[2]AWM_DB_2017Q4!J51)/[2]AWM_DB_2017Q4!H51</f>
        <v>260015.85858959978</v>
      </c>
      <c r="AE12" s="83">
        <f>W12/[2]AWM_DB_2017Q4!H51</f>
        <v>50142.580206750928</v>
      </c>
      <c r="AF12" s="83">
        <f>([2]AWM_DB_2017Q4!E51*[2]AWM_DB_2017Q4!K51-[2]Fiscaldatabase!W12)/[2]AWM_DB_2017Q4!H51</f>
        <v>206155.50395220396</v>
      </c>
      <c r="AG12" s="83">
        <f>N12/([2]AWM_DB_2017Q4!H51)</f>
        <v>182848.3148064772</v>
      </c>
      <c r="AH12" s="84">
        <f>([2]AWM_DB_2017Q4!C51*[2]AWM_DB_2017Q4!I51)/([2]AWM_DB_2017Q4!B51*[2]AWM_DB_2017Q4!H51)*100</f>
        <v>58.0638322348494</v>
      </c>
      <c r="AI12" s="84">
        <f>([2]AWM_DB_2017Q4!E51*[2]AWM_DB_2017Q4!K51-[2]Fiscaldatabase!W12)/([2]AWM_DB_2017Q4!H51*[2]AWM_DB_2017Q4!B51)*100</f>
        <v>19.471570006619398</v>
      </c>
      <c r="AJ12" s="84">
        <f>(W12+[2]AWM_DB_2017Q4!D51*[2]AWM_DB_2017Q4!J51)/([2]AWM_DB_2017Q4!H51*[2]AWM_DB_2017Q4!B51)*100</f>
        <v>24.558728223586272</v>
      </c>
      <c r="AK12" s="84">
        <f t="shared" si="8"/>
        <v>-2.0941304650550734</v>
      </c>
      <c r="AL12">
        <f>[2]AWM_DB_2017Q4!Q51/([2]AWM_DB_2017Q4!B51*[2]AWM_DB_2017Q4!H51)</f>
        <v>0.55172879083789295</v>
      </c>
      <c r="AM12">
        <f>([2]AWM_DB_2017Q4!Q51-I12)/([2]AWM_DB_2017Q4!B51*[2]AWM_DB_2017Q4!H51)</f>
        <v>0.46159149428763424</v>
      </c>
      <c r="AO12">
        <f>Z12/([2]AWM_DB_2017Q4!B51*[2]AWM_DB_2017Q4!H51+[2]AWM_DB_2017Q4!B50*[2]AWM_DB_2017Q4!H50+[2]AWM_DB_2017Q4!B49*[2]AWM_DB_2017Q4!H49+[2]AWM_DB_2017Q4!B48*[2]AWM_DB_2017Q4!H48)*100</f>
        <v>44.694383353883126</v>
      </c>
      <c r="AP12">
        <f>Z12/([2]AWM_DB_2017Q4!B51*[2]AWM_DB_2017Q4!H51*4)*100</f>
        <v>42.838756938079101</v>
      </c>
      <c r="AQ12">
        <f>AA12/([2]AWM_DB_2017Q4!B51*[2]AWM_DB_2017Q4!H51*4)*100</f>
        <v>46.357068859088152</v>
      </c>
      <c r="AR12">
        <f>B12/([2]AWM_DB_2017Q4!B51*[2]AWM_DB_2017Q4!H51)*100</f>
        <v>8.8146856016695718</v>
      </c>
      <c r="AS12">
        <f>(B12-P12)/([2]AWM_DB_2017Q4!B51*[2]AWM_DB_2017Q4!H51)*100</f>
        <v>5.1188009755157866</v>
      </c>
      <c r="AT12">
        <f>SUM(C9:C12)/([2]AWM_DB_2017Q4!B51*[2]AWM_DB_2017Q4!H51+[2]AWM_DB_2017Q4!B50*[2]AWM_DB_2017Q4!H50+[2]AWM_DB_2017Q4!B49*[2]AWM_DB_2017Q4!H49+[2]AWM_DB_2017Q4!B48*[2]AWM_DB_2017Q4!H48)*100</f>
        <v>4.9777838758112125</v>
      </c>
      <c r="AU12" s="85">
        <f>Z12/([2]AWM_DB_2017Q4!H51*[2]population!D96)</f>
        <v>2051535.7578013074</v>
      </c>
      <c r="AV12">
        <f>AA12/([2]AWM_DB_2017Q4!H51*[2]population!D96)</f>
        <v>2220026.7045269976</v>
      </c>
      <c r="AW12" s="36">
        <f>(M12-P12)/([2]AWM_DB_2017Q4!B51*[2]AWM_DB_2017Q4!H51)*100</f>
        <v>52.633329576713273</v>
      </c>
      <c r="AX12" s="36">
        <f>D12/([2]AWM_DB_2017Q4!B51*[2]AWM_DB_2017Q4!H51)*100</f>
        <v>47.51452860119749</v>
      </c>
      <c r="AZ12" s="36">
        <f>AC12/([2]AWM_DB_2017Q4!B51*[2]AWM_DB_2017Q4!H51)*100</f>
        <v>27.686089647979863</v>
      </c>
      <c r="BA12" s="36">
        <f>AD12/[2]AWM_DB_2017Q4!B51*100</f>
        <v>24.558728223586268</v>
      </c>
      <c r="BC12">
        <f>R12/([2]AWM_DB_2017Q4!B51*[2]AWM_DB_2017Q4!H51)*100</f>
        <v>22.950078520017726</v>
      </c>
      <c r="BD12">
        <f>([2]AWM_DB_2017Q4!D51*[2]AWM_DB_2017Q4!J51)/([2]AWM_DB_2017Q4!B51*[2]AWM_DB_2017Q4!H51)*100</f>
        <v>19.822717095624139</v>
      </c>
      <c r="BE12" s="37">
        <f>N12/([2]AWM_DB_2017Q4!B51*[2]AWM_DB_2017Q4!H51)*100</f>
        <v>17.270185341120701</v>
      </c>
      <c r="BG12">
        <f t="shared" si="9"/>
        <v>-4.7400096553762427E-2</v>
      </c>
      <c r="BH12">
        <f>([2]AWM_DB_2017Q4!D51/[2]AWM_DB_2017Q4!D50-1)*100</f>
        <v>-5.3896160812394456E-2</v>
      </c>
      <c r="BL12" s="37">
        <f>(G12+H12)/[2]AWM_DB_2017Q4!Q51</f>
        <v>0.49133459795176876</v>
      </c>
      <c r="BM12">
        <f>(E12+H12)/[2]AWM_DB_2017Q4!T51</f>
        <v>0.32079460916274216</v>
      </c>
      <c r="BN12">
        <f>(E12)/[2]AWM_DB_2017Q4!T51</f>
        <v>0.12763194614275947</v>
      </c>
      <c r="BP12">
        <f>(H12)/[2]AWM_DB_2017Q4!T51</f>
        <v>0.19316266301998269</v>
      </c>
      <c r="BR12">
        <f>($E12)/[2]AWM_DB_2017Q4!Q51</f>
        <v>0.21016190028278883</v>
      </c>
      <c r="BS12">
        <f>($G12)/[2]AWM_DB_2017Q4!Q51</f>
        <v>0.17326820822081104</v>
      </c>
      <c r="BT12">
        <f>($H12)/[2]AWM_DB_2017Q4!Q51</f>
        <v>0.31806638973095774</v>
      </c>
      <c r="BU12">
        <f>0.5*($H12)/([2]AWM_DB_2017Q4!$Q51)</f>
        <v>0.15903319486547887</v>
      </c>
      <c r="BV12">
        <f>0.5*($H12)/([2]AWM_DB_2017Q4!$Q51)</f>
        <v>0.15903319486547887</v>
      </c>
      <c r="BW12">
        <f>K12/([2]AWM_DB_2017Q4!C51*[2]AWM_DB_2017Q4!I51)*100</f>
        <v>21.720287384620505</v>
      </c>
      <c r="BX12">
        <f>($I12)/([2]AWM_DB_2017Q4!Q51-$I12)*100</f>
        <v>19.527503791933167</v>
      </c>
      <c r="BY12">
        <f>($J12)/([2]AWM_DB_2017Q4!Q51-$I12)*100</f>
        <v>18.490177812720383</v>
      </c>
      <c r="BZ12">
        <f>($E12)/([2]AWM_DB_2017Q4!B51*[2]AWM_DB_2017Q4!H51)*100</f>
        <v>11.595237112321692</v>
      </c>
      <c r="CA12" s="37">
        <f>($I12)/([2]AWM_DB_2017Q4!B51*[2]AWM_DB_2017Q4!H51)*100</f>
        <v>9.013729655025875</v>
      </c>
      <c r="CB12" s="37">
        <f>($J12)/([2]AWM_DB_2017Q4!B51*[2]AWM_DB_2017Q4!H51)*100</f>
        <v>8.5349088062176612</v>
      </c>
      <c r="CC12" s="37">
        <f t="shared" si="10"/>
        <v>17.548638461243534</v>
      </c>
      <c r="CD12">
        <f>N12/([2]AWM_DB_2017Q4!H51*[2]population!D96)*100</f>
        <v>20676605.312321298</v>
      </c>
      <c r="CG12">
        <f>N12/([2]AWM_DB_2017Q4!B51*[2]AWM_DB_2017Q4!H51)*100</f>
        <v>17.270185341120701</v>
      </c>
      <c r="CH12">
        <f>($G12+$H12)/[2]AWM_DB_2017Q4!Q51*100</f>
        <v>49.133459795176876</v>
      </c>
      <c r="CI12">
        <f t="shared" si="11"/>
        <v>38.017681604653546</v>
      </c>
      <c r="CK12" s="80">
        <f>N12+P12+Q12+[2]Fiscaldatabase!CN12+W12+X12</f>
        <v>297972.35662441887</v>
      </c>
      <c r="CL12" s="80">
        <f>[2]Fiscaldatabase!CK12-D12-P12</f>
        <v>11153.632911879587</v>
      </c>
      <c r="CM12" s="80">
        <f>[2]Fiscaldatabase!CK12-D12</f>
        <v>31853.503204979585</v>
      </c>
      <c r="CN12" s="83">
        <f>[2]AWM_DB_2017Q4!D51*[2]AWM_DB_2017Q4!J51</f>
        <v>111022.85764890161</v>
      </c>
      <c r="CO12" s="55">
        <f>[2]Fiscaldatabase!CL12/([2]AWM_DB_2017Q4!B51*[2]AWM_DB_2017Q4!H51)*100</f>
        <v>1.991439551122191</v>
      </c>
      <c r="CP12" s="37">
        <f>[2]Fiscaldatabase!CM12/([2]AWM_DB_2017Q4!B51*[2]AWM_DB_2017Q4!H51)*100</f>
        <v>5.6873241772759746</v>
      </c>
      <c r="CQ12">
        <f>SUM([2]Fiscaldatabase!CM9:CM12)/([2]AWM_DB_2017Q4!B51*[2]AWM_DB_2017Q4!H51+[2]AWM_DB_2017Q4!B50*[2]AWM_DB_2017Q4!H50+[2]AWM_DB_2017Q4!B49*[2]AWM_DB_2017Q4!H49+[2]AWM_DB_2017Q4!B48*[2]AWM_DB_2017Q4!H48)*100</f>
        <v>5.2812548999269806</v>
      </c>
    </row>
    <row r="13" spans="1:103">
      <c r="A13" s="71" t="s">
        <v>736</v>
      </c>
      <c r="B13" s="72">
        <f t="shared" si="3"/>
        <v>49345.414523985935</v>
      </c>
      <c r="C13" s="73">
        <f t="shared" si="4"/>
        <v>27689.133694261269</v>
      </c>
      <c r="D13" s="74">
        <v>273958.64595547272</v>
      </c>
      <c r="E13" s="75">
        <v>66740.770285465056</v>
      </c>
      <c r="F13" s="76">
        <v>11681.965</v>
      </c>
      <c r="G13" s="76">
        <v>55058.80528546506</v>
      </c>
      <c r="H13" s="75">
        <v>100384.5964486774</v>
      </c>
      <c r="I13" s="76">
        <f t="shared" si="0"/>
        <v>51561.812952930915</v>
      </c>
      <c r="J13" s="76">
        <f t="shared" si="1"/>
        <v>48822.783495746487</v>
      </c>
      <c r="K13" s="75">
        <v>72318.239596893414</v>
      </c>
      <c r="L13" s="77">
        <f t="shared" si="5"/>
        <v>34515.039624436817</v>
      </c>
      <c r="M13" s="78">
        <v>323304.06047945865</v>
      </c>
      <c r="N13" s="75">
        <v>99333.783269601874</v>
      </c>
      <c r="O13" s="79">
        <v>11593.298264727844</v>
      </c>
      <c r="P13" s="75">
        <v>21656.280829724667</v>
      </c>
      <c r="Q13" s="75">
        <v>14327.740286299182</v>
      </c>
      <c r="R13" s="75">
        <v>130571.10772489429</v>
      </c>
      <c r="S13" s="75">
        <v>71668.720471599911</v>
      </c>
      <c r="T13" s="80">
        <f t="shared" si="6"/>
        <v>58902.387253294379</v>
      </c>
      <c r="U13" s="75">
        <v>18653589.277167704</v>
      </c>
      <c r="V13" s="75">
        <v>294106.73331018706</v>
      </c>
      <c r="W13" s="75">
        <v>26810.628334688401</v>
      </c>
      <c r="X13" s="77">
        <f t="shared" si="2"/>
        <v>30604.520034250221</v>
      </c>
      <c r="Y13" s="81"/>
      <c r="Z13" s="82">
        <v>1004695.6</v>
      </c>
      <c r="AA13" s="83">
        <f t="shared" si="12"/>
        <v>1087890.0766175606</v>
      </c>
      <c r="AB13" s="83"/>
      <c r="AC13" s="83">
        <f t="shared" si="7"/>
        <v>157381.73605958268</v>
      </c>
      <c r="AD13" s="83">
        <f>(W13+[2]AWM_DB_2017Q4!D52*[2]AWM_DB_2017Q4!J52)/[2]AWM_DB_2017Q4!H52</f>
        <v>260626.11169868062</v>
      </c>
      <c r="AE13" s="83">
        <f>W13/[2]AWM_DB_2017Q4!H52</f>
        <v>49607.439836385514</v>
      </c>
      <c r="AF13" s="83">
        <f>([2]AWM_DB_2017Q4!E52*[2]AWM_DB_2017Q4!K52-[2]Fiscaldatabase!W13)/[2]AWM_DB_2017Q4!H52</f>
        <v>203543.8568075895</v>
      </c>
      <c r="AG13" s="83">
        <f>N13/([2]AWM_DB_2017Q4!H52)</f>
        <v>183796.3144971031</v>
      </c>
      <c r="AH13" s="84">
        <f>([2]AWM_DB_2017Q4!C52*[2]AWM_DB_2017Q4!I52)/([2]AWM_DB_2017Q4!B52*[2]AWM_DB_2017Q4!H52)*100</f>
        <v>58.219179479002683</v>
      </c>
      <c r="AI13" s="84">
        <f>([2]AWM_DB_2017Q4!E52*[2]AWM_DB_2017Q4!K52-[2]Fiscaldatabase!W13)/([2]AWM_DB_2017Q4!H52*[2]AWM_DB_2017Q4!B52)*100</f>
        <v>19.327988906392235</v>
      </c>
      <c r="AJ13" s="84">
        <f>(W13+[2]AWM_DB_2017Q4!D52*[2]AWM_DB_2017Q4!J52)/([2]AWM_DB_2017Q4!H52*[2]AWM_DB_2017Q4!B52)*100</f>
        <v>24.748369587936462</v>
      </c>
      <c r="AK13" s="84">
        <f t="shared" si="8"/>
        <v>-2.2955379733313777</v>
      </c>
      <c r="AL13">
        <f>[2]AWM_DB_2017Q4!Q52/([2]AWM_DB_2017Q4!B52*[2]AWM_DB_2017Q4!H52)</f>
        <v>0.55384868677992349</v>
      </c>
      <c r="AM13">
        <f>([2]AWM_DB_2017Q4!Q52-I13)/([2]AWM_DB_2017Q4!B52*[2]AWM_DB_2017Q4!H52)</f>
        <v>0.46325526377603743</v>
      </c>
      <c r="AO13">
        <f>Z13/([2]AWM_DB_2017Q4!B52*[2]AWM_DB_2017Q4!H52+[2]AWM_DB_2017Q4!B51*[2]AWM_DB_2017Q4!H51+[2]AWM_DB_2017Q4!B50*[2]AWM_DB_2017Q4!H50+[2]AWM_DB_2017Q4!B49*[2]AWM_DB_2017Q4!H49)*100</f>
        <v>45.61319817427286</v>
      </c>
      <c r="AP13">
        <f>Z13/([2]AWM_DB_2017Q4!B52*[2]AWM_DB_2017Q4!H52*4)*100</f>
        <v>44.130921833582128</v>
      </c>
      <c r="AQ13">
        <f>AA13/([2]AWM_DB_2017Q4!B52*[2]AWM_DB_2017Q4!H52*4)*100</f>
        <v>47.78521169470558</v>
      </c>
      <c r="AR13">
        <f>B13/([2]AWM_DB_2017Q4!B52*[2]AWM_DB_2017Q4!H52)*100</f>
        <v>8.6699240295418107</v>
      </c>
      <c r="AS13">
        <f>(B13-P13)/([2]AWM_DB_2017Q4!B52*[2]AWM_DB_2017Q4!H52)*100</f>
        <v>4.8649441470672281</v>
      </c>
      <c r="AT13">
        <f>SUM(C10:C13)/([2]AWM_DB_2017Q4!B52*[2]AWM_DB_2017Q4!H52+[2]AWM_DB_2017Q4!B51*[2]AWM_DB_2017Q4!H51+[2]AWM_DB_2017Q4!B50*[2]AWM_DB_2017Q4!H50+[2]AWM_DB_2017Q4!B49*[2]AWM_DB_2017Q4!H49)*100</f>
        <v>4.9364122109464326</v>
      </c>
      <c r="AU13" s="85">
        <f>Z13/([2]AWM_DB_2017Q4!H52*[2]population!D97)</f>
        <v>2096769.8710388553</v>
      </c>
      <c r="AV13">
        <f>AA13/([2]AWM_DB_2017Q4!H52*[2]population!D97)</f>
        <v>2270394.2723087999</v>
      </c>
      <c r="AW13" s="36">
        <f>(M13-P13)/([2]AWM_DB_2017Q4!B52*[2]AWM_DB_2017Q4!H52)*100</f>
        <v>52.999115692339117</v>
      </c>
      <c r="AX13" s="36">
        <f>D13/([2]AWM_DB_2017Q4!B52*[2]AWM_DB_2017Q4!H52)*100</f>
        <v>48.13417154527189</v>
      </c>
      <c r="AZ13" s="36">
        <f>AC13/([2]AWM_DB_2017Q4!B52*[2]AWM_DB_2017Q4!H52)*100</f>
        <v>27.65176275114133</v>
      </c>
      <c r="BA13" s="36">
        <f>AD13/[2]AWM_DB_2017Q4!B52*100</f>
        <v>24.748369587936462</v>
      </c>
      <c r="BC13">
        <f>R13/([2]AWM_DB_2017Q4!B52*[2]AWM_DB_2017Q4!H52)*100</f>
        <v>22.941170833161973</v>
      </c>
      <c r="BD13">
        <f>([2]AWM_DB_2017Q4!D52*[2]AWM_DB_2017Q4!J52)/([2]AWM_DB_2017Q4!B52*[2]AWM_DB_2017Q4!H52)*100</f>
        <v>20.037777669957098</v>
      </c>
      <c r="BE13" s="37">
        <f>N13/([2]AWM_DB_2017Q4!B52*[2]AWM_DB_2017Q4!H52)*100</f>
        <v>17.452814264956626</v>
      </c>
      <c r="BG13">
        <f t="shared" si="9"/>
        <v>-4.1788790768937378E-2</v>
      </c>
      <c r="BH13">
        <f>([2]AWM_DB_2017Q4!D52/[2]AWM_DB_2017Q4!D51-1)*100</f>
        <v>0.36169396198999504</v>
      </c>
      <c r="BL13" s="37">
        <f>(G13+H13)/[2]AWM_DB_2017Q4!Q52</f>
        <v>0.49311663324662736</v>
      </c>
      <c r="BM13">
        <f>(E13+H13)/[2]AWM_DB_2017Q4!T52</f>
        <v>0.32332826978828261</v>
      </c>
      <c r="BN13">
        <f>(E13)/[2]AWM_DB_2017Q4!T52</f>
        <v>0.1291197033844903</v>
      </c>
      <c r="BP13">
        <f>(H13)/[2]AWM_DB_2017Q4!T52</f>
        <v>0.19420856640379225</v>
      </c>
      <c r="BR13">
        <f>($E13)/[2]AWM_DB_2017Q4!Q52</f>
        <v>0.21172326117607299</v>
      </c>
      <c r="BS13">
        <f>($G13)/[2]AWM_DB_2017Q4!Q52</f>
        <v>0.17466429832374594</v>
      </c>
      <c r="BT13">
        <f>($H13)/[2]AWM_DB_2017Q4!Q52</f>
        <v>0.3184523349228815</v>
      </c>
      <c r="BU13">
        <f>0.5*($H13)/([2]AWM_DB_2017Q4!$Q52)</f>
        <v>0.15922616746144075</v>
      </c>
      <c r="BV13">
        <f>0.5*($H13)/([2]AWM_DB_2017Q4!$Q52)</f>
        <v>0.15922616746144075</v>
      </c>
      <c r="BW13">
        <f>K13/([2]AWM_DB_2017Q4!C52*[2]AWM_DB_2017Q4!I52)*100</f>
        <v>21.824799158924783</v>
      </c>
      <c r="BX13">
        <f>($I13)/([2]AWM_DB_2017Q4!Q52-$I13)*100</f>
        <v>19.555832407699047</v>
      </c>
      <c r="BY13">
        <f>($J13)/([2]AWM_DB_2017Q4!Q52-$I13)*100</f>
        <v>18.517001576181418</v>
      </c>
      <c r="BZ13">
        <f>($E13)/([2]AWM_DB_2017Q4!B52*[2]AWM_DB_2017Q4!H52)*100</f>
        <v>11.726265016313079</v>
      </c>
      <c r="CA13" s="37">
        <f>($I13)/([2]AWM_DB_2017Q4!B52*[2]AWM_DB_2017Q4!H52)*100</f>
        <v>9.0593423003886038</v>
      </c>
      <c r="CB13" s="37">
        <f>($J13)/([2]AWM_DB_2017Q4!B52*[2]AWM_DB_2017Q4!H52)*100</f>
        <v>8.5780984495152239</v>
      </c>
      <c r="CC13" s="37">
        <f t="shared" si="10"/>
        <v>17.637440749903828</v>
      </c>
      <c r="CD13">
        <f>N13/([2]AWM_DB_2017Q4!H52*[2]population!D97)*100</f>
        <v>20730665.480768975</v>
      </c>
      <c r="CG13">
        <f>N13/([2]AWM_DB_2017Q4!B52*[2]AWM_DB_2017Q4!H52)*100</f>
        <v>17.452814264956626</v>
      </c>
      <c r="CH13">
        <f>($G13+$H13)/[2]AWM_DB_2017Q4!Q52*100</f>
        <v>49.311663324662739</v>
      </c>
      <c r="CI13">
        <f t="shared" si="11"/>
        <v>38.072833983880464</v>
      </c>
      <c r="CK13" s="80">
        <f>N13+P13+Q13+[2]Fiscaldatabase!CN13+W13+X13</f>
        <v>306779.21681574517</v>
      </c>
      <c r="CL13" s="80">
        <f>[2]Fiscaldatabase!CK13-D13-P13</f>
        <v>11164.290030547781</v>
      </c>
      <c r="CM13" s="80">
        <f>[2]Fiscaldatabase!CK13-D13</f>
        <v>32820.570860272448</v>
      </c>
      <c r="CN13" s="83">
        <f>[2]AWM_DB_2017Q4!D52*[2]AWM_DB_2017Q4!J52</f>
        <v>114046.26406118082</v>
      </c>
      <c r="CO13" s="55">
        <f>[2]Fiscaldatabase!CL13/([2]AWM_DB_2017Q4!B52*[2]AWM_DB_2017Q4!H52)*100</f>
        <v>1.9615509838623535</v>
      </c>
      <c r="CP13" s="37">
        <f>[2]Fiscaldatabase!CM13/([2]AWM_DB_2017Q4!B52*[2]AWM_DB_2017Q4!H52)*100</f>
        <v>5.7665308663369359</v>
      </c>
      <c r="CQ13">
        <f>SUM([2]Fiscaldatabase!CM10:CM13)/([2]AWM_DB_2017Q4!B52*[2]AWM_DB_2017Q4!H52+[2]AWM_DB_2017Q4!B51*[2]AWM_DB_2017Q4!H51+[2]AWM_DB_2017Q4!B50*[2]AWM_DB_2017Q4!H50+[2]AWM_DB_2017Q4!B49*[2]AWM_DB_2017Q4!H49)*100</f>
        <v>5.4213772620035199</v>
      </c>
    </row>
    <row r="14" spans="1:103">
      <c r="A14" s="71" t="s">
        <v>737</v>
      </c>
      <c r="B14" s="72">
        <f t="shared" si="3"/>
        <v>46990.893321392941</v>
      </c>
      <c r="C14" s="73">
        <f t="shared" si="4"/>
        <v>24421.051554738027</v>
      </c>
      <c r="D14" s="74">
        <v>282791.18950891838</v>
      </c>
      <c r="E14" s="75">
        <v>68696.757159401692</v>
      </c>
      <c r="F14" s="76">
        <v>11924.965</v>
      </c>
      <c r="G14" s="76">
        <v>56771.792159401695</v>
      </c>
      <c r="H14" s="75">
        <v>101935.96365969838</v>
      </c>
      <c r="I14" s="76">
        <f t="shared" si="0"/>
        <v>52358.661361808765</v>
      </c>
      <c r="J14" s="76">
        <f t="shared" si="1"/>
        <v>49577.302297889612</v>
      </c>
      <c r="K14" s="75">
        <v>73944.946075005777</v>
      </c>
      <c r="L14" s="77">
        <f t="shared" si="5"/>
        <v>38213.522614812537</v>
      </c>
      <c r="M14" s="78">
        <v>329782.08283031132</v>
      </c>
      <c r="N14" s="75">
        <v>101658.87887508834</v>
      </c>
      <c r="O14" s="79">
        <v>11723.598466002484</v>
      </c>
      <c r="P14" s="75">
        <v>22569.841766654914</v>
      </c>
      <c r="Q14" s="75">
        <v>14759.358978048856</v>
      </c>
      <c r="R14" s="75">
        <v>133477.29533442325</v>
      </c>
      <c r="S14" s="75">
        <v>73092.391026800862</v>
      </c>
      <c r="T14" s="80">
        <f t="shared" si="6"/>
        <v>60384.90430762239</v>
      </c>
      <c r="U14" s="75">
        <v>18729945.480477236</v>
      </c>
      <c r="V14" s="75">
        <v>294967.63507394842</v>
      </c>
      <c r="W14" s="75">
        <v>26356.631804881647</v>
      </c>
      <c r="X14" s="77">
        <f t="shared" si="2"/>
        <v>30960.076071214338</v>
      </c>
      <c r="Y14" s="81"/>
      <c r="Z14" s="82">
        <v>1051242.5</v>
      </c>
      <c r="AA14" s="83">
        <f t="shared" si="12"/>
        <v>1134880.9699389534</v>
      </c>
      <c r="AB14" s="83"/>
      <c r="AC14" s="83">
        <f t="shared" si="7"/>
        <v>159833.9271393049</v>
      </c>
      <c r="AD14" s="83">
        <f>(W14+[2]AWM_DB_2017Q4!D53*[2]AWM_DB_2017Q4!J53)/[2]AWM_DB_2017Q4!H53</f>
        <v>260710.701725297</v>
      </c>
      <c r="AE14" s="83">
        <f>W14/[2]AWM_DB_2017Q4!H53</f>
        <v>47741.871930810012</v>
      </c>
      <c r="AF14" s="83">
        <f>([2]AWM_DB_2017Q4!E53*[2]AWM_DB_2017Q4!K53-[2]Fiscaldatabase!W14)/[2]AWM_DB_2017Q4!H53</f>
        <v>202443.48491604073</v>
      </c>
      <c r="AG14" s="83">
        <f>N14/([2]AWM_DB_2017Q4!H53)</f>
        <v>184142.84540656954</v>
      </c>
      <c r="AH14" s="84">
        <f>([2]AWM_DB_2017Q4!C53*[2]AWM_DB_2017Q4!I53)/([2]AWM_DB_2017Q4!B53*[2]AWM_DB_2017Q4!H53)*100</f>
        <v>58.709136529931982</v>
      </c>
      <c r="AI14" s="84">
        <f>([2]AWM_DB_2017Q4!E53*[2]AWM_DB_2017Q4!K53-[2]Fiscaldatabase!W14)/([2]AWM_DB_2017Q4!H53*[2]AWM_DB_2017Q4!B53)*100</f>
        <v>19.215256923200119</v>
      </c>
      <c r="AJ14" s="84">
        <f>(W14+[2]AWM_DB_2017Q4!D53*[2]AWM_DB_2017Q4!J53)/([2]AWM_DB_2017Q4!H53*[2]AWM_DB_2017Q4!B53)*100</f>
        <v>24.745785809590327</v>
      </c>
      <c r="AK14" s="84">
        <f t="shared" si="8"/>
        <v>-2.6701792627224279</v>
      </c>
      <c r="AL14">
        <f>[2]AWM_DB_2017Q4!Q53/([2]AWM_DB_2017Q4!B53*[2]AWM_DB_2017Q4!H53)</f>
        <v>0.55330922950260275</v>
      </c>
      <c r="AM14">
        <f>([2]AWM_DB_2017Q4!Q53-I14)/([2]AWM_DB_2017Q4!B53*[2]AWM_DB_2017Q4!H53)</f>
        <v>0.46328892880757228</v>
      </c>
      <c r="AO14">
        <f>Z14/([2]AWM_DB_2017Q4!B53*[2]AWM_DB_2017Q4!H53+[2]AWM_DB_2017Q4!B52*[2]AWM_DB_2017Q4!H52+[2]AWM_DB_2017Q4!B51*[2]AWM_DB_2017Q4!H51+[2]AWM_DB_2017Q4!B50*[2]AWM_DB_2017Q4!H50)*100</f>
        <v>46.61838060240428</v>
      </c>
      <c r="AP14">
        <f>Z14/([2]AWM_DB_2017Q4!B53*[2]AWM_DB_2017Q4!H53*4)*100</f>
        <v>45.185057969426268</v>
      </c>
      <c r="AQ14">
        <f>AA14/([2]AWM_DB_2017Q4!B53*[2]AWM_DB_2017Q4!H53*4)*100</f>
        <v>48.780050668699488</v>
      </c>
      <c r="AR14">
        <f>B14/([2]AWM_DB_2017Q4!B53*[2]AWM_DB_2017Q4!H53)*100</f>
        <v>8.0791491544996159</v>
      </c>
      <c r="AS14">
        <f>(B14-P14)/([2]AWM_DB_2017Q4!B53*[2]AWM_DB_2017Q4!H53)*100</f>
        <v>4.1987139225257168</v>
      </c>
      <c r="AT14">
        <f>SUM(C11:C14)/([2]AWM_DB_2017Q4!B53*[2]AWM_DB_2017Q4!H53+[2]AWM_DB_2017Q4!B52*[2]AWM_DB_2017Q4!H52+[2]AWM_DB_2017Q4!B51*[2]AWM_DB_2017Q4!H51+[2]AWM_DB_2017Q4!B50*[2]AWM_DB_2017Q4!H50)*100</f>
        <v>4.7743318646128099</v>
      </c>
      <c r="AU14" s="85">
        <f>Z14/([2]AWM_DB_2017Q4!H53*[2]population!D98)</f>
        <v>2141060.0688135852</v>
      </c>
      <c r="AV14">
        <f>AA14/([2]AWM_DB_2017Q4!H53*[2]population!D98)</f>
        <v>2311406.1004884448</v>
      </c>
      <c r="AW14" s="36">
        <f>(M14-P14)/([2]AWM_DB_2017Q4!B53*[2]AWM_DB_2017Q4!H53)*100</f>
        <v>52.819032416892085</v>
      </c>
      <c r="AX14" s="36">
        <f>D14/([2]AWM_DB_2017Q4!B53*[2]AWM_DB_2017Q4!H53)*100</f>
        <v>48.62031849436638</v>
      </c>
      <c r="AZ14" s="36">
        <f>AC14/([2]AWM_DB_2017Q4!B53*[2]AWM_DB_2017Q4!H53)*100</f>
        <v>27.480263643338414</v>
      </c>
      <c r="BA14" s="36">
        <f>AD14/[2]AWM_DB_2017Q4!B53*100</f>
        <v>24.74578580959033</v>
      </c>
      <c r="BC14">
        <f>R14/([2]AWM_DB_2017Q4!B53*[2]AWM_DB_2017Q4!H53)*100</f>
        <v>22.948765207982536</v>
      </c>
      <c r="BD14">
        <f>([2]AWM_DB_2017Q4!D53*[2]AWM_DB_2017Q4!J53)/([2]AWM_DB_2017Q4!B53*[2]AWM_DB_2017Q4!H53)*100</f>
        <v>20.214287374234445</v>
      </c>
      <c r="BE14" s="37">
        <f>N14/([2]AWM_DB_2017Q4!B53*[2]AWM_DB_2017Q4!H53)*100</f>
        <v>17.478221571436656</v>
      </c>
      <c r="BG14">
        <f t="shared" si="9"/>
        <v>0.29271746147117028</v>
      </c>
      <c r="BH14">
        <f>([2]AWM_DB_2017Q4!D53/[2]AWM_DB_2017Q4!D52-1)*100</f>
        <v>0.28034345891507773</v>
      </c>
      <c r="BL14" s="37">
        <f>(G14+H14)/[2]AWM_DB_2017Q4!Q53</f>
        <v>0.4931535466374487</v>
      </c>
      <c r="BM14">
        <f>(E14+H14)/[2]AWM_DB_2017Q4!T53</f>
        <v>0.32325077639990141</v>
      </c>
      <c r="BN14">
        <f>(E14)/[2]AWM_DB_2017Q4!T53</f>
        <v>0.1301408075856362</v>
      </c>
      <c r="BP14">
        <f>(H14)/[2]AWM_DB_2017Q4!T53</f>
        <v>0.1931099688142652</v>
      </c>
      <c r="BR14">
        <f>($E14)/[2]AWM_DB_2017Q4!Q53</f>
        <v>0.21346183909415065</v>
      </c>
      <c r="BS14">
        <f>($G14)/[2]AWM_DB_2017Q4!Q53</f>
        <v>0.17640732494689876</v>
      </c>
      <c r="BT14">
        <f>($H14)/[2]AWM_DB_2017Q4!Q53</f>
        <v>0.31674622169054995</v>
      </c>
      <c r="BU14">
        <f>0.5*($H14)/([2]AWM_DB_2017Q4!$Q53)</f>
        <v>0.15837311084527497</v>
      </c>
      <c r="BV14">
        <f>0.5*($H14)/([2]AWM_DB_2017Q4!$Q53)</f>
        <v>0.15837311084527497</v>
      </c>
      <c r="BW14">
        <f>K14/([2]AWM_DB_2017Q4!C53*[2]AWM_DB_2017Q4!I53)*100</f>
        <v>21.654827488307731</v>
      </c>
      <c r="BX14">
        <f>($I14)/([2]AWM_DB_2017Q4!Q53-$I14)*100</f>
        <v>19.430704059069043</v>
      </c>
      <c r="BY14">
        <f>($J14)/([2]AWM_DB_2017Q4!Q53-$I14)*100</f>
        <v>18.398520205483308</v>
      </c>
      <c r="BZ14">
        <f>($E14)/([2]AWM_DB_2017Q4!B53*[2]AWM_DB_2017Q4!H53)*100</f>
        <v>11.811040571739307</v>
      </c>
      <c r="CA14" s="37">
        <f>($I14)/([2]AWM_DB_2017Q4!B53*[2]AWM_DB_2017Q4!H53)*100</f>
        <v>9.0020300695030429</v>
      </c>
      <c r="CB14" s="37">
        <f>($J14)/([2]AWM_DB_2017Q4!B53*[2]AWM_DB_2017Q4!H53)*100</f>
        <v>8.5238307176428361</v>
      </c>
      <c r="CC14" s="37">
        <f t="shared" si="10"/>
        <v>17.525860787145881</v>
      </c>
      <c r="CD14">
        <f>N14/([2]AWM_DB_2017Q4!H53*[2]population!D98)*100</f>
        <v>20704810.374372095</v>
      </c>
      <c r="CG14">
        <f>N14/([2]AWM_DB_2017Q4!B53*[2]AWM_DB_2017Q4!H53)*100</f>
        <v>17.478221571436656</v>
      </c>
      <c r="CH14">
        <f>($G14+$H14)/[2]AWM_DB_2017Q4!Q53*100</f>
        <v>49.31535466374487</v>
      </c>
      <c r="CI14">
        <f t="shared" si="11"/>
        <v>37.829224264552352</v>
      </c>
      <c r="CK14" s="80">
        <f>N14+P14+Q14+[2]Fiscaldatabase!CN14+W14+X14</f>
        <v>313877.49266640708</v>
      </c>
      <c r="CL14" s="80">
        <f>[2]Fiscaldatabase!CK14-D14-P14</f>
        <v>8516.4613908337851</v>
      </c>
      <c r="CM14" s="80">
        <f>[2]Fiscaldatabase!CK14-D14</f>
        <v>31086.303157488699</v>
      </c>
      <c r="CN14" s="83">
        <f>[2]AWM_DB_2017Q4!D53*[2]AWM_DB_2017Q4!J53</f>
        <v>117572.70517051898</v>
      </c>
      <c r="CO14" s="55">
        <f>[2]Fiscaldatabase!CL14/([2]AWM_DB_2017Q4!B53*[2]AWM_DB_2017Q4!H53)*100</f>
        <v>1.4642360887776329</v>
      </c>
      <c r="CP14" s="37">
        <f>[2]Fiscaldatabase!CM14/([2]AWM_DB_2017Q4!B53*[2]AWM_DB_2017Q4!H53)*100</f>
        <v>5.3446713207515328</v>
      </c>
      <c r="CQ14">
        <f>SUM([2]Fiscaldatabase!CM11:CM14)/([2]AWM_DB_2017Q4!B53*[2]AWM_DB_2017Q4!H53+[2]AWM_DB_2017Q4!B52*[2]AWM_DB_2017Q4!H52+[2]AWM_DB_2017Q4!B51*[2]AWM_DB_2017Q4!H51+[2]AWM_DB_2017Q4!B50*[2]AWM_DB_2017Q4!H50)*100</f>
        <v>5.5169844845972218</v>
      </c>
    </row>
    <row r="15" spans="1:103">
      <c r="A15" s="71" t="s">
        <v>738</v>
      </c>
      <c r="B15" s="72">
        <f t="shared" si="3"/>
        <v>47589.367609082779</v>
      </c>
      <c r="C15" s="73">
        <f t="shared" si="4"/>
        <v>23826.653527395916</v>
      </c>
      <c r="D15" s="74">
        <v>287298.79946947965</v>
      </c>
      <c r="E15" s="75">
        <v>68746.163696759133</v>
      </c>
      <c r="F15" s="76">
        <v>11946.4</v>
      </c>
      <c r="G15" s="76">
        <v>56799.763696759132</v>
      </c>
      <c r="H15" s="75">
        <v>104851.6272757627</v>
      </c>
      <c r="I15" s="76">
        <f t="shared" si="0"/>
        <v>53856.270629800747</v>
      </c>
      <c r="J15" s="76">
        <f t="shared" si="1"/>
        <v>50995.356645961954</v>
      </c>
      <c r="K15" s="75">
        <v>75589.746009784023</v>
      </c>
      <c r="L15" s="77">
        <f t="shared" si="5"/>
        <v>38111.262487173808</v>
      </c>
      <c r="M15" s="78">
        <v>334888.16707856243</v>
      </c>
      <c r="N15" s="75">
        <v>103695.20857586425</v>
      </c>
      <c r="O15" s="79">
        <v>12386.376265424691</v>
      </c>
      <c r="P15" s="75">
        <v>23762.714081686863</v>
      </c>
      <c r="Q15" s="75">
        <v>14799.801093112736</v>
      </c>
      <c r="R15" s="75">
        <v>136375.99236940159</v>
      </c>
      <c r="S15" s="75">
        <v>74774.157942837264</v>
      </c>
      <c r="T15" s="80">
        <f t="shared" si="6"/>
        <v>61601.834426564325</v>
      </c>
      <c r="U15" s="75">
        <v>18815344.386083722</v>
      </c>
      <c r="V15" s="75">
        <v>298599.96861387254</v>
      </c>
      <c r="W15" s="75">
        <v>26516.294448693872</v>
      </c>
      <c r="X15" s="77">
        <f t="shared" si="2"/>
        <v>29738.156509803142</v>
      </c>
      <c r="Y15" s="81"/>
      <c r="Z15" s="82">
        <v>1089443.8999999999</v>
      </c>
      <c r="AA15" s="83">
        <f t="shared" si="12"/>
        <v>1182470.3375480361</v>
      </c>
      <c r="AB15" s="83"/>
      <c r="AC15" s="83">
        <f t="shared" si="7"/>
        <v>162892.28681809545</v>
      </c>
      <c r="AD15" s="83">
        <f>(W15+[2]AWM_DB_2017Q4!D54*[2]AWM_DB_2017Q4!J54)/[2]AWM_DB_2017Q4!H54</f>
        <v>260768.97220681614</v>
      </c>
      <c r="AE15" s="83">
        <f>W15/[2]AWM_DB_2017Q4!H54</f>
        <v>47032.289207107468</v>
      </c>
      <c r="AF15" s="83">
        <f>([2]AWM_DB_2017Q4!E54*[2]AWM_DB_2017Q4!K54-[2]Fiscaldatabase!W15)/[2]AWM_DB_2017Q4!H54</f>
        <v>203476.48884040743</v>
      </c>
      <c r="AG15" s="83">
        <f>N15/([2]AWM_DB_2017Q4!H54)</f>
        <v>183925.51223806493</v>
      </c>
      <c r="AH15" s="84">
        <f>([2]AWM_DB_2017Q4!C54*[2]AWM_DB_2017Q4!I54)/([2]AWM_DB_2017Q4!B54*[2]AWM_DB_2017Q4!H54)*100</f>
        <v>58.437749341617462</v>
      </c>
      <c r="AI15" s="84">
        <f>([2]AWM_DB_2017Q4!E54*[2]AWM_DB_2017Q4!K54-[2]Fiscaldatabase!W15)/([2]AWM_DB_2017Q4!H54*[2]AWM_DB_2017Q4!B54)*100</f>
        <v>19.185565939673932</v>
      </c>
      <c r="AJ15" s="84">
        <f>(W15+[2]AWM_DB_2017Q4!D54*[2]AWM_DB_2017Q4!J54)/([2]AWM_DB_2017Q4!H54*[2]AWM_DB_2017Q4!B54)*100</f>
        <v>24.587608818131656</v>
      </c>
      <c r="AK15" s="84">
        <f t="shared" si="8"/>
        <v>-2.2109240994230532</v>
      </c>
      <c r="AL15">
        <f>[2]AWM_DB_2017Q4!Q54/([2]AWM_DB_2017Q4!B54*[2]AWM_DB_2017Q4!H54)</f>
        <v>0.54676338611136344</v>
      </c>
      <c r="AM15">
        <f>([2]AWM_DB_2017Q4!Q54-I15)/([2]AWM_DB_2017Q4!B54*[2]AWM_DB_2017Q4!H54)</f>
        <v>0.45669343207493379</v>
      </c>
      <c r="AO15">
        <f>Z15/([2]AWM_DB_2017Q4!B54*[2]AWM_DB_2017Q4!H54+[2]AWM_DB_2017Q4!B53*[2]AWM_DB_2017Q4!H53+[2]AWM_DB_2017Q4!B52*[2]AWM_DB_2017Q4!H52+[2]AWM_DB_2017Q4!B51*[2]AWM_DB_2017Q4!H51)*100</f>
        <v>47.186481504633889</v>
      </c>
      <c r="AP15">
        <f>Z15/([2]AWM_DB_2017Q4!B54*[2]AWM_DB_2017Q4!H54*4)*100</f>
        <v>45.55001713392484</v>
      </c>
      <c r="AQ15">
        <f>AA15/([2]AWM_DB_2017Q4!B54*[2]AWM_DB_2017Q4!H54*4)*100</f>
        <v>49.439483883172819</v>
      </c>
      <c r="AR15">
        <f>B15/([2]AWM_DB_2017Q4!B54*[2]AWM_DB_2017Q4!H54)*100</f>
        <v>7.9589100824241381</v>
      </c>
      <c r="AS15">
        <f>(B15-P15)/([2]AWM_DB_2017Q4!B54*[2]AWM_DB_2017Q4!H54)*100</f>
        <v>3.9848017008199315</v>
      </c>
      <c r="AT15">
        <f>SUM(C12:C15)/([2]AWM_DB_2017Q4!B54*[2]AWM_DB_2017Q4!H54+[2]AWM_DB_2017Q4!B53*[2]AWM_DB_2017Q4!H53+[2]AWM_DB_2017Q4!B52*[2]AWM_DB_2017Q4!H52+[2]AWM_DB_2017Q4!B51*[2]AWM_DB_2017Q4!H51)*100</f>
        <v>4.5307489410097084</v>
      </c>
      <c r="AU15" s="85">
        <f>Z15/([2]AWM_DB_2017Q4!H54*[2]population!D99)</f>
        <v>2166894.5483559421</v>
      </c>
      <c r="AV15">
        <f>AA15/([2]AWM_DB_2017Q4!H54*[2]population!D99)</f>
        <v>2351923.3326520538</v>
      </c>
      <c r="AW15" s="36">
        <f>(M15-P15)/([2]AWM_DB_2017Q4!B54*[2]AWM_DB_2017Q4!H54)*100</f>
        <v>52.033040764403971</v>
      </c>
      <c r="AX15" s="36">
        <f>D15/([2]AWM_DB_2017Q4!B54*[2]AWM_DB_2017Q4!H54)*100</f>
        <v>48.048239063584042</v>
      </c>
      <c r="AZ15" s="36">
        <f>AC15/([2]AWM_DB_2017Q4!B54*[2]AWM_DB_2017Q4!H54)*100</f>
        <v>27.242325944634498</v>
      </c>
      <c r="BA15" s="36">
        <f>AD15/[2]AWM_DB_2017Q4!B54*100</f>
        <v>24.587608818131656</v>
      </c>
      <c r="BC15">
        <f>R15/([2]AWM_DB_2017Q4!B54*[2]AWM_DB_2017Q4!H54)*100</f>
        <v>22.807705065243823</v>
      </c>
      <c r="BD15">
        <f>([2]AWM_DB_2017Q4!D54*[2]AWM_DB_2017Q4!J54)/([2]AWM_DB_2017Q4!B54*[2]AWM_DB_2017Q4!H54)*100</f>
        <v>20.152987938740981</v>
      </c>
      <c r="BE15" s="37">
        <f>N15/([2]AWM_DB_2017Q4!B54*[2]AWM_DB_2017Q4!H54)*100</f>
        <v>17.34212666604137</v>
      </c>
      <c r="BG15">
        <f t="shared" si="9"/>
        <v>1.2314346077370475</v>
      </c>
      <c r="BH15">
        <f>([2]AWM_DB_2017Q4!D54/[2]AWM_DB_2017Q4!D53-1)*100</f>
        <v>1.1639195118054779</v>
      </c>
      <c r="BL15" s="37">
        <f>(G15+H15)/[2]AWM_DB_2017Q4!Q54</f>
        <v>0.49445148550531226</v>
      </c>
      <c r="BM15">
        <f>(E15+H15)/[2]AWM_DB_2017Q4!T54</f>
        <v>0.32003967274765199</v>
      </c>
      <c r="BN15">
        <f>(E15)/[2]AWM_DB_2017Q4!T54</f>
        <v>0.12673836233117647</v>
      </c>
      <c r="BP15">
        <f>(H15)/[2]AWM_DB_2017Q4!T54</f>
        <v>0.19330131041647555</v>
      </c>
      <c r="BR15">
        <f>($E15)/[2]AWM_DB_2017Q4!Q54</f>
        <v>0.21027745296934663</v>
      </c>
      <c r="BS15">
        <f>($G15)/[2]AWM_DB_2017Q4!Q54</f>
        <v>0.17373638028878588</v>
      </c>
      <c r="BT15">
        <f>($H15)/[2]AWM_DB_2017Q4!Q54</f>
        <v>0.32071510521652641</v>
      </c>
      <c r="BU15">
        <f>0.5*($H15)/([2]AWM_DB_2017Q4!$Q54)</f>
        <v>0.1603575526082632</v>
      </c>
      <c r="BV15">
        <f>0.5*($H15)/([2]AWM_DB_2017Q4!$Q54)</f>
        <v>0.1603575526082632</v>
      </c>
      <c r="BW15">
        <f>K15/([2]AWM_DB_2017Q4!C54*[2]AWM_DB_2017Q4!I54)*100</f>
        <v>21.632816643045</v>
      </c>
      <c r="BX15">
        <f>($I15)/([2]AWM_DB_2017Q4!Q54-$I15)*100</f>
        <v>19.722191674009252</v>
      </c>
      <c r="BY15">
        <f>($J15)/([2]AWM_DB_2017Q4!Q54-$I15)*100</f>
        <v>18.674523625473768</v>
      </c>
      <c r="BZ15">
        <f>($E15)/([2]AWM_DB_2017Q4!B54*[2]AWM_DB_2017Q4!H54)*100</f>
        <v>11.497201220839294</v>
      </c>
      <c r="CA15" s="37">
        <f>($I15)/([2]AWM_DB_2017Q4!B54*[2]AWM_DB_2017Q4!H54)*100</f>
        <v>9.0069954036429678</v>
      </c>
      <c r="CB15" s="37">
        <f>($J15)/([2]AWM_DB_2017Q4!B54*[2]AWM_DB_2017Q4!H54)*100</f>
        <v>8.5285322868820508</v>
      </c>
      <c r="CC15" s="37">
        <f t="shared" si="10"/>
        <v>17.535527690525019</v>
      </c>
      <c r="CD15">
        <f>N15/([2]AWM_DB_2017Q4!H54*[2]population!D99)*100</f>
        <v>20624887.812366717</v>
      </c>
      <c r="CG15">
        <f>N15/([2]AWM_DB_2017Q4!B54*[2]AWM_DB_2017Q4!H54)*100</f>
        <v>17.34212666604137</v>
      </c>
      <c r="CH15">
        <f>($G15+$H15)/[2]AWM_DB_2017Q4!Q54*100</f>
        <v>49.445148550531229</v>
      </c>
      <c r="CI15">
        <f t="shared" si="11"/>
        <v>38.39671529948302</v>
      </c>
      <c r="CK15" s="80">
        <f>N15+P15+Q15+[2]Fiscaldatabase!CN15+W15+X15</f>
        <v>319014.59796885948</v>
      </c>
      <c r="CL15" s="80">
        <f>[2]Fiscaldatabase!CK15-D15-P15</f>
        <v>7953.0844176929677</v>
      </c>
      <c r="CM15" s="80">
        <f>[2]Fiscaldatabase!CK15-D15</f>
        <v>31715.798499379831</v>
      </c>
      <c r="CN15" s="83">
        <f>[2]AWM_DB_2017Q4!D54*[2]AWM_DB_2017Q4!J54</f>
        <v>120502.42325969858</v>
      </c>
      <c r="CO15" s="55">
        <f>[2]Fiscaldatabase!CL15/([2]AWM_DB_2017Q4!B54*[2]AWM_DB_2017Q4!H54)*100</f>
        <v>1.3300845743171004</v>
      </c>
      <c r="CP15" s="37">
        <f>[2]Fiscaldatabase!CM15/([2]AWM_DB_2017Q4!B54*[2]AWM_DB_2017Q4!H54)*100</f>
        <v>5.304192955921307</v>
      </c>
      <c r="CQ15">
        <f>SUM([2]Fiscaldatabase!CM12:CM15)/([2]AWM_DB_2017Q4!B54*[2]AWM_DB_2017Q4!H54+[2]AWM_DB_2017Q4!B53*[2]AWM_DB_2017Q4!H53+[2]AWM_DB_2017Q4!B52*[2]AWM_DB_2017Q4!H52+[2]AWM_DB_2017Q4!B51*[2]AWM_DB_2017Q4!H51)*100</f>
        <v>5.5213051429204407</v>
      </c>
    </row>
    <row r="16" spans="1:103">
      <c r="A16" s="71" t="s">
        <v>739</v>
      </c>
      <c r="B16" s="72">
        <f t="shared" si="3"/>
        <v>49630.717864796927</v>
      </c>
      <c r="C16" s="73">
        <f t="shared" si="4"/>
        <v>24719.473520925971</v>
      </c>
      <c r="D16" s="74">
        <v>291585.5872702389</v>
      </c>
      <c r="E16" s="75">
        <v>70819.494148390513</v>
      </c>
      <c r="F16" s="76">
        <v>12209.062</v>
      </c>
      <c r="G16" s="76">
        <v>58610.432148390515</v>
      </c>
      <c r="H16" s="75">
        <v>106947.65836445134</v>
      </c>
      <c r="I16" s="76">
        <f t="shared" si="0"/>
        <v>54932.881651430413</v>
      </c>
      <c r="J16" s="76">
        <f t="shared" si="1"/>
        <v>52014.776713020932</v>
      </c>
      <c r="K16" s="75">
        <v>77337.297431607454</v>
      </c>
      <c r="L16" s="77">
        <f t="shared" si="5"/>
        <v>36481.137325789605</v>
      </c>
      <c r="M16" s="78">
        <v>341216.30513503583</v>
      </c>
      <c r="N16" s="75">
        <v>105577.41178754972</v>
      </c>
      <c r="O16" s="79">
        <v>11798.393130605215</v>
      </c>
      <c r="P16" s="75">
        <v>24911.244343870956</v>
      </c>
      <c r="Q16" s="75">
        <v>15116.292452684296</v>
      </c>
      <c r="R16" s="75">
        <v>138476.781504905</v>
      </c>
      <c r="S16" s="75">
        <v>76163.950289718836</v>
      </c>
      <c r="T16" s="80">
        <f t="shared" si="6"/>
        <v>62312.831215186161</v>
      </c>
      <c r="U16" s="75">
        <v>18905743.856130794</v>
      </c>
      <c r="V16" s="75">
        <v>299633.03886515816</v>
      </c>
      <c r="W16" s="75">
        <v>27219.727231056426</v>
      </c>
      <c r="X16" s="77">
        <f t="shared" si="2"/>
        <v>29914.847814969427</v>
      </c>
      <c r="Y16" s="81"/>
      <c r="Z16" s="82">
        <v>1129549.8999999999</v>
      </c>
      <c r="AA16" s="83">
        <f t="shared" si="12"/>
        <v>1232101.0554128331</v>
      </c>
      <c r="AB16" s="83"/>
      <c r="AC16" s="83">
        <f t="shared" si="7"/>
        <v>165696.50873596143</v>
      </c>
      <c r="AD16" s="83">
        <f>(W16+[2]AWM_DB_2017Q4!D55*[2]AWM_DB_2017Q4!J55)/[2]AWM_DB_2017Q4!H55</f>
        <v>261950.82884251222</v>
      </c>
      <c r="AE16" s="83">
        <f>W16/[2]AWM_DB_2017Q4!H55</f>
        <v>47392.059487165636</v>
      </c>
      <c r="AF16" s="83">
        <f>([2]AWM_DB_2017Q4!E55*[2]AWM_DB_2017Q4!K55-[2]Fiscaldatabase!W16)/[2]AWM_DB_2017Q4!H55</f>
        <v>203273.26223321029</v>
      </c>
      <c r="AG16" s="83">
        <f>N16/([2]AWM_DB_2017Q4!H55)</f>
        <v>183820.02646329775</v>
      </c>
      <c r="AH16" s="84">
        <f>([2]AWM_DB_2017Q4!C55*[2]AWM_DB_2017Q4!I55)/([2]AWM_DB_2017Q4!B55*[2]AWM_DB_2017Q4!H55)*100</f>
        <v>58.170896898601185</v>
      </c>
      <c r="AI16" s="84">
        <f>([2]AWM_DB_2017Q4!E55*[2]AWM_DB_2017Q4!K55-[2]Fiscaldatabase!W16)/([2]AWM_DB_2017Q4!H55*[2]AWM_DB_2017Q4!B55)*100</f>
        <v>19.041806798716756</v>
      </c>
      <c r="AJ16" s="84">
        <f>(W16+[2]AWM_DB_2017Q4!D55*[2]AWM_DB_2017Q4!J55)/([2]AWM_DB_2017Q4!H55*[2]AWM_DB_2017Q4!B55)*100</f>
        <v>24.538480953093632</v>
      </c>
      <c r="AK16" s="84">
        <f t="shared" si="8"/>
        <v>-1.7511846504115738</v>
      </c>
      <c r="AL16">
        <f>[2]AWM_DB_2017Q4!Q55/([2]AWM_DB_2017Q4!B55*[2]AWM_DB_2017Q4!H55)</f>
        <v>0.54544753066375118</v>
      </c>
      <c r="AM16">
        <f>([2]AWM_DB_2017Q4!Q55-I16)/([2]AWM_DB_2017Q4!B55*[2]AWM_DB_2017Q4!H55)</f>
        <v>0.45585287756419585</v>
      </c>
      <c r="AO16">
        <f>Z16/([2]AWM_DB_2017Q4!B55*[2]AWM_DB_2017Q4!H55+[2]AWM_DB_2017Q4!B54*[2]AWM_DB_2017Q4!H54+[2]AWM_DB_2017Q4!B53*[2]AWM_DB_2017Q4!H53+[2]AWM_DB_2017Q4!B52*[2]AWM_DB_2017Q4!H52)*100</f>
        <v>47.824733488266624</v>
      </c>
      <c r="AP16">
        <f>Z16/([2]AWM_DB_2017Q4!B55*[2]AWM_DB_2017Q4!H55*4)*100</f>
        <v>46.056946407481192</v>
      </c>
      <c r="AQ16">
        <f>AA16/([2]AWM_DB_2017Q4!B55*[2]AWM_DB_2017Q4!H55*4)*100</f>
        <v>50.238428844754779</v>
      </c>
      <c r="AR16">
        <f>B16/([2]AWM_DB_2017Q4!B55*[2]AWM_DB_2017Q4!H55)*100</f>
        <v>8.0946908600098908</v>
      </c>
      <c r="AS16">
        <f>(B16-P16)/([2]AWM_DB_2017Q4!B55*[2]AWM_DB_2017Q4!H55)*100</f>
        <v>4.0317066724522324</v>
      </c>
      <c r="AT16">
        <f>SUM(C13:C16)/([2]AWM_DB_2017Q4!B55*[2]AWM_DB_2017Q4!H55+[2]AWM_DB_2017Q4!B54*[2]AWM_DB_2017Q4!H54+[2]AWM_DB_2017Q4!B53*[2]AWM_DB_2017Q4!H53+[2]AWM_DB_2017Q4!B52*[2]AWM_DB_2017Q4!H52)*100</f>
        <v>4.2617517911613474</v>
      </c>
      <c r="AU16" s="85">
        <f>Z16/([2]AWM_DB_2017Q4!H55*[2]population!D100)</f>
        <v>2199281.0909274388</v>
      </c>
      <c r="AV16">
        <f>AA16/([2]AWM_DB_2017Q4!H55*[2]population!D100)</f>
        <v>2398952.4971682834</v>
      </c>
      <c r="AW16" s="36">
        <f>(M16-P16)/([2]AWM_DB_2017Q4!B55*[2]AWM_DB_2017Q4!H55)*100</f>
        <v>51.588850508591996</v>
      </c>
      <c r="AX16" s="36">
        <f>D16/([2]AWM_DB_2017Q4!B55*[2]AWM_DB_2017Q4!H55)*100</f>
        <v>47.557143836139772</v>
      </c>
      <c r="AZ16" s="36">
        <f>AC16/([2]AWM_DB_2017Q4!B55*[2]AWM_DB_2017Q4!H55)*100</f>
        <v>27.024836079429214</v>
      </c>
      <c r="BA16" s="36">
        <f>AD16/[2]AWM_DB_2017Q4!B55*100</f>
        <v>24.538480953093632</v>
      </c>
      <c r="BC16">
        <f>R16/([2]AWM_DB_2017Q4!B55*[2]AWM_DB_2017Q4!H55)*100</f>
        <v>22.585342017920208</v>
      </c>
      <c r="BD16">
        <f>([2]AWM_DB_2017Q4!D55*[2]AWM_DB_2017Q4!J55)/([2]AWM_DB_2017Q4!B55*[2]AWM_DB_2017Q4!H55)*100</f>
        <v>20.09898689158463</v>
      </c>
      <c r="BE16" s="37">
        <f>N16/([2]AWM_DB_2017Q4!B55*[2]AWM_DB_2017Q4!H55)*100</f>
        <v>17.21950733310587</v>
      </c>
      <c r="BG16">
        <f t="shared" si="9"/>
        <v>0.34597131944829052</v>
      </c>
      <c r="BH16">
        <f>([2]AWM_DB_2017Q4!D55/[2]AWM_DB_2017Q4!D54-1)*100</f>
        <v>0.13648090407214486</v>
      </c>
      <c r="BL16" s="37">
        <f>(G16+H16)/[2]AWM_DB_2017Q4!Q55</f>
        <v>0.49504780515426672</v>
      </c>
      <c r="BM16">
        <f>(E16+H16)/[2]AWM_DB_2017Q4!T55</f>
        <v>0.31930072499435219</v>
      </c>
      <c r="BN16">
        <f>(E16)/[2]AWM_DB_2017Q4!T55</f>
        <v>0.12720412914124188</v>
      </c>
      <c r="BP16">
        <f>(H16)/[2]AWM_DB_2017Q4!T55</f>
        <v>0.19209659585311034</v>
      </c>
      <c r="BR16">
        <f>($E16)/[2]AWM_DB_2017Q4!Q55</f>
        <v>0.21176274159538422</v>
      </c>
      <c r="BS16">
        <f>($G16)/[2]AWM_DB_2017Q4!Q55</f>
        <v>0.17525549916845165</v>
      </c>
      <c r="BT16">
        <f>($H16)/[2]AWM_DB_2017Q4!Q55</f>
        <v>0.3197923059858151</v>
      </c>
      <c r="BU16">
        <f>0.5*($H16)/([2]AWM_DB_2017Q4!$Q55)</f>
        <v>0.15989615299290755</v>
      </c>
      <c r="BV16">
        <f>0.5*($H16)/([2]AWM_DB_2017Q4!$Q55)</f>
        <v>0.15989615299290755</v>
      </c>
      <c r="BW16">
        <f>K16/([2]AWM_DB_2017Q4!C55*[2]AWM_DB_2017Q4!I55)*100</f>
        <v>21.68367763406231</v>
      </c>
      <c r="BX16">
        <f>($I16)/([2]AWM_DB_2017Q4!Q55-$I16)*100</f>
        <v>19.654291441198186</v>
      </c>
      <c r="BY16">
        <f>($J16)/([2]AWM_DB_2017Q4!Q55-$I16)*100</f>
        <v>18.610230339881355</v>
      </c>
      <c r="BZ16">
        <f>($E16)/([2]AWM_DB_2017Q4!B55*[2]AWM_DB_2017Q4!H55)*100</f>
        <v>11.550546448978837</v>
      </c>
      <c r="CA16" s="37">
        <f>($I16)/([2]AWM_DB_2017Q4!B55*[2]AWM_DB_2017Q4!H55)*100</f>
        <v>8.9594653099555401</v>
      </c>
      <c r="CB16" s="37">
        <f>($J16)/([2]AWM_DB_2017Q4!B55*[2]AWM_DB_2017Q4!H55)*100</f>
        <v>8.4835270525674193</v>
      </c>
      <c r="CC16" s="37">
        <f t="shared" si="10"/>
        <v>17.442992362522958</v>
      </c>
      <c r="CD16">
        <f>N16/([2]AWM_DB_2017Q4!H55*[2]population!D100)*100</f>
        <v>20556365.449053451</v>
      </c>
      <c r="CG16">
        <f>N16/([2]AWM_DB_2017Q4!B55*[2]AWM_DB_2017Q4!H55)*100</f>
        <v>17.21950733310587</v>
      </c>
      <c r="CH16">
        <f>($G16+$H16)/[2]AWM_DB_2017Q4!Q55*100</f>
        <v>49.504780515426674</v>
      </c>
      <c r="CI16">
        <f t="shared" si="11"/>
        <v>38.264521781079537</v>
      </c>
      <c r="CK16" s="80">
        <f>N16+P16+Q16+[2]Fiscaldatabase!CN16+W16+X16</f>
        <v>325971.79587323283</v>
      </c>
      <c r="CL16" s="80">
        <f>[2]Fiscaldatabase!CK16-D16-P16</f>
        <v>9474.9642591229676</v>
      </c>
      <c r="CM16" s="80">
        <f>[2]Fiscaldatabase!CK16-D16</f>
        <v>34386.208602993924</v>
      </c>
      <c r="CN16" s="83">
        <f>[2]AWM_DB_2017Q4!D55*[2]AWM_DB_2017Q4!J55</f>
        <v>123232.27224310202</v>
      </c>
      <c r="CO16" s="55">
        <f>[2]Fiscaldatabase!CL16/([2]AWM_DB_2017Q4!B55*[2]AWM_DB_2017Q4!H55)*100</f>
        <v>1.5453515461166478</v>
      </c>
      <c r="CP16" s="37">
        <f>[2]Fiscaldatabase!CM16/([2]AWM_DB_2017Q4!B55*[2]AWM_DB_2017Q4!H55)*100</f>
        <v>5.6083357336743065</v>
      </c>
      <c r="CQ16">
        <f>SUM([2]Fiscaldatabase!CM13:CM16)/([2]AWM_DB_2017Q4!B55*[2]AWM_DB_2017Q4!H55+[2]AWM_DB_2017Q4!B54*[2]AWM_DB_2017Q4!H54+[2]AWM_DB_2017Q4!B53*[2]AWM_DB_2017Q4!H53+[2]AWM_DB_2017Q4!B52*[2]AWM_DB_2017Q4!H52)*100</f>
        <v>5.5045289195972575</v>
      </c>
    </row>
    <row r="17" spans="1:95">
      <c r="A17" s="71" t="s">
        <v>740</v>
      </c>
      <c r="B17" s="72">
        <f t="shared" si="3"/>
        <v>50495.144010451681</v>
      </c>
      <c r="C17" s="73">
        <f t="shared" si="4"/>
        <v>24583.627288605589</v>
      </c>
      <c r="D17" s="74">
        <v>298001.55728246731</v>
      </c>
      <c r="E17" s="75">
        <v>73124.991546164398</v>
      </c>
      <c r="F17" s="76">
        <v>12498.491</v>
      </c>
      <c r="G17" s="76">
        <v>60626.500546164396</v>
      </c>
      <c r="H17" s="75">
        <v>108671.39018699568</v>
      </c>
      <c r="I17" s="76">
        <f t="shared" si="0"/>
        <v>55818.263880968843</v>
      </c>
      <c r="J17" s="76">
        <f t="shared" si="1"/>
        <v>52853.126306026832</v>
      </c>
      <c r="K17" s="75">
        <v>79199.657772515668</v>
      </c>
      <c r="L17" s="77">
        <f t="shared" si="5"/>
        <v>37005.517776791588</v>
      </c>
      <c r="M17" s="78">
        <v>348496.701292919</v>
      </c>
      <c r="N17" s="75">
        <v>107431.87892432761</v>
      </c>
      <c r="O17" s="79">
        <v>11271.699654644481</v>
      </c>
      <c r="P17" s="75">
        <v>25911.516721846092</v>
      </c>
      <c r="Q17" s="75">
        <v>15629.417016914918</v>
      </c>
      <c r="R17" s="75">
        <v>141452.567876544</v>
      </c>
      <c r="S17" s="75">
        <v>77937.943648776403</v>
      </c>
      <c r="T17" s="80">
        <f t="shared" si="6"/>
        <v>63514.624227767592</v>
      </c>
      <c r="U17" s="75">
        <v>18995072.055847716</v>
      </c>
      <c r="V17" s="75">
        <v>299892.78721215663</v>
      </c>
      <c r="W17" s="75">
        <v>26930.925981335426</v>
      </c>
      <c r="X17" s="77">
        <f t="shared" si="2"/>
        <v>31140.39477195096</v>
      </c>
      <c r="Y17" s="81"/>
      <c r="Z17" s="82">
        <v>1170753.5</v>
      </c>
      <c r="AA17" s="83">
        <f t="shared" si="12"/>
        <v>1282596.1994232847</v>
      </c>
      <c r="AB17" s="83"/>
      <c r="AC17" s="83">
        <f t="shared" si="7"/>
        <v>168383.49385787942</v>
      </c>
      <c r="AD17" s="83">
        <f>(W17+[2]AWM_DB_2017Q4!D56*[2]AWM_DB_2017Q4!J56)/[2]AWM_DB_2017Q4!H56</f>
        <v>261688.17780031665</v>
      </c>
      <c r="AE17" s="83">
        <f>W17/[2]AWM_DB_2017Q4!H56</f>
        <v>45866.260109039686</v>
      </c>
      <c r="AF17" s="83">
        <f>([2]AWM_DB_2017Q4!E56*[2]AWM_DB_2017Q4!K56-[2]Fiscaldatabase!W17)/[2]AWM_DB_2017Q4!H56</f>
        <v>205499.89031313604</v>
      </c>
      <c r="AG17" s="83">
        <f>N17/([2]AWM_DB_2017Q4!H56)</f>
        <v>182968.03110895964</v>
      </c>
      <c r="AH17" s="84">
        <f>([2]AWM_DB_2017Q4!C56*[2]AWM_DB_2017Q4!I56)/([2]AWM_DB_2017Q4!B56*[2]AWM_DB_2017Q4!H56)*100</f>
        <v>57.961993778991371</v>
      </c>
      <c r="AI17" s="84">
        <f>([2]AWM_DB_2017Q4!E56*[2]AWM_DB_2017Q4!K56-[2]Fiscaldatabase!W17)/([2]AWM_DB_2017Q4!H56*[2]AWM_DB_2017Q4!B56)*100</f>
        <v>19.200505816634134</v>
      </c>
      <c r="AJ17" s="84">
        <f>(W17+[2]AWM_DB_2017Q4!D56*[2]AWM_DB_2017Q4!J56)/([2]AWM_DB_2017Q4!H56*[2]AWM_DB_2017Q4!B56)*100</f>
        <v>24.45035553227342</v>
      </c>
      <c r="AK17" s="84">
        <f t="shared" si="8"/>
        <v>-1.6128551278989249</v>
      </c>
      <c r="AL17">
        <f>[2]AWM_DB_2017Q4!Q56/([2]AWM_DB_2017Q4!B56*[2]AWM_DB_2017Q4!H56)</f>
        <v>0.54649643307672691</v>
      </c>
      <c r="AM17">
        <f>([2]AWM_DB_2017Q4!Q56-I17)/([2]AWM_DB_2017Q4!B56*[2]AWM_DB_2017Q4!H56)</f>
        <v>0.45767465899603804</v>
      </c>
      <c r="AO17">
        <f>Z17/([2]AWM_DB_2017Q4!B56*[2]AWM_DB_2017Q4!H56+[2]AWM_DB_2017Q4!B55*[2]AWM_DB_2017Q4!H55+[2]AWM_DB_2017Q4!B54*[2]AWM_DB_2017Q4!H54+[2]AWM_DB_2017Q4!B53*[2]AWM_DB_2017Q4!H53)*100</f>
        <v>48.355730343668121</v>
      </c>
      <c r="AP17">
        <f>Z17/([2]AWM_DB_2017Q4!B56*[2]AWM_DB_2017Q4!H56*4)*100</f>
        <v>46.574541937979568</v>
      </c>
      <c r="AQ17">
        <f>AA17/([2]AWM_DB_2017Q4!B56*[2]AWM_DB_2017Q4!H56*4)*100</f>
        <v>51.023832497219082</v>
      </c>
      <c r="AR17">
        <f>B17/([2]AWM_DB_2017Q4!B56*[2]AWM_DB_2017Q4!H56)*100</f>
        <v>8.035126787591409</v>
      </c>
      <c r="AS17">
        <f>(B17-P17)/([2]AWM_DB_2017Q4!B56*[2]AWM_DB_2017Q4!H56)*100</f>
        <v>3.9119120468683461</v>
      </c>
      <c r="AT17">
        <f>SUM(C14:C17)/([2]AWM_DB_2017Q4!B56*[2]AWM_DB_2017Q4!H56+[2]AWM_DB_2017Q4!B55*[2]AWM_DB_2017Q4!H55+[2]AWM_DB_2017Q4!B54*[2]AWM_DB_2017Q4!H54+[2]AWM_DB_2017Q4!B53*[2]AWM_DB_2017Q4!H53)*100</f>
        <v>4.0291491458320543</v>
      </c>
      <c r="AU17" s="85">
        <f>Z17/([2]AWM_DB_2017Q4!H56*[2]population!D101)</f>
        <v>2224175.3427120163</v>
      </c>
      <c r="AV17">
        <f>AA17/([2]AWM_DB_2017Q4!H56*[2]population!D101)</f>
        <v>2436651.9864458353</v>
      </c>
      <c r="AW17" s="36">
        <f>(M17-P17)/([2]AWM_DB_2017Q4!B56*[2]AWM_DB_2017Q4!H56)*100</f>
        <v>51.331923269505722</v>
      </c>
      <c r="AX17" s="36">
        <f>D17/([2]AWM_DB_2017Q4!B56*[2]AWM_DB_2017Q4!H56)*100</f>
        <v>47.42001122263737</v>
      </c>
      <c r="AZ17" s="36">
        <f>AC17/([2]AWM_DB_2017Q4!B56*[2]AWM_DB_2017Q4!H56)*100</f>
        <v>26.794313564204014</v>
      </c>
      <c r="BA17" s="36">
        <f>AD17/[2]AWM_DB_2017Q4!B56*100</f>
        <v>24.45035553227342</v>
      </c>
      <c r="BC17">
        <f>R17/([2]AWM_DB_2017Q4!B56*[2]AWM_DB_2017Q4!H56)*100</f>
        <v>22.508883568747819</v>
      </c>
      <c r="BD17">
        <f>([2]AWM_DB_2017Q4!D56*[2]AWM_DB_2017Q4!J56)/([2]AWM_DB_2017Q4!B56*[2]AWM_DB_2017Q4!H56)*100</f>
        <v>20.164925536817233</v>
      </c>
      <c r="BE17" s="37">
        <f>N17/([2]AWM_DB_2017Q4!B56*[2]AWM_DB_2017Q4!H56)*100</f>
        <v>17.095282825759785</v>
      </c>
      <c r="BG17">
        <f t="shared" si="9"/>
        <v>8.6688820425906421E-2</v>
      </c>
      <c r="BH17">
        <f>([2]AWM_DB_2017Q4!D56/[2]AWM_DB_2017Q4!D55-1)*100</f>
        <v>0.32319587683755646</v>
      </c>
      <c r="BL17" s="37">
        <f>(G17+H17)/[2]AWM_DB_2017Q4!Q56</f>
        <v>0.49295506634339203</v>
      </c>
      <c r="BM17">
        <f>(E17+H17)/[2]AWM_DB_2017Q4!T56</f>
        <v>0.31867526011793368</v>
      </c>
      <c r="BN17">
        <f>(E17)/[2]AWM_DB_2017Q4!T56</f>
        <v>0.12818256051047192</v>
      </c>
      <c r="BP17">
        <f>(H17)/[2]AWM_DB_2017Q4!T56</f>
        <v>0.19049269960746179</v>
      </c>
      <c r="BR17">
        <f>($E17)/[2]AWM_DB_2017Q4!Q56</f>
        <v>0.21292252905746878</v>
      </c>
      <c r="BS17">
        <f>($G17)/[2]AWM_DB_2017Q4!Q56</f>
        <v>0.17652990518356421</v>
      </c>
      <c r="BT17">
        <f>($H17)/[2]AWM_DB_2017Q4!Q56</f>
        <v>0.31642516115982783</v>
      </c>
      <c r="BU17">
        <f>0.5*($H17)/([2]AWM_DB_2017Q4!$Q56)</f>
        <v>0.15821258057991391</v>
      </c>
      <c r="BV17">
        <f>0.5*($H17)/([2]AWM_DB_2017Q4!$Q56)</f>
        <v>0.15821258057991391</v>
      </c>
      <c r="BW17">
        <f>K17/([2]AWM_DB_2017Q4!C56*[2]AWM_DB_2017Q4!I56)*100</f>
        <v>21.743182338385651</v>
      </c>
      <c r="BX17">
        <f>($I17)/([2]AWM_DB_2017Q4!Q56-$I17)*100</f>
        <v>19.4071863789727</v>
      </c>
      <c r="BY17">
        <f>($J17)/([2]AWM_DB_2017Q4!Q56-$I17)*100</f>
        <v>18.376251814635332</v>
      </c>
      <c r="BZ17">
        <f>($E17)/([2]AWM_DB_2017Q4!B56*[2]AWM_DB_2017Q4!H56)*100</f>
        <v>11.636140265158243</v>
      </c>
      <c r="CA17" s="37">
        <f>($I17)/([2]AWM_DB_2017Q4!B56*[2]AWM_DB_2017Q4!H56)*100</f>
        <v>8.882177408068884</v>
      </c>
      <c r="CB17" s="37">
        <f>($J17)/([2]AWM_DB_2017Q4!B56*[2]AWM_DB_2017Q4!H56)*100</f>
        <v>8.4103447828885507</v>
      </c>
      <c r="CC17" s="37">
        <f t="shared" si="10"/>
        <v>17.292522190957435</v>
      </c>
      <c r="CD17">
        <f>N17/([2]AWM_DB_2017Q4!H56*[2]population!D101)*100</f>
        <v>20409705.04249718</v>
      </c>
      <c r="CG17">
        <f>N17/([2]AWM_DB_2017Q4!B56*[2]AWM_DB_2017Q4!H56)*100</f>
        <v>17.095282825759785</v>
      </c>
      <c r="CH17">
        <f>($G17+$H17)/[2]AWM_DB_2017Q4!Q56*100</f>
        <v>49.295506634339205</v>
      </c>
      <c r="CI17">
        <f t="shared" si="11"/>
        <v>37.783438193608035</v>
      </c>
      <c r="CK17" s="80">
        <f>N17+P17+Q17+[2]Fiscaldatabase!CN17+W17+X17</f>
        <v>333766.56678408087</v>
      </c>
      <c r="CL17" s="80">
        <f>[2]Fiscaldatabase!CK17-D17-P17</f>
        <v>9853.4927797674682</v>
      </c>
      <c r="CM17" s="80">
        <f>[2]Fiscaldatabase!CK17-D17</f>
        <v>35765.00950161356</v>
      </c>
      <c r="CN17" s="83">
        <f>[2]AWM_DB_2017Q4!D56*[2]AWM_DB_2017Q4!J56</f>
        <v>126722.43336770586</v>
      </c>
      <c r="CO17" s="55">
        <f>[2]Fiscaldatabase!CL17/([2]AWM_DB_2017Q4!B56*[2]AWM_DB_2017Q4!H56)*100</f>
        <v>1.5679540149377602</v>
      </c>
      <c r="CP17" s="37">
        <f>[2]Fiscaldatabase!CM17/([2]AWM_DB_2017Q4!B56*[2]AWM_DB_2017Q4!H56)*100</f>
        <v>5.691168755660823</v>
      </c>
      <c r="CQ17">
        <f>SUM([2]Fiscaldatabase!CM14:CM17)/([2]AWM_DB_2017Q4!B56*[2]AWM_DB_2017Q4!H56+[2]AWM_DB_2017Q4!B55*[2]AWM_DB_2017Q4!H55+[2]AWM_DB_2017Q4!B54*[2]AWM_DB_2017Q4!H54+[2]AWM_DB_2017Q4!B53*[2]AWM_DB_2017Q4!H53)*100</f>
        <v>5.4913821557496227</v>
      </c>
    </row>
    <row r="18" spans="1:95">
      <c r="A18" s="71" t="s">
        <v>741</v>
      </c>
      <c r="B18" s="72">
        <f t="shared" si="3"/>
        <v>51824.950578668388</v>
      </c>
      <c r="C18" s="73">
        <f t="shared" si="4"/>
        <v>24871.131400577728</v>
      </c>
      <c r="D18" s="74">
        <v>304381.71636195527</v>
      </c>
      <c r="E18" s="75">
        <v>74345.098633661328</v>
      </c>
      <c r="F18" s="76">
        <v>12791.076999999999</v>
      </c>
      <c r="G18" s="76">
        <v>61554.02163366133</v>
      </c>
      <c r="H18" s="75">
        <v>110732.001069773</v>
      </c>
      <c r="I18" s="76">
        <f t="shared" si="0"/>
        <v>56876.681573177819</v>
      </c>
      <c r="J18" s="76">
        <f t="shared" si="1"/>
        <v>53855.319496595184</v>
      </c>
      <c r="K18" s="75">
        <v>81166.467044549965</v>
      </c>
      <c r="L18" s="77">
        <f t="shared" si="5"/>
        <v>38138.149613971007</v>
      </c>
      <c r="M18" s="78">
        <v>356206.66694062366</v>
      </c>
      <c r="N18" s="75">
        <v>109231.13553616393</v>
      </c>
      <c r="O18" s="79">
        <v>11261.82423166541</v>
      </c>
      <c r="P18" s="75">
        <v>26953.81917809066</v>
      </c>
      <c r="Q18" s="75">
        <v>16335.895350151748</v>
      </c>
      <c r="R18" s="75">
        <v>143914.59950465328</v>
      </c>
      <c r="S18" s="75">
        <v>79239.732317409987</v>
      </c>
      <c r="T18" s="80">
        <f t="shared" si="6"/>
        <v>64674.86718724329</v>
      </c>
      <c r="U18" s="75">
        <v>19076637.464365665</v>
      </c>
      <c r="V18" s="75">
        <v>301209.83832699124</v>
      </c>
      <c r="W18" s="75">
        <v>26772.252817594843</v>
      </c>
      <c r="X18" s="77">
        <f t="shared" si="2"/>
        <v>32998.964553969156</v>
      </c>
      <c r="Y18" s="81"/>
      <c r="Z18" s="82">
        <v>1212231.2</v>
      </c>
      <c r="AA18" s="83">
        <f t="shared" si="12"/>
        <v>1334421.1500019531</v>
      </c>
      <c r="AB18" s="83"/>
      <c r="AC18" s="83">
        <f t="shared" si="7"/>
        <v>170686.85232224813</v>
      </c>
      <c r="AD18" s="83">
        <f>(W18+[2]AWM_DB_2017Q4!D57*[2]AWM_DB_2017Q4!J57)/[2]AWM_DB_2017Q4!H57</f>
        <v>260784.6047436849</v>
      </c>
      <c r="AE18" s="83">
        <f>W18/[2]AWM_DB_2017Q4!H57</f>
        <v>44707.563781215686</v>
      </c>
      <c r="AF18" s="83">
        <f>([2]AWM_DB_2017Q4!E57*[2]AWM_DB_2017Q4!K57-[2]Fiscaldatabase!W18)/[2]AWM_DB_2017Q4!H57</f>
        <v>204173.30099530212</v>
      </c>
      <c r="AG18" s="83">
        <f>N18/([2]AWM_DB_2017Q4!H57)</f>
        <v>182407.43474782346</v>
      </c>
      <c r="AH18" s="84">
        <f>([2]AWM_DB_2017Q4!C57*[2]AWM_DB_2017Q4!I57)/([2]AWM_DB_2017Q4!B57*[2]AWM_DB_2017Q4!H57)*100</f>
        <v>58.023292985563224</v>
      </c>
      <c r="AI18" s="84">
        <f>([2]AWM_DB_2017Q4!E57*[2]AWM_DB_2017Q4!K57-[2]Fiscaldatabase!W18)/([2]AWM_DB_2017Q4!H57*[2]AWM_DB_2017Q4!B57)*100</f>
        <v>18.870187012005186</v>
      </c>
      <c r="AJ18" s="84">
        <f>(W18+[2]AWM_DB_2017Q4!D57*[2]AWM_DB_2017Q4!J57)/([2]AWM_DB_2017Q4!H57*[2]AWM_DB_2017Q4!B57)*100</f>
        <v>24.102339715212903</v>
      </c>
      <c r="AK18" s="84">
        <f t="shared" si="8"/>
        <v>-0.99581971278131221</v>
      </c>
      <c r="AL18">
        <f>[2]AWM_DB_2017Q4!Q57/([2]AWM_DB_2017Q4!B57*[2]AWM_DB_2017Q4!H57)</f>
        <v>0.53929915117794391</v>
      </c>
      <c r="AM18">
        <f>([2]AWM_DB_2017Q4!Q57-I18)/([2]AWM_DB_2017Q4!B57*[2]AWM_DB_2017Q4!H57)</f>
        <v>0.45151672275158256</v>
      </c>
      <c r="AO18">
        <f>Z18/([2]AWM_DB_2017Q4!B57*[2]AWM_DB_2017Q4!H57+[2]AWM_DB_2017Q4!B56*[2]AWM_DB_2017Q4!H56+[2]AWM_DB_2017Q4!B55*[2]AWM_DB_2017Q4!H55+[2]AWM_DB_2017Q4!B54*[2]AWM_DB_2017Q4!H54)*100</f>
        <v>48.734423853765428</v>
      </c>
      <c r="AP18">
        <f>Z18/([2]AWM_DB_2017Q4!B57*[2]AWM_DB_2017Q4!H57*4)*100</f>
        <v>46.773385685876889</v>
      </c>
      <c r="AQ18">
        <f>AA18/([2]AWM_DB_2017Q4!B57*[2]AWM_DB_2017Q4!H57*4)*100</f>
        <v>51.488028947310326</v>
      </c>
      <c r="AR18">
        <f>B18/([2]AWM_DB_2017Q4!B57*[2]AWM_DB_2017Q4!H57)*100</f>
        <v>7.9985679351185333</v>
      </c>
      <c r="AS18">
        <f>(B18-P18)/([2]AWM_DB_2017Q4!B57*[2]AWM_DB_2017Q4!H57)*100</f>
        <v>3.8385648593876995</v>
      </c>
      <c r="AT18">
        <f>SUM(C15:C18)/([2]AWM_DB_2017Q4!B57*[2]AWM_DB_2017Q4!H57+[2]AWM_DB_2017Q4!B56*[2]AWM_DB_2017Q4!H56+[2]AWM_DB_2017Q4!B55*[2]AWM_DB_2017Q4!H55+[2]AWM_DB_2017Q4!B54*[2]AWM_DB_2017Q4!H54)*100</f>
        <v>3.9398562778915553</v>
      </c>
      <c r="AU18" s="85">
        <f>Z18/([2]AWM_DB_2017Q4!H57*[2]population!D102)</f>
        <v>2251525.713888464</v>
      </c>
      <c r="AV18">
        <f>AA18/([2]AWM_DB_2017Q4!H57*[2]population!D102)</f>
        <v>2478474.0174861141</v>
      </c>
      <c r="AW18" s="36">
        <f>(M18-P18)/([2]AWM_DB_2017Q4!B57*[2]AWM_DB_2017Q4!H57)*100</f>
        <v>50.816281371310247</v>
      </c>
      <c r="AX18" s="36">
        <f>D18/([2]AWM_DB_2017Q4!B57*[2]AWM_DB_2017Q4!H57)*100</f>
        <v>46.977716511922537</v>
      </c>
      <c r="AZ18" s="36">
        <f>AC18/([2]AWM_DB_2017Q4!B57*[2]AWM_DB_2017Q4!H57)*100</f>
        <v>26.343496109246566</v>
      </c>
      <c r="BA18" s="36">
        <f>AD18/[2]AWM_DB_2017Q4!B57*100</f>
        <v>24.102339715212903</v>
      </c>
      <c r="BC18">
        <f>R18/([2]AWM_DB_2017Q4!B57*[2]AWM_DB_2017Q4!H57)*100</f>
        <v>22.21151565298651</v>
      </c>
      <c r="BD18">
        <f>([2]AWM_DB_2017Q4!D57*[2]AWM_DB_2017Q4!J57)/([2]AWM_DB_2017Q4!B57*[2]AWM_DB_2017Q4!H57)*100</f>
        <v>19.97035925895285</v>
      </c>
      <c r="BE18" s="37">
        <f>N18/([2]AWM_DB_2017Q4!B57*[2]AWM_DB_2017Q4!H57)*100</f>
        <v>16.858533360102555</v>
      </c>
      <c r="BG18">
        <f t="shared" si="9"/>
        <v>0.43917398850372713</v>
      </c>
      <c r="BH18">
        <f>([2]AWM_DB_2017Q4!D57/[2]AWM_DB_2017Q4!D56-1)*100</f>
        <v>0.6367787700457983</v>
      </c>
      <c r="BL18" s="37">
        <f>(G18+H18)/[2]AWM_DB_2017Q4!Q57</f>
        <v>0.49305305002443556</v>
      </c>
      <c r="BM18">
        <f>(E18+H18)/[2]AWM_DB_2017Q4!T57</f>
        <v>0.31434828911681661</v>
      </c>
      <c r="BN18">
        <f>(E18)/[2]AWM_DB_2017Q4!T57</f>
        <v>0.12627307536783686</v>
      </c>
      <c r="BP18">
        <f>(H18)/[2]AWM_DB_2017Q4!T57</f>
        <v>0.18807521374897976</v>
      </c>
      <c r="BR18">
        <f>($E18)/[2]AWM_DB_2017Q4!Q57</f>
        <v>0.21276292214831838</v>
      </c>
      <c r="BS18">
        <f>($G18)/[2]AWM_DB_2017Q4!Q57</f>
        <v>0.17615705343659213</v>
      </c>
      <c r="BT18">
        <f>($H18)/[2]AWM_DB_2017Q4!Q57</f>
        <v>0.3168959965878434</v>
      </c>
      <c r="BU18">
        <f>0.5*($H18)/([2]AWM_DB_2017Q4!$Q57)</f>
        <v>0.1584479982939217</v>
      </c>
      <c r="BV18">
        <f>0.5*($H18)/([2]AWM_DB_2017Q4!$Q57)</f>
        <v>0.1584479982939217</v>
      </c>
      <c r="BW18">
        <f>K18/([2]AWM_DB_2017Q4!C57*[2]AWM_DB_2017Q4!I57)*100</f>
        <v>21.589749894726317</v>
      </c>
      <c r="BX18">
        <f>($I18)/([2]AWM_DB_2017Q4!Q57-$I18)*100</f>
        <v>19.441678237609349</v>
      </c>
      <c r="BY18">
        <f>($J18)/([2]AWM_DB_2017Q4!Q57-$I18)*100</f>
        <v>18.408911421622392</v>
      </c>
      <c r="BZ18">
        <f>($E18)/([2]AWM_DB_2017Q4!B57*[2]AWM_DB_2017Q4!H57)*100</f>
        <v>11.474286331672706</v>
      </c>
      <c r="CA18" s="37">
        <f>($I18)/([2]AWM_DB_2017Q4!B57*[2]AWM_DB_2017Q4!H57)*100</f>
        <v>8.7782428426361356</v>
      </c>
      <c r="CB18" s="37">
        <f>($J18)/([2]AWM_DB_2017Q4!B57*[2]AWM_DB_2017Q4!H57)*100</f>
        <v>8.311931354515119</v>
      </c>
      <c r="CC18" s="37">
        <f t="shared" si="10"/>
        <v>17.090174197151256</v>
      </c>
      <c r="CD18">
        <f>N18/([2]AWM_DB_2017Q4!H57*[2]population!D102)*100</f>
        <v>20287937.681929741</v>
      </c>
      <c r="CG18">
        <f>N18/([2]AWM_DB_2017Q4!B57*[2]AWM_DB_2017Q4!H57)*100</f>
        <v>16.858533360102555</v>
      </c>
      <c r="CH18">
        <f>($G18+$H18)/[2]AWM_DB_2017Q4!Q57*100</f>
        <v>49.305305002443554</v>
      </c>
      <c r="CI18">
        <f t="shared" si="11"/>
        <v>37.850589659231744</v>
      </c>
      <c r="CK18" s="80">
        <f>N18+P18+Q18+[2]Fiscaldatabase!CN18+W18+X18</f>
        <v>341685.59013012331</v>
      </c>
      <c r="CL18" s="80">
        <f>[2]Fiscaldatabase!CK18-D18-P18</f>
        <v>10350.054590077376</v>
      </c>
      <c r="CM18" s="80">
        <f>[2]Fiscaldatabase!CK18-D18</f>
        <v>37303.873768168036</v>
      </c>
      <c r="CN18" s="83">
        <f>[2]AWM_DB_2017Q4!D57*[2]AWM_DB_2017Q4!J57</f>
        <v>129393.52269415295</v>
      </c>
      <c r="CO18" s="55">
        <f>[2]Fiscaldatabase!CL18/([2]AWM_DB_2017Q4!B57*[2]AWM_DB_2017Q4!H57)*100</f>
        <v>1.5974084653540332</v>
      </c>
      <c r="CP18" s="37">
        <f>[2]Fiscaldatabase!CM18/([2]AWM_DB_2017Q4!B57*[2]AWM_DB_2017Q4!H57)*100</f>
        <v>5.757411541084867</v>
      </c>
      <c r="CQ18">
        <f>SUM([2]Fiscaldatabase!CM15:CM18)/([2]AWM_DB_2017Q4!B57*[2]AWM_DB_2017Q4!H57+[2]AWM_DB_2017Q4!B56*[2]AWM_DB_2017Q4!H56+[2]AWM_DB_2017Q4!B55*[2]AWM_DB_2017Q4!H55+[2]AWM_DB_2017Q4!B54*[2]AWM_DB_2017Q4!H54)*100</f>
        <v>5.5949831678169488</v>
      </c>
    </row>
    <row r="19" spans="1:95">
      <c r="A19" s="71" t="s">
        <v>742</v>
      </c>
      <c r="B19" s="72">
        <f t="shared" si="3"/>
        <v>52397.678603146109</v>
      </c>
      <c r="C19" s="73">
        <f t="shared" si="4"/>
        <v>24373.006821533741</v>
      </c>
      <c r="D19" s="74">
        <v>312340.28509897093</v>
      </c>
      <c r="E19" s="75">
        <v>75933.763585899738</v>
      </c>
      <c r="F19" s="76">
        <v>13057.118</v>
      </c>
      <c r="G19" s="76">
        <v>62876.645585899736</v>
      </c>
      <c r="H19" s="75">
        <v>112739.78957768522</v>
      </c>
      <c r="I19" s="76">
        <f t="shared" si="0"/>
        <v>57907.967439301137</v>
      </c>
      <c r="J19" s="76">
        <f t="shared" si="1"/>
        <v>54831.822138384086</v>
      </c>
      <c r="K19" s="75">
        <v>83244.388388288527</v>
      </c>
      <c r="L19" s="77">
        <f t="shared" si="5"/>
        <v>40422.343547097465</v>
      </c>
      <c r="M19" s="78">
        <v>364737.96370211703</v>
      </c>
      <c r="N19" s="75">
        <v>110929.88354678772</v>
      </c>
      <c r="O19" s="79">
        <v>11556.84645426773</v>
      </c>
      <c r="P19" s="75">
        <v>28024.671781612367</v>
      </c>
      <c r="Q19" s="75">
        <v>17276.912488549198</v>
      </c>
      <c r="R19" s="75">
        <v>146793.40080236524</v>
      </c>
      <c r="S19" s="75">
        <v>80718.241307597564</v>
      </c>
      <c r="T19" s="80">
        <f t="shared" si="6"/>
        <v>66075.159494767679</v>
      </c>
      <c r="U19" s="75">
        <v>19148219.150315177</v>
      </c>
      <c r="V19" s="75">
        <v>303221.96759267017</v>
      </c>
      <c r="W19" s="75">
        <v>27615.597652927339</v>
      </c>
      <c r="X19" s="77">
        <f t="shared" si="2"/>
        <v>34097.497429875191</v>
      </c>
      <c r="Y19" s="81"/>
      <c r="Z19" s="82">
        <v>1263547.3999999999</v>
      </c>
      <c r="AA19" s="83">
        <f t="shared" si="12"/>
        <v>1386818.8286050991</v>
      </c>
      <c r="AB19" s="83"/>
      <c r="AC19" s="83">
        <f t="shared" si="7"/>
        <v>174408.99845529257</v>
      </c>
      <c r="AD19" s="83">
        <f>(W19+[2]AWM_DB_2017Q4!D58*[2]AWM_DB_2017Q4!J58)/[2]AWM_DB_2017Q4!H58</f>
        <v>261368.5262588379</v>
      </c>
      <c r="AE19" s="83">
        <f>W19/[2]AWM_DB_2017Q4!H58</f>
        <v>45316.90175618654</v>
      </c>
      <c r="AF19" s="83">
        <f>([2]AWM_DB_2017Q4!E58*[2]AWM_DB_2017Q4!K58-[2]Fiscaldatabase!W19)/[2]AWM_DB_2017Q4!H58</f>
        <v>203264.99145656056</v>
      </c>
      <c r="AG19" s="83">
        <f>N19/([2]AWM_DB_2017Q4!H58)</f>
        <v>182034.75795433728</v>
      </c>
      <c r="AH19" s="84">
        <f>([2]AWM_DB_2017Q4!C58*[2]AWM_DB_2017Q4!I58)/([2]AWM_DB_2017Q4!B58*[2]AWM_DB_2017Q4!H58)*100</f>
        <v>57.967438165211696</v>
      </c>
      <c r="AI19" s="84">
        <f>([2]AWM_DB_2017Q4!E58*[2]AWM_DB_2017Q4!K58-[2]Fiscaldatabase!W19)/([2]AWM_DB_2017Q4!H58*[2]AWM_DB_2017Q4!B58)*100</f>
        <v>18.626211395694988</v>
      </c>
      <c r="AJ19" s="84">
        <f>(W19+[2]AWM_DB_2017Q4!D58*[2]AWM_DB_2017Q4!J58)/([2]AWM_DB_2017Q4!H58*[2]AWM_DB_2017Q4!B58)*100</f>
        <v>23.950535640165903</v>
      </c>
      <c r="AK19" s="84">
        <f t="shared" si="8"/>
        <v>-0.54418520107259383</v>
      </c>
      <c r="AL19">
        <f>[2]AWM_DB_2017Q4!Q58/([2]AWM_DB_2017Q4!B58*[2]AWM_DB_2017Q4!H58)</f>
        <v>0.53668660103075572</v>
      </c>
      <c r="AM19">
        <f>([2]AWM_DB_2017Q4!Q58-I19)/([2]AWM_DB_2017Q4!B58*[2]AWM_DB_2017Q4!H58)</f>
        <v>0.4496090860487692</v>
      </c>
      <c r="AO19">
        <f>Z19/([2]AWM_DB_2017Q4!B58*[2]AWM_DB_2017Q4!H58+[2]AWM_DB_2017Q4!B57*[2]AWM_DB_2017Q4!H57+[2]AWM_DB_2017Q4!B56*[2]AWM_DB_2017Q4!H56+[2]AWM_DB_2017Q4!B55*[2]AWM_DB_2017Q4!H55)*100</f>
        <v>49.463571958100211</v>
      </c>
      <c r="AP19">
        <f>Z19/([2]AWM_DB_2017Q4!B58*[2]AWM_DB_2017Q4!H58*4)*100</f>
        <v>47.500617151378805</v>
      </c>
      <c r="AQ19">
        <f>AA19/([2]AWM_DB_2017Q4!B58*[2]AWM_DB_2017Q4!H58*4)*100</f>
        <v>52.134767746658682</v>
      </c>
      <c r="AR19">
        <f>B19/([2]AWM_DB_2017Q4!B58*[2]AWM_DB_2017Q4!H58)*100</f>
        <v>7.8791569542987823</v>
      </c>
      <c r="AS19">
        <f>(B19-P19)/([2]AWM_DB_2017Q4!B58*[2]AWM_DB_2017Q4!H58)*100</f>
        <v>3.6650239345437088</v>
      </c>
      <c r="AT19">
        <f>SUM(C16:C19)/([2]AWM_DB_2017Q4!B58*[2]AWM_DB_2017Q4!H58+[2]AWM_DB_2017Q4!B57*[2]AWM_DB_2017Q4!H57+[2]AWM_DB_2017Q4!B56*[2]AWM_DB_2017Q4!H56+[2]AWM_DB_2017Q4!B55*[2]AWM_DB_2017Q4!H55)*100</f>
        <v>3.8577883576934093</v>
      </c>
      <c r="AU19" s="85">
        <f>Z19/([2]AWM_DB_2017Q4!H58*[2]population!D103)</f>
        <v>2299055.2332938393</v>
      </c>
      <c r="AV19">
        <f>AA19/([2]AWM_DB_2017Q4!H58*[2]population!D103)</f>
        <v>2523350.5965308347</v>
      </c>
      <c r="AW19" s="36">
        <f>(M19-P19)/([2]AWM_DB_2017Q4!B58*[2]AWM_DB_2017Q4!H58)*100</f>
        <v>50.632336133322241</v>
      </c>
      <c r="AX19" s="36">
        <f>D19/([2]AWM_DB_2017Q4!B58*[2]AWM_DB_2017Q4!H58)*100</f>
        <v>46.967312198778529</v>
      </c>
      <c r="AZ19" s="36">
        <f>AC19/([2]AWM_DB_2017Q4!B58*[2]AWM_DB_2017Q4!H58)*100</f>
        <v>26.226273943914634</v>
      </c>
      <c r="BA19" s="36">
        <f>AD19/[2]AWM_DB_2017Q4!B58*100</f>
        <v>23.950535640165903</v>
      </c>
      <c r="BC19">
        <f>R19/([2]AWM_DB_2017Q4!B58*[2]AWM_DB_2017Q4!H58)*100</f>
        <v>22.073654322305771</v>
      </c>
      <c r="BD19">
        <f>([2]AWM_DB_2017Q4!D58*[2]AWM_DB_2017Q4!J58)/([2]AWM_DB_2017Q4!B58*[2]AWM_DB_2017Q4!H58)*100</f>
        <v>19.797916018557036</v>
      </c>
      <c r="BE19" s="37">
        <f>N19/([2]AWM_DB_2017Q4!B58*[2]AWM_DB_2017Q4!H58)*100</f>
        <v>16.680776452084025</v>
      </c>
      <c r="BG19">
        <f t="shared" si="9"/>
        <v>0.66801578489430469</v>
      </c>
      <c r="BH19">
        <f>([2]AWM_DB_2017Q4!D58/[2]AWM_DB_2017Q4!D57-1)*100</f>
        <v>0.27943738710352051</v>
      </c>
      <c r="BL19" s="37">
        <f>(G19+H19)/[2]AWM_DB_2017Q4!Q58</f>
        <v>0.49205325548846029</v>
      </c>
      <c r="BM19">
        <f>(E19+H19)/[2]AWM_DB_2017Q4!T58</f>
        <v>0.31217618988554646</v>
      </c>
      <c r="BN19">
        <f>(E19)/[2]AWM_DB_2017Q4!T58</f>
        <v>0.12563876919921796</v>
      </c>
      <c r="BP19">
        <f>(H19)/[2]AWM_DB_2017Q4!T58</f>
        <v>0.1865374206863285</v>
      </c>
      <c r="BR19">
        <f>($E19)/[2]AWM_DB_2017Q4!Q58</f>
        <v>0.21275603014677633</v>
      </c>
      <c r="BS19">
        <f>($G19)/[2]AWM_DB_2017Q4!Q58</f>
        <v>0.17617176960639841</v>
      </c>
      <c r="BT19">
        <f>($H19)/[2]AWM_DB_2017Q4!Q58</f>
        <v>0.31588148588206194</v>
      </c>
      <c r="BU19">
        <f>0.5*($H19)/([2]AWM_DB_2017Q4!$Q58)</f>
        <v>0.15794074294103097</v>
      </c>
      <c r="BV19">
        <f>0.5*($H19)/([2]AWM_DB_2017Q4!$Q58)</f>
        <v>0.15794074294103097</v>
      </c>
      <c r="BW19">
        <f>K19/([2]AWM_DB_2017Q4!C58*[2]AWM_DB_2017Q4!I58)*100</f>
        <v>21.594271855599285</v>
      </c>
      <c r="BX19">
        <f>($I19)/([2]AWM_DB_2017Q4!Q58-$I19)*100</f>
        <v>19.367383285608515</v>
      </c>
      <c r="BY19">
        <f>($J19)/([2]AWM_DB_2017Q4!Q58-$I19)*100</f>
        <v>18.338563112503106</v>
      </c>
      <c r="BZ19">
        <f>($E19)/([2]AWM_DB_2017Q4!B58*[2]AWM_DB_2017Q4!H58)*100</f>
        <v>11.418331066827038</v>
      </c>
      <c r="CA19" s="37">
        <f>($I19)/([2]AWM_DB_2017Q4!B58*[2]AWM_DB_2017Q4!H58)*100</f>
        <v>8.7077514981986521</v>
      </c>
      <c r="CB19" s="37">
        <f>($J19)/([2]AWM_DB_2017Q4!B58*[2]AWM_DB_2017Q4!H58)*100</f>
        <v>8.2451846004601936</v>
      </c>
      <c r="CC19" s="37">
        <f t="shared" si="10"/>
        <v>16.952936098658846</v>
      </c>
      <c r="CD19">
        <f>N19/([2]AWM_DB_2017Q4!H58*[2]population!D103)*100</f>
        <v>20183962.176402599</v>
      </c>
      <c r="CG19">
        <f>N19/([2]AWM_DB_2017Q4!B58*[2]AWM_DB_2017Q4!H58)*100</f>
        <v>16.680776452084025</v>
      </c>
      <c r="CH19">
        <f>($G19+$H19)/[2]AWM_DB_2017Q4!Q58*100</f>
        <v>49.205325548846027</v>
      </c>
      <c r="CI19">
        <f t="shared" si="11"/>
        <v>37.705946398111621</v>
      </c>
      <c r="CK19" s="80">
        <f>N19+P19+Q19+[2]Fiscaldatabase!CN19+W19+X19</f>
        <v>349603.93287669512</v>
      </c>
      <c r="CL19" s="80">
        <f>[2]Fiscaldatabase!CK19-D19-P19</f>
        <v>9238.9759961118289</v>
      </c>
      <c r="CM19" s="80">
        <f>[2]Fiscaldatabase!CK19-D19</f>
        <v>37263.647777724196</v>
      </c>
      <c r="CN19" s="83">
        <f>[2]AWM_DB_2017Q4!D58*[2]AWM_DB_2017Q4!J58</f>
        <v>131659.36997694336</v>
      </c>
      <c r="CO19" s="55">
        <f>[2]Fiscaldatabase!CL19/([2]AWM_DB_2017Q4!B58*[2]AWM_DB_2017Q4!H58)*100</f>
        <v>1.3892856307949719</v>
      </c>
      <c r="CP19" s="37">
        <f>[2]Fiscaldatabase!CM19/([2]AWM_DB_2017Q4!B58*[2]AWM_DB_2017Q4!H58)*100</f>
        <v>5.6034186505500463</v>
      </c>
      <c r="CQ19">
        <f>SUM([2]Fiscaldatabase!CM16:CM19)/([2]AWM_DB_2017Q4!B58*[2]AWM_DB_2017Q4!H58+[2]AWM_DB_2017Q4!B57*[2]AWM_DB_2017Q4!H57+[2]AWM_DB_2017Q4!B56*[2]AWM_DB_2017Q4!H56+[2]AWM_DB_2017Q4!B55*[2]AWM_DB_2017Q4!H55)*100</f>
        <v>5.6652451600850613</v>
      </c>
    </row>
    <row r="20" spans="1:95">
      <c r="A20" s="71" t="s">
        <v>743</v>
      </c>
      <c r="B20" s="72">
        <f t="shared" si="3"/>
        <v>53317.210708593484</v>
      </c>
      <c r="C20" s="73">
        <f t="shared" si="4"/>
        <v>24233.382268115198</v>
      </c>
      <c r="D20" s="74">
        <v>317837.86935605708</v>
      </c>
      <c r="E20" s="75">
        <v>78263.63318582013</v>
      </c>
      <c r="F20" s="76">
        <v>13496.264999999999</v>
      </c>
      <c r="G20" s="76">
        <v>64767.368185820131</v>
      </c>
      <c r="H20" s="75">
        <v>115234.38162236396</v>
      </c>
      <c r="I20" s="76">
        <f t="shared" si="0"/>
        <v>59189.296377724029</v>
      </c>
      <c r="J20" s="76">
        <f t="shared" si="1"/>
        <v>56045.085244639929</v>
      </c>
      <c r="K20" s="75">
        <v>85343.123548371921</v>
      </c>
      <c r="L20" s="77">
        <f t="shared" si="5"/>
        <v>38996.730999501073</v>
      </c>
      <c r="M20" s="78">
        <v>371155.08006465057</v>
      </c>
      <c r="N20" s="75">
        <v>112640.28111967388</v>
      </c>
      <c r="O20" s="79">
        <v>11531.386943560126</v>
      </c>
      <c r="P20" s="75">
        <v>29083.828440478286</v>
      </c>
      <c r="Q20" s="75">
        <v>17868.720777854025</v>
      </c>
      <c r="R20" s="75">
        <v>149029.32572316015</v>
      </c>
      <c r="S20" s="75">
        <v>82260.342817831784</v>
      </c>
      <c r="T20" s="80">
        <f t="shared" si="6"/>
        <v>66768.982905328361</v>
      </c>
      <c r="U20" s="75">
        <v>19212991.467468798</v>
      </c>
      <c r="V20" s="75">
        <v>304262.66354696814</v>
      </c>
      <c r="W20" s="75">
        <v>28304.953929648036</v>
      </c>
      <c r="X20" s="77">
        <f t="shared" si="2"/>
        <v>34227.970073836215</v>
      </c>
      <c r="Y20" s="81"/>
      <c r="Z20" s="82">
        <v>1314636.7</v>
      </c>
      <c r="AA20" s="83">
        <f t="shared" si="12"/>
        <v>1440136.0393136926</v>
      </c>
      <c r="AB20" s="83"/>
      <c r="AC20" s="83">
        <f t="shared" si="7"/>
        <v>177334.27965280818</v>
      </c>
      <c r="AD20" s="83">
        <f>(W20+[2]AWM_DB_2017Q4!D59*[2]AWM_DB_2017Q4!J59)/[2]AWM_DB_2017Q4!H59</f>
        <v>263001.57313813752</v>
      </c>
      <c r="AE20" s="83">
        <f>W20/[2]AWM_DB_2017Q4!H59</f>
        <v>45773.374751420757</v>
      </c>
      <c r="AF20" s="83">
        <f>([2]AWM_DB_2017Q4!E59*[2]AWM_DB_2017Q4!K59-[2]Fiscaldatabase!W20)/[2]AWM_DB_2017Q4!H59</f>
        <v>196817.16865548564</v>
      </c>
      <c r="AG20" s="83">
        <f>N20/([2]AWM_DB_2017Q4!H59)</f>
        <v>182156.3042501772</v>
      </c>
      <c r="AH20" s="84">
        <f>([2]AWM_DB_2017Q4!C59*[2]AWM_DB_2017Q4!I59)/([2]AWM_DB_2017Q4!B59*[2]AWM_DB_2017Q4!H59)*100</f>
        <v>58.09178865562864</v>
      </c>
      <c r="AI20" s="84">
        <f>([2]AWM_DB_2017Q4!E59*[2]AWM_DB_2017Q4!K59-[2]Fiscaldatabase!W20)/([2]AWM_DB_2017Q4!H59*[2]AWM_DB_2017Q4!B59)*100</f>
        <v>18.120994554493024</v>
      </c>
      <c r="AJ20" s="84">
        <f>(W20+[2]AWM_DB_2017Q4!D59*[2]AWM_DB_2017Q4!J59)/([2]AWM_DB_2017Q4!H59*[2]AWM_DB_2017Q4!B59)*100</f>
        <v>24.214605398584759</v>
      </c>
      <c r="AK20" s="84">
        <f t="shared" si="8"/>
        <v>-0.4273886087064227</v>
      </c>
      <c r="AL20">
        <f>[2]AWM_DB_2017Q4!Q59/([2]AWM_DB_2017Q4!B59*[2]AWM_DB_2017Q4!H59)</f>
        <v>0.53286023928234372</v>
      </c>
      <c r="AM20">
        <f>([2]AWM_DB_2017Q4!Q59-I20)/([2]AWM_DB_2017Q4!B59*[2]AWM_DB_2017Q4!H59)</f>
        <v>0.44473248408116062</v>
      </c>
      <c r="AO20">
        <f>Z20/([2]AWM_DB_2017Q4!B59*[2]AWM_DB_2017Q4!H59+[2]AWM_DB_2017Q4!B58*[2]AWM_DB_2017Q4!H58+[2]AWM_DB_2017Q4!B57*[2]AWM_DB_2017Q4!H57+[2]AWM_DB_2017Q4!B56*[2]AWM_DB_2017Q4!H56)*100</f>
        <v>50.311302062281406</v>
      </c>
      <c r="AP20">
        <f>Z20/([2]AWM_DB_2017Q4!B59*[2]AWM_DB_2017Q4!H59*4)*100</f>
        <v>48.934515345790544</v>
      </c>
      <c r="AQ20">
        <f>AA20/([2]AWM_DB_2017Q4!B59*[2]AWM_DB_2017Q4!H59*4)*100</f>
        <v>53.605957536269834</v>
      </c>
      <c r="AR20">
        <f>B20/([2]AWM_DB_2017Q4!B59*[2]AWM_DB_2017Q4!H59)*100</f>
        <v>7.9384726308474898</v>
      </c>
      <c r="AS20">
        <f>(B20-P20)/([2]AWM_DB_2017Q4!B59*[2]AWM_DB_2017Q4!H59)*100</f>
        <v>3.6081415237517458</v>
      </c>
      <c r="AT20">
        <f>SUM(C17:C20)/([2]AWM_DB_2017Q4!B59*[2]AWM_DB_2017Q4!H59+[2]AWM_DB_2017Q4!B58*[2]AWM_DB_2017Q4!H58+[2]AWM_DB_2017Q4!B57*[2]AWM_DB_2017Q4!H57+[2]AWM_DB_2017Q4!B56*[2]AWM_DB_2017Q4!H56)*100</f>
        <v>3.7528117284987137</v>
      </c>
      <c r="AU20" s="85">
        <f>Z20/([2]AWM_DB_2017Q4!H59*[2]population!D104)</f>
        <v>2351624.7867321549</v>
      </c>
      <c r="AV20">
        <f>AA20/([2]AWM_DB_2017Q4!H59*[2]population!D104)</f>
        <v>2576118.2586157476</v>
      </c>
      <c r="AW20" s="36">
        <f>(M20-P20)/([2]AWM_DB_2017Q4!B59*[2]AWM_DB_2017Q4!H59)*100</f>
        <v>50.931457830005314</v>
      </c>
      <c r="AX20" s="36">
        <f>D20/([2]AWM_DB_2017Q4!B59*[2]AWM_DB_2017Q4!H59)*100</f>
        <v>47.323316306253574</v>
      </c>
      <c r="AZ20" s="36">
        <f>AC20/([2]AWM_DB_2017Q4!B59*[2]AWM_DB_2017Q4!H59)*100</f>
        <v>26.403544124411116</v>
      </c>
      <c r="BA20" s="36">
        <f>AD20/[2]AWM_DB_2017Q4!B59*100</f>
        <v>24.214605398584752</v>
      </c>
      <c r="BC20">
        <f>R20/([2]AWM_DB_2017Q4!B59*[2]AWM_DB_2017Q4!H59)*100</f>
        <v>22.189180711516109</v>
      </c>
      <c r="BD20">
        <f>([2]AWM_DB_2017Q4!D59*[2]AWM_DB_2017Q4!J59)/([2]AWM_DB_2017Q4!B59*[2]AWM_DB_2017Q4!H59)*100</f>
        <v>20.000241985689755</v>
      </c>
      <c r="BE20" s="37">
        <f>N20/([2]AWM_DB_2017Q4!B59*[2]AWM_DB_2017Q4!H59)*100</f>
        <v>16.77116595027308</v>
      </c>
      <c r="BG20">
        <f t="shared" si="9"/>
        <v>0.34321258534142363</v>
      </c>
      <c r="BH20">
        <f>([2]AWM_DB_2017Q4!D59/[2]AWM_DB_2017Q4!D58-1)*100</f>
        <v>0.59023196133169975</v>
      </c>
      <c r="BL20" s="37">
        <f>(G20+H20)/[2]AWM_DB_2017Q4!Q59</f>
        <v>0.50295941484713125</v>
      </c>
      <c r="BM20">
        <f>(E20+H20)/[2]AWM_DB_2017Q4!T59</f>
        <v>0.3173188413138876</v>
      </c>
      <c r="BN20">
        <f>(E20)/[2]AWM_DB_2017Q4!T59</f>
        <v>0.12834511725693001</v>
      </c>
      <c r="BP20">
        <f>(H20)/[2]AWM_DB_2017Q4!T59</f>
        <v>0.18897372405695759</v>
      </c>
      <c r="BR20">
        <f>($E20)/[2]AWM_DB_2017Q4!Q59</f>
        <v>0.21868360275884877</v>
      </c>
      <c r="BS20">
        <f>($G20)/[2]AWM_DB_2017Q4!Q59</f>
        <v>0.18097244964919615</v>
      </c>
      <c r="BT20">
        <f>($H20)/[2]AWM_DB_2017Q4!Q59</f>
        <v>0.32198696519793507</v>
      </c>
      <c r="BU20">
        <f>0.5*($H20)/([2]AWM_DB_2017Q4!$Q59)</f>
        <v>0.16099348259896754</v>
      </c>
      <c r="BV20">
        <f>0.5*($H20)/([2]AWM_DB_2017Q4!$Q59)</f>
        <v>0.16099348259896754</v>
      </c>
      <c r="BW20">
        <f>K20/([2]AWM_DB_2017Q4!C59*[2]AWM_DB_2017Q4!I59)*100</f>
        <v>21.873753612176436</v>
      </c>
      <c r="BX20">
        <f>($I20)/([2]AWM_DB_2017Q4!Q59-$I20)*100</f>
        <v>19.815902448245819</v>
      </c>
      <c r="BY20">
        <f>($J20)/([2]AWM_DB_2017Q4!Q59-$I20)*100</f>
        <v>18.763256363516696</v>
      </c>
      <c r="BZ20">
        <f>($E20)/([2]AWM_DB_2017Q4!B59*[2]AWM_DB_2017Q4!H59)*100</f>
        <v>11.652779689320516</v>
      </c>
      <c r="CA20" s="37">
        <f>($I20)/([2]AWM_DB_2017Q4!B59*[2]AWM_DB_2017Q4!H59)*100</f>
        <v>8.8127755201183149</v>
      </c>
      <c r="CB20" s="37">
        <f>($J20)/([2]AWM_DB_2017Q4!B59*[2]AWM_DB_2017Q4!H59)*100</f>
        <v>8.3446296119984229</v>
      </c>
      <c r="CC20" s="37">
        <f t="shared" si="10"/>
        <v>17.157405132116736</v>
      </c>
      <c r="CD20">
        <f>N20/([2]AWM_DB_2017Q4!H59*[2]population!D104)*100</f>
        <v>20149116.258925609</v>
      </c>
      <c r="CG20">
        <f>N20/([2]AWM_DB_2017Q4!B59*[2]AWM_DB_2017Q4!H59)*100</f>
        <v>16.77116595027308</v>
      </c>
      <c r="CH20">
        <f>($G20+$H20)/[2]AWM_DB_2017Q4!Q59*100</f>
        <v>50.295941484713126</v>
      </c>
      <c r="CI20">
        <f t="shared" si="11"/>
        <v>38.579158811762511</v>
      </c>
      <c r="CK20" s="80">
        <f>N20+P20+Q20+[2]Fiscaldatabase!CN20+W20+X20</f>
        <v>356453.49794675334</v>
      </c>
      <c r="CL20" s="80">
        <f>[2]Fiscaldatabase!CK20-D20-P20</f>
        <v>9531.8001502179723</v>
      </c>
      <c r="CM20" s="80">
        <f>[2]Fiscaldatabase!CK20-D20</f>
        <v>38615.628590696258</v>
      </c>
      <c r="CN20" s="83">
        <f>[2]AWM_DB_2017Q4!D59*[2]AWM_DB_2017Q4!J59</f>
        <v>134327.74360526292</v>
      </c>
      <c r="CO20" s="55">
        <f>[2]Fiscaldatabase!CL20/([2]AWM_DB_2017Q4!B59*[2]AWM_DB_2017Q4!H59)*100</f>
        <v>1.4192027979253887</v>
      </c>
      <c r="CP20" s="37">
        <f>[2]Fiscaldatabase!CM20/([2]AWM_DB_2017Q4!B59*[2]AWM_DB_2017Q4!H59)*100</f>
        <v>5.7495339050211332</v>
      </c>
      <c r="CQ20">
        <f>SUM([2]Fiscaldatabase!CM17:CM20)/([2]AWM_DB_2017Q4!B59*[2]AWM_DB_2017Q4!H59+[2]AWM_DB_2017Q4!B58*[2]AWM_DB_2017Q4!H58+[2]AWM_DB_2017Q4!B57*[2]AWM_DB_2017Q4!H57+[2]AWM_DB_2017Q4!B56*[2]AWM_DB_2017Q4!H56)*100</f>
        <v>5.7002636935196582</v>
      </c>
    </row>
    <row r="21" spans="1:95">
      <c r="A21" s="71" t="s">
        <v>744</v>
      </c>
      <c r="B21" s="72">
        <f t="shared" si="3"/>
        <v>52658.447669960791</v>
      </c>
      <c r="C21" s="73">
        <f t="shared" si="4"/>
        <v>22909.809507782054</v>
      </c>
      <c r="D21" s="74">
        <v>325647.88389736047</v>
      </c>
      <c r="E21" s="75">
        <v>80753.784894650467</v>
      </c>
      <c r="F21" s="76">
        <v>14059.052</v>
      </c>
      <c r="G21" s="76">
        <v>66694.732894650471</v>
      </c>
      <c r="H21" s="75">
        <v>117647.86699627514</v>
      </c>
      <c r="I21" s="76">
        <f t="shared" si="0"/>
        <v>60428.965468567723</v>
      </c>
      <c r="J21" s="76">
        <f t="shared" si="1"/>
        <v>57218.901527707421</v>
      </c>
      <c r="K21" s="75">
        <v>87209.170966552585</v>
      </c>
      <c r="L21" s="77">
        <f t="shared" si="5"/>
        <v>40037.061039882305</v>
      </c>
      <c r="M21" s="78">
        <v>378306.33156732126</v>
      </c>
      <c r="N21" s="75">
        <v>114467.23749608755</v>
      </c>
      <c r="O21" s="79">
        <v>11535.753426127081</v>
      </c>
      <c r="P21" s="75">
        <v>29748.638162178737</v>
      </c>
      <c r="Q21" s="75">
        <v>18190.795136023371</v>
      </c>
      <c r="R21" s="75">
        <v>151287.89406753186</v>
      </c>
      <c r="S21" s="75">
        <v>83414.138725600089</v>
      </c>
      <c r="T21" s="80">
        <f t="shared" si="6"/>
        <v>67873.75534193177</v>
      </c>
      <c r="U21" s="75">
        <v>19278442.250491798</v>
      </c>
      <c r="V21" s="75">
        <v>306365.06108100922</v>
      </c>
      <c r="W21" s="75">
        <v>27818.884820002517</v>
      </c>
      <c r="X21" s="77">
        <f t="shared" si="2"/>
        <v>36792.881885497249</v>
      </c>
      <c r="Y21" s="81"/>
      <c r="Z21" s="82">
        <v>1366125.2</v>
      </c>
      <c r="AA21" s="83">
        <f t="shared" si="12"/>
        <v>1492794.4869836534</v>
      </c>
      <c r="AB21" s="83"/>
      <c r="AC21" s="83">
        <f t="shared" si="7"/>
        <v>179106.77888753437</v>
      </c>
      <c r="AD21" s="83">
        <f>(W21+[2]AWM_DB_2017Q4!D60*[2]AWM_DB_2017Q4!J60)/[2]AWM_DB_2017Q4!H60</f>
        <v>263189.70223365357</v>
      </c>
      <c r="AE21" s="83">
        <f>W21/[2]AWM_DB_2017Q4!H60</f>
        <v>44276.151290464746</v>
      </c>
      <c r="AF21" s="83">
        <f>([2]AWM_DB_2017Q4!E60*[2]AWM_DB_2017Q4!K60-[2]Fiscaldatabase!W21)/[2]AWM_DB_2017Q4!H60</f>
        <v>201414.54094922461</v>
      </c>
      <c r="AG21" s="83">
        <f>N21/([2]AWM_DB_2017Q4!H60)</f>
        <v>182184.46778046916</v>
      </c>
      <c r="AH21" s="84">
        <f>([2]AWM_DB_2017Q4!C60*[2]AWM_DB_2017Q4!I60)/([2]AWM_DB_2017Q4!B60*[2]AWM_DB_2017Q4!H60)*100</f>
        <v>57.604057899333604</v>
      </c>
      <c r="AI21" s="84">
        <f>([2]AWM_DB_2017Q4!E60*[2]AWM_DB_2017Q4!K60-[2]Fiscaldatabase!W21)/([2]AWM_DB_2017Q4!H60*[2]AWM_DB_2017Q4!B60)*100</f>
        <v>18.355035783482258</v>
      </c>
      <c r="AJ21" s="84">
        <f>(W21+[2]AWM_DB_2017Q4!D60*[2]AWM_DB_2017Q4!J60)/([2]AWM_DB_2017Q4!H60*[2]AWM_DB_2017Q4!B60)*100</f>
        <v>23.984645694277763</v>
      </c>
      <c r="AK21" s="84">
        <f t="shared" si="8"/>
        <v>5.6260622906378899E-2</v>
      </c>
      <c r="AL21">
        <f>[2]AWM_DB_2017Q4!Q60/([2]AWM_DB_2017Q4!B60*[2]AWM_DB_2017Q4!H60)</f>
        <v>0.53011261716870484</v>
      </c>
      <c r="AM21">
        <f>([2]AWM_DB_2017Q4!Q60-I21)/([2]AWM_DB_2017Q4!B60*[2]AWM_DB_2017Q4!H60)</f>
        <v>0.44246507938436269</v>
      </c>
      <c r="AO21">
        <f>Z21/([2]AWM_DB_2017Q4!B60*[2]AWM_DB_2017Q4!H60+[2]AWM_DB_2017Q4!B59*[2]AWM_DB_2017Q4!H59+[2]AWM_DB_2017Q4!B58*[2]AWM_DB_2017Q4!H58+[2]AWM_DB_2017Q4!B57*[2]AWM_DB_2017Q4!H57)*100</f>
        <v>51.088645768441978</v>
      </c>
      <c r="AP21">
        <f>Z21/([2]AWM_DB_2017Q4!B60*[2]AWM_DB_2017Q4!H60*4)*100</f>
        <v>49.536471937213499</v>
      </c>
      <c r="AQ21">
        <f>AA21/([2]AWM_DB_2017Q4!B60*[2]AWM_DB_2017Q4!H60*4)*100</f>
        <v>54.129571881473801</v>
      </c>
      <c r="AR21">
        <f>B21/([2]AWM_DB_2017Q4!B60*[2]AWM_DB_2017Q4!H60)*100</f>
        <v>7.6377003081715742</v>
      </c>
      <c r="AS21">
        <f>(B21-P21)/([2]AWM_DB_2017Q4!B60*[2]AWM_DB_2017Q4!H60)*100</f>
        <v>3.3228905689439086</v>
      </c>
      <c r="AT21">
        <f>SUM(C18:C21)/([2]AWM_DB_2017Q4!B60*[2]AWM_DB_2017Q4!H60+[2]AWM_DB_2017Q4!B59*[2]AWM_DB_2017Q4!H59+[2]AWM_DB_2017Q4!B58*[2]AWM_DB_2017Q4!H58+[2]AWM_DB_2017Q4!B57*[2]AWM_DB_2017Q4!H57)*100</f>
        <v>3.6045731085512434</v>
      </c>
      <c r="AU21" s="85">
        <f>Z21/([2]AWM_DB_2017Q4!H60*[2]population!D105)</f>
        <v>2399740.8130194717</v>
      </c>
      <c r="AV21">
        <f>AA21/([2]AWM_DB_2017Q4!H60*[2]population!D105)</f>
        <v>2622248.5727260849</v>
      </c>
      <c r="AW21" s="36">
        <f>(M21-P21)/([2]AWM_DB_2017Q4!B60*[2]AWM_DB_2017Q4!H60)*100</f>
        <v>50.555595923019972</v>
      </c>
      <c r="AX21" s="36">
        <f>D21/([2]AWM_DB_2017Q4!B60*[2]AWM_DB_2017Q4!H60)*100</f>
        <v>47.23270535407606</v>
      </c>
      <c r="AZ21" s="36">
        <f>AC21/([2]AWM_DB_2017Q4!B60*[2]AWM_DB_2017Q4!H60)*100</f>
        <v>25.978052161330602</v>
      </c>
      <c r="BA21" s="36">
        <f>AD21/[2]AWM_DB_2017Q4!B60*100</f>
        <v>23.984645694277759</v>
      </c>
      <c r="BC21">
        <f>R21/([2]AWM_DB_2017Q4!B60*[2]AWM_DB_2017Q4!H60)*100</f>
        <v>21.943138209928112</v>
      </c>
      <c r="BD21">
        <f>([2]AWM_DB_2017Q4!D60*[2]AWM_DB_2017Q4!J60)/([2]AWM_DB_2017Q4!B60*[2]AWM_DB_2017Q4!H60)*100</f>
        <v>19.949731742875272</v>
      </c>
      <c r="BE21" s="37">
        <f>N21/([2]AWM_DB_2017Q4!B60*[2]AWM_DB_2017Q4!H60)*100</f>
        <v>16.602586931140113</v>
      </c>
      <c r="BG21">
        <f t="shared" si="9"/>
        <v>0.69098111136352003</v>
      </c>
      <c r="BH21">
        <f>([2]AWM_DB_2017Q4!D60/[2]AWM_DB_2017Q4!D59-1)*100</f>
        <v>0.44115469001486662</v>
      </c>
      <c r="BL21" s="37">
        <f>(G21+H21)/[2]AWM_DB_2017Q4!Q60</f>
        <v>0.50437334656162813</v>
      </c>
      <c r="BM21">
        <f>(E21+H21)/[2]AWM_DB_2017Q4!T60</f>
        <v>0.31684716151445186</v>
      </c>
      <c r="BN21">
        <f>(E21)/[2]AWM_DB_2017Q4!T60</f>
        <v>0.1289636819127154</v>
      </c>
      <c r="BP21">
        <f>(H21)/[2]AWM_DB_2017Q4!T60</f>
        <v>0.18788347960173646</v>
      </c>
      <c r="BR21">
        <f>($E21)/[2]AWM_DB_2017Q4!Q60</f>
        <v>0.22094760928256643</v>
      </c>
      <c r="BS21">
        <f>($G21)/[2]AWM_DB_2017Q4!Q60</f>
        <v>0.18248112833394331</v>
      </c>
      <c r="BT21">
        <f>($H21)/[2]AWM_DB_2017Q4!Q60</f>
        <v>0.32189221822768477</v>
      </c>
      <c r="BU21">
        <f>0.5*($H21)/([2]AWM_DB_2017Q4!$Q60)</f>
        <v>0.16094610911384238</v>
      </c>
      <c r="BV21">
        <f>0.5*($H21)/([2]AWM_DB_2017Q4!$Q60)</f>
        <v>0.16094610911384238</v>
      </c>
      <c r="BW21">
        <f>K21/([2]AWM_DB_2017Q4!C60*[2]AWM_DB_2017Q4!I60)*100</f>
        <v>21.958549091583212</v>
      </c>
      <c r="BX21">
        <f>($I21)/([2]AWM_DB_2017Q4!Q60-$I21)*100</f>
        <v>19.808916424838138</v>
      </c>
      <c r="BY21">
        <f>($J21)/([2]AWM_DB_2017Q4!Q60-$I21)*100</f>
        <v>18.756641446608306</v>
      </c>
      <c r="BZ21">
        <f>($E21)/([2]AWM_DB_2017Q4!B60*[2]AWM_DB_2017Q4!H60)*100</f>
        <v>11.71271154139497</v>
      </c>
      <c r="CA21" s="37">
        <f>($I21)/([2]AWM_DB_2017Q4!B60*[2]AWM_DB_2017Q4!H60)*100</f>
        <v>8.7647537784342138</v>
      </c>
      <c r="CB21" s="37">
        <f>($J21)/([2]AWM_DB_2017Q4!B60*[2]AWM_DB_2017Q4!H60)*100</f>
        <v>8.2991588466575728</v>
      </c>
      <c r="CC21" s="37">
        <f t="shared" si="10"/>
        <v>17.063912625091788</v>
      </c>
      <c r="CD21">
        <f>N21/([2]AWM_DB_2017Q4!H60*[2]population!D105)*100</f>
        <v>20107359.235665523</v>
      </c>
      <c r="CG21">
        <f>N21/([2]AWM_DB_2017Q4!B60*[2]AWM_DB_2017Q4!H60)*100</f>
        <v>16.602586931140113</v>
      </c>
      <c r="CH21">
        <f>($G21+$H21)/[2]AWM_DB_2017Q4!Q60*100</f>
        <v>50.437334656162811</v>
      </c>
      <c r="CI21">
        <f t="shared" si="11"/>
        <v>38.565557871446444</v>
      </c>
      <c r="CK21" s="80">
        <f>N21+P21+Q21+[2]Fiscaldatabase!CN21+W21+X21</f>
        <v>364562.70640596788</v>
      </c>
      <c r="CL21" s="80">
        <f>[2]Fiscaldatabase!CK21-D21-P21</f>
        <v>9166.1843464286721</v>
      </c>
      <c r="CM21" s="80">
        <f>[2]Fiscaldatabase!CK21-D21</f>
        <v>38914.822508607409</v>
      </c>
      <c r="CN21" s="83">
        <f>[2]AWM_DB_2017Q4!D60*[2]AWM_DB_2017Q4!J60</f>
        <v>137544.26890617848</v>
      </c>
      <c r="CO21" s="55">
        <f>[2]Fiscaldatabase!CL21/([2]AWM_DB_2017Q4!B60*[2]AWM_DB_2017Q4!H60)*100</f>
        <v>1.3294841018910699</v>
      </c>
      <c r="CP21" s="37">
        <f>[2]Fiscaldatabase!CM21/([2]AWM_DB_2017Q4!B60*[2]AWM_DB_2017Q4!H60)*100</f>
        <v>5.6442938411187349</v>
      </c>
      <c r="CQ21">
        <f>SUM([2]Fiscaldatabase!CM18:CM21)/([2]AWM_DB_2017Q4!B60*[2]AWM_DB_2017Q4!H60+[2]AWM_DB_2017Q4!B59*[2]AWM_DB_2017Q4!H59+[2]AWM_DB_2017Q4!B58*[2]AWM_DB_2017Q4!H58+[2]AWM_DB_2017Q4!B57*[2]AWM_DB_2017Q4!H57)*100</f>
        <v>5.6879702142736193</v>
      </c>
    </row>
    <row r="22" spans="1:95">
      <c r="A22" s="71" t="s">
        <v>745</v>
      </c>
      <c r="B22" s="72">
        <f t="shared" si="3"/>
        <v>54205.492117129324</v>
      </c>
      <c r="C22" s="73">
        <f t="shared" si="4"/>
        <v>23795.108606943719</v>
      </c>
      <c r="D22" s="74">
        <v>331718.53139995591</v>
      </c>
      <c r="E22" s="75">
        <v>82935.830568213554</v>
      </c>
      <c r="F22" s="76">
        <v>14609.949000000001</v>
      </c>
      <c r="G22" s="76">
        <v>68325.881568213546</v>
      </c>
      <c r="H22" s="75">
        <v>119354.7928874847</v>
      </c>
      <c r="I22" s="76">
        <f t="shared" si="0"/>
        <v>61305.715454528559</v>
      </c>
      <c r="J22" s="76">
        <f t="shared" si="1"/>
        <v>58049.077432956139</v>
      </c>
      <c r="K22" s="75">
        <v>88801.822255432067</v>
      </c>
      <c r="L22" s="77">
        <f t="shared" si="5"/>
        <v>40626.08568882558</v>
      </c>
      <c r="M22" s="78">
        <v>385924.02351708524</v>
      </c>
      <c r="N22" s="75">
        <v>116352.43034458377</v>
      </c>
      <c r="O22" s="79">
        <v>11648.329288512183</v>
      </c>
      <c r="P22" s="75">
        <v>30410.383510185606</v>
      </c>
      <c r="Q22" s="75">
        <v>18293.902717231369</v>
      </c>
      <c r="R22" s="75">
        <v>155352.96550116219</v>
      </c>
      <c r="S22" s="75">
        <v>84704.934692863011</v>
      </c>
      <c r="T22" s="80">
        <f t="shared" si="6"/>
        <v>70648.030808299183</v>
      </c>
      <c r="U22" s="75">
        <v>19351817.523155738</v>
      </c>
      <c r="V22" s="75">
        <v>308464.06619162613</v>
      </c>
      <c r="W22" s="75">
        <v>28637.844641379499</v>
      </c>
      <c r="X22" s="77">
        <f t="shared" si="2"/>
        <v>36876.496802542824</v>
      </c>
      <c r="Y22" s="81"/>
      <c r="Z22" s="82">
        <v>1419396.3</v>
      </c>
      <c r="AA22" s="83">
        <f t="shared" si="12"/>
        <v>1546999.9791007827</v>
      </c>
      <c r="AB22" s="83"/>
      <c r="AC22" s="83">
        <f t="shared" si="7"/>
        <v>183990.81014254168</v>
      </c>
      <c r="AD22" s="83">
        <f>(W22+[2]AWM_DB_2017Q4!D61*[2]AWM_DB_2017Q4!J61)/[2]AWM_DB_2017Q4!H61</f>
        <v>266062.27032170224</v>
      </c>
      <c r="AE22" s="83">
        <f>W22/[2]AWM_DB_2017Q4!H61</f>
        <v>45130.129547386547</v>
      </c>
      <c r="AF22" s="83">
        <f>([2]AWM_DB_2017Q4!E61*[2]AWM_DB_2017Q4!K61-[2]Fiscaldatabase!W22)/[2]AWM_DB_2017Q4!H61</f>
        <v>203927.76237026474</v>
      </c>
      <c r="AG22" s="83">
        <f>N22/([2]AWM_DB_2017Q4!H61)</f>
        <v>183358.77997665512</v>
      </c>
      <c r="AH22" s="84">
        <f>([2]AWM_DB_2017Q4!C61*[2]AWM_DB_2017Q4!I61)/([2]AWM_DB_2017Q4!B61*[2]AWM_DB_2017Q4!H61)*100</f>
        <v>57.680984137043644</v>
      </c>
      <c r="AI22" s="84">
        <f>([2]AWM_DB_2017Q4!E61*[2]AWM_DB_2017Q4!K61-[2]Fiscaldatabase!W22)/([2]AWM_DB_2017Q4!H61*[2]AWM_DB_2017Q4!B61)*100</f>
        <v>18.489445991971305</v>
      </c>
      <c r="AJ22" s="84">
        <f>(W22+[2]AWM_DB_2017Q4!D61*[2]AWM_DB_2017Q4!J61)/([2]AWM_DB_2017Q4!H61*[2]AWM_DB_2017Q4!B61)*100</f>
        <v>24.122973353095976</v>
      </c>
      <c r="AK22" s="84">
        <f t="shared" si="8"/>
        <v>-0.29340348211091793</v>
      </c>
      <c r="AL22">
        <f>[2]AWM_DB_2017Q4!Q61/([2]AWM_DB_2017Q4!B61*[2]AWM_DB_2017Q4!H61)</f>
        <v>0.5315688860345833</v>
      </c>
      <c r="AM22">
        <f>([2]AWM_DB_2017Q4!Q61-I22)/([2]AWM_DB_2017Q4!B61*[2]AWM_DB_2017Q4!H61)</f>
        <v>0.44397480493204144</v>
      </c>
      <c r="AO22">
        <f>Z22/([2]AWM_DB_2017Q4!B61*[2]AWM_DB_2017Q4!H61+[2]AWM_DB_2017Q4!B60*[2]AWM_DB_2017Q4!H60+[2]AWM_DB_2017Q4!B59*[2]AWM_DB_2017Q4!H59+[2]AWM_DB_2017Q4!B58*[2]AWM_DB_2017Q4!H58)*100</f>
        <v>52.069109612283803</v>
      </c>
      <c r="AP22">
        <f>Z22/([2]AWM_DB_2017Q4!B61*[2]AWM_DB_2017Q4!H61*4)*100</f>
        <v>50.701110694591691</v>
      </c>
      <c r="AQ22">
        <f>AA22/([2]AWM_DB_2017Q4!B61*[2]AWM_DB_2017Q4!H61*4)*100</f>
        <v>55.259138821849696</v>
      </c>
      <c r="AR22">
        <f>B22/([2]AWM_DB_2017Q4!B61*[2]AWM_DB_2017Q4!H61)*100</f>
        <v>7.7449227001236824</v>
      </c>
      <c r="AS22">
        <f>(B22-P22)/([2]AWM_DB_2017Q4!B61*[2]AWM_DB_2017Q4!H61)*100</f>
        <v>3.3998635489481974</v>
      </c>
      <c r="AT22">
        <f>SUM(C19:C22)/([2]AWM_DB_2017Q4!B61*[2]AWM_DB_2017Q4!H61+[2]AWM_DB_2017Q4!B60*[2]AWM_DB_2017Q4!H60+[2]AWM_DB_2017Q4!B59*[2]AWM_DB_2017Q4!H59+[2]AWM_DB_2017Q4!B58*[2]AWM_DB_2017Q4!H58)*100</f>
        <v>3.496398364653087</v>
      </c>
      <c r="AU22" s="85">
        <f>Z22/([2]AWM_DB_2017Q4!H61*[2]population!D106)</f>
        <v>2464361.6590541373</v>
      </c>
      <c r="AV22">
        <f>AA22/([2]AWM_DB_2017Q4!H61*[2]population!D106)</f>
        <v>2685907.6883978918</v>
      </c>
      <c r="AW22" s="36">
        <f>(M22-P22)/([2]AWM_DB_2017Q4!B61*[2]AWM_DB_2017Q4!H61)*100</f>
        <v>50.796064257535519</v>
      </c>
      <c r="AX22" s="36">
        <f>D22/([2]AWM_DB_2017Q4!B61*[2]AWM_DB_2017Q4!H61)*100</f>
        <v>47.396200708587322</v>
      </c>
      <c r="AZ22" s="36">
        <f>AC22/([2]AWM_DB_2017Q4!B61*[2]AWM_DB_2017Q4!H61)*100</f>
        <v>26.288749468558176</v>
      </c>
      <c r="BA22" s="36">
        <f>AD22/[2]AWM_DB_2017Q4!B61*100</f>
        <v>24.122973353095976</v>
      </c>
      <c r="BC22">
        <f>R22/([2]AWM_DB_2017Q4!B61*[2]AWM_DB_2017Q4!H61)*100</f>
        <v>22.196952043928842</v>
      </c>
      <c r="BD22">
        <f>([2]AWM_DB_2017Q4!D61*[2]AWM_DB_2017Q4!J61)/([2]AWM_DB_2017Q4!B61*[2]AWM_DB_2017Q4!H61)*100</f>
        <v>20.031175928466642</v>
      </c>
      <c r="BE22" s="37">
        <f>N22/([2]AWM_DB_2017Q4!B61*[2]AWM_DB_2017Q4!H61)*100</f>
        <v>16.624525371766889</v>
      </c>
      <c r="BG22">
        <f t="shared" si="9"/>
        <v>0.68513201316449113</v>
      </c>
      <c r="BH22">
        <f>([2]AWM_DB_2017Q4!D61/[2]AWM_DB_2017Q4!D60-1)*100</f>
        <v>0.88036033267482328</v>
      </c>
      <c r="BL22" s="37">
        <f>(G22+H22)/[2]AWM_DB_2017Q4!Q61</f>
        <v>0.50446820429531791</v>
      </c>
      <c r="BM22">
        <f>(E22+H22)/[2]AWM_DB_2017Q4!T61</f>
        <v>0.31855472580626681</v>
      </c>
      <c r="BN22">
        <f>(E22)/[2]AWM_DB_2017Q4!T61</f>
        <v>0.13060220150024984</v>
      </c>
      <c r="BP22">
        <f>(H22)/[2]AWM_DB_2017Q4!T61</f>
        <v>0.18795252430601697</v>
      </c>
      <c r="BR22">
        <f>($E22)/[2]AWM_DB_2017Q4!Q61</f>
        <v>0.22292380203675871</v>
      </c>
      <c r="BS22">
        <f>($G22)/[2]AWM_DB_2017Q4!Q61</f>
        <v>0.18365361740932698</v>
      </c>
      <c r="BT22">
        <f>($H22)/[2]AWM_DB_2017Q4!Q61</f>
        <v>0.32081458688599096</v>
      </c>
      <c r="BU22">
        <f>0.5*($H22)/([2]AWM_DB_2017Q4!$Q61)</f>
        <v>0.16040729344299548</v>
      </c>
      <c r="BV22">
        <f>0.5*($H22)/([2]AWM_DB_2017Q4!$Q61)</f>
        <v>0.16040729344299548</v>
      </c>
      <c r="BW22">
        <f>K22/([2]AWM_DB_2017Q4!C61*[2]AWM_DB_2017Q4!I61)*100</f>
        <v>21.996977578823635</v>
      </c>
      <c r="BX22">
        <f>($I22)/([2]AWM_DB_2017Q4!Q61-$I22)*100</f>
        <v>19.729516208909573</v>
      </c>
      <c r="BY22">
        <f>($J22)/([2]AWM_DB_2017Q4!Q61-$I22)*100</f>
        <v>18.681459071711316</v>
      </c>
      <c r="BZ22">
        <f>($E22)/([2]AWM_DB_2017Q4!B61*[2]AWM_DB_2017Q4!H61)*100</f>
        <v>11.849935711927378</v>
      </c>
      <c r="CA22" s="37">
        <f>($I22)/([2]AWM_DB_2017Q4!B61*[2]AWM_DB_2017Q4!H61)*100</f>
        <v>8.7594081102541779</v>
      </c>
      <c r="CB22" s="37">
        <f>($J22)/([2]AWM_DB_2017Q4!B61*[2]AWM_DB_2017Q4!H61)*100</f>
        <v>8.2940971472089462</v>
      </c>
      <c r="CC22" s="37">
        <f t="shared" si="10"/>
        <v>17.053505257463122</v>
      </c>
      <c r="CD22">
        <f>N22/([2]AWM_DB_2017Q4!H61*[2]population!D106)*100</f>
        <v>20201156.52541573</v>
      </c>
      <c r="CG22">
        <f>N22/([2]AWM_DB_2017Q4!B61*[2]AWM_DB_2017Q4!H61)*100</f>
        <v>16.624525371766889</v>
      </c>
      <c r="CH22">
        <f>($G22+$H22)/[2]AWM_DB_2017Q4!Q61*100</f>
        <v>50.44682042953179</v>
      </c>
      <c r="CI22">
        <f t="shared" si="11"/>
        <v>38.410975280620889</v>
      </c>
      <c r="CK22" s="80">
        <f>N22+P22+Q22+[2]Fiscaldatabase!CN22+W22+X22</f>
        <v>370766.09816396603</v>
      </c>
      <c r="CL22" s="80">
        <f>[2]Fiscaldatabase!CK22-D22-P22</f>
        <v>8637.1832538245108</v>
      </c>
      <c r="CM22" s="80">
        <f>[2]Fiscaldatabase!CK22-D22</f>
        <v>39047.566764010116</v>
      </c>
      <c r="CN22" s="83">
        <f>[2]AWM_DB_2017Q4!D61*[2]AWM_DB_2017Q4!J61</f>
        <v>140195.04014804299</v>
      </c>
      <c r="CO22" s="55">
        <f>[2]Fiscaldatabase!CL22/([2]AWM_DB_2017Q4!B61*[2]AWM_DB_2017Q4!H61)*100</f>
        <v>1.2340874334859973</v>
      </c>
      <c r="CP22" s="37">
        <f>[2]Fiscaldatabase!CM22/([2]AWM_DB_2017Q4!B61*[2]AWM_DB_2017Q4!H61)*100</f>
        <v>5.5791465846614834</v>
      </c>
      <c r="CQ22">
        <f>SUM([2]Fiscaldatabase!CM19:CM22)/([2]AWM_DB_2017Q4!B61*[2]AWM_DB_2017Q4!H61+[2]AWM_DB_2017Q4!B60*[2]AWM_DB_2017Q4!H60+[2]AWM_DB_2017Q4!B59*[2]AWM_DB_2017Q4!H59+[2]AWM_DB_2017Q4!B58*[2]AWM_DB_2017Q4!H58)*100</f>
        <v>5.6435250332831792</v>
      </c>
    </row>
    <row r="23" spans="1:95">
      <c r="A23" s="71" t="s">
        <v>746</v>
      </c>
      <c r="B23" s="72">
        <f t="shared" si="3"/>
        <v>55646.844862393977</v>
      </c>
      <c r="C23" s="73">
        <f t="shared" si="4"/>
        <v>24681.631477111077</v>
      </c>
      <c r="D23" s="74">
        <v>337690.1341161328</v>
      </c>
      <c r="E23" s="75">
        <v>84566.085903754996</v>
      </c>
      <c r="F23" s="76">
        <v>15399.339</v>
      </c>
      <c r="G23" s="76">
        <v>69166.746903755004</v>
      </c>
      <c r="H23" s="75">
        <v>121898.28853016222</v>
      </c>
      <c r="I23" s="76">
        <f t="shared" si="0"/>
        <v>62612.163367992885</v>
      </c>
      <c r="J23" s="76">
        <f t="shared" si="1"/>
        <v>59286.12516216933</v>
      </c>
      <c r="K23" s="75">
        <v>90064.573690731893</v>
      </c>
      <c r="L23" s="77">
        <f t="shared" si="5"/>
        <v>41161.185991483682</v>
      </c>
      <c r="M23" s="78">
        <v>393336.97897852678</v>
      </c>
      <c r="N23" s="75">
        <v>118334.48008145491</v>
      </c>
      <c r="O23" s="79">
        <v>12006.506979652431</v>
      </c>
      <c r="P23" s="75">
        <v>30965.213385282899</v>
      </c>
      <c r="Q23" s="75">
        <v>18228.12756273639</v>
      </c>
      <c r="R23" s="75">
        <v>157950.78755218961</v>
      </c>
      <c r="S23" s="75">
        <v>86127.37471297149</v>
      </c>
      <c r="T23" s="80">
        <f t="shared" si="6"/>
        <v>71823.412839218116</v>
      </c>
      <c r="U23" s="75">
        <v>19439235.930702135</v>
      </c>
      <c r="V23" s="75">
        <v>310817.18769567454</v>
      </c>
      <c r="W23" s="75">
        <v>29746.680534359202</v>
      </c>
      <c r="X23" s="77">
        <f t="shared" si="2"/>
        <v>38111.689862503787</v>
      </c>
      <c r="Y23" s="81"/>
      <c r="Z23" s="82">
        <v>1459330.1</v>
      </c>
      <c r="AA23" s="83">
        <f t="shared" si="12"/>
        <v>1602646.8239631767</v>
      </c>
      <c r="AB23" s="83"/>
      <c r="AC23" s="83">
        <f t="shared" si="7"/>
        <v>187697.46808654882</v>
      </c>
      <c r="AD23" s="83">
        <f>(W23+[2]AWM_DB_2017Q4!D62*[2]AWM_DB_2017Q4!J62)/[2]AWM_DB_2017Q4!H62</f>
        <v>268815.05748745007</v>
      </c>
      <c r="AE23" s="83">
        <f>W23/[2]AWM_DB_2017Q4!H62</f>
        <v>46107.437966883532</v>
      </c>
      <c r="AF23" s="83">
        <f>([2]AWM_DB_2017Q4!E62*[2]AWM_DB_2017Q4!K62-[2]Fiscaldatabase!W23)/[2]AWM_DB_2017Q4!H62</f>
        <v>198924.35129683666</v>
      </c>
      <c r="AG23" s="83">
        <f>N23/([2]AWM_DB_2017Q4!H62)</f>
        <v>183418.77485781899</v>
      </c>
      <c r="AH23" s="84">
        <f>([2]AWM_DB_2017Q4!C62*[2]AWM_DB_2017Q4!I62)/([2]AWM_DB_2017Q4!B62*[2]AWM_DB_2017Q4!H62)*100</f>
        <v>58.057082969702968</v>
      </c>
      <c r="AI23" s="84">
        <f>([2]AWM_DB_2017Q4!E62*[2]AWM_DB_2017Q4!K62-[2]Fiscaldatabase!W23)/([2]AWM_DB_2017Q4!H62*[2]AWM_DB_2017Q4!B62)*100</f>
        <v>17.995366369676795</v>
      </c>
      <c r="AJ23" s="84">
        <f>(W23+[2]AWM_DB_2017Q4!D62*[2]AWM_DB_2017Q4!J62)/([2]AWM_DB_2017Q4!H62*[2]AWM_DB_2017Q4!B62)*100</f>
        <v>24.31791489395858</v>
      </c>
      <c r="AK23" s="84">
        <f t="shared" si="8"/>
        <v>-0.37036423333833568</v>
      </c>
      <c r="AL23">
        <f>[2]AWM_DB_2017Q4!Q62/([2]AWM_DB_2017Q4!B62*[2]AWM_DB_2017Q4!H62)</f>
        <v>0.53229323298331077</v>
      </c>
      <c r="AM23">
        <f>([2]AWM_DB_2017Q4!Q62-I23)/([2]AWM_DB_2017Q4!B62*[2]AWM_DB_2017Q4!H62)</f>
        <v>0.444499415526936</v>
      </c>
      <c r="AO23">
        <f>Z23/([2]AWM_DB_2017Q4!B62*[2]AWM_DB_2017Q4!H62+[2]AWM_DB_2017Q4!B61*[2]AWM_DB_2017Q4!H61+[2]AWM_DB_2017Q4!B60*[2]AWM_DB_2017Q4!H60+[2]AWM_DB_2017Q4!B59*[2]AWM_DB_2017Q4!H59)*100</f>
        <v>52.604739700449123</v>
      </c>
      <c r="AP23">
        <f>Z23/([2]AWM_DB_2017Q4!B62*[2]AWM_DB_2017Q4!H62*4)*100</f>
        <v>51.156258431364023</v>
      </c>
      <c r="AQ23">
        <f>AA23/([2]AWM_DB_2017Q4!B62*[2]AWM_DB_2017Q4!H62*4)*100</f>
        <v>56.18017136826343</v>
      </c>
      <c r="AR23">
        <f>B23/([2]AWM_DB_2017Q4!B62*[2]AWM_DB_2017Q4!H62)*100</f>
        <v>7.8027154422995793</v>
      </c>
      <c r="AS23">
        <f>(B23-P23)/([2]AWM_DB_2017Q4!B62*[2]AWM_DB_2017Q4!H62)*100</f>
        <v>3.4608206007695803</v>
      </c>
      <c r="AT23">
        <f>SUM(C20:C23)/([2]AWM_DB_2017Q4!B62*[2]AWM_DB_2017Q4!H62+[2]AWM_DB_2017Q4!B61*[2]AWM_DB_2017Q4!H61+[2]AWM_DB_2017Q4!B60*[2]AWM_DB_2017Q4!H60+[2]AWM_DB_2017Q4!B59*[2]AWM_DB_2017Q4!H59)*100</f>
        <v>3.4468292168217869</v>
      </c>
      <c r="AU23" s="85">
        <f>Z23/([2]AWM_DB_2017Q4!H62*[2]population!D107)</f>
        <v>2487863.7754432224</v>
      </c>
      <c r="AV23">
        <f>AA23/([2]AWM_DB_2017Q4!H62*[2]population!D107)</f>
        <v>2732189.9124585441</v>
      </c>
      <c r="AW23" s="36">
        <f>(M23-P23)/([2]AWM_DB_2017Q4!B62*[2]AWM_DB_2017Q4!H62)*100</f>
        <v>50.81121451251542</v>
      </c>
      <c r="AX23" s="36">
        <f>D23/([2]AWM_DB_2017Q4!B62*[2]AWM_DB_2017Q4!H62)*100</f>
        <v>47.35039391174584</v>
      </c>
      <c r="AZ23" s="36">
        <f>AC23/([2]AWM_DB_2017Q4!B62*[2]AWM_DB_2017Q4!H62)*100</f>
        <v>26.318651782343665</v>
      </c>
      <c r="BA23" s="36">
        <f>AD23/[2]AWM_DB_2017Q4!B62*100</f>
        <v>24.31791489395858</v>
      </c>
      <c r="BC23">
        <f>R23/([2]AWM_DB_2017Q4!B62*[2]AWM_DB_2017Q4!H62)*100</f>
        <v>22.147617752713483</v>
      </c>
      <c r="BD23">
        <f>([2]AWM_DB_2017Q4!D62*[2]AWM_DB_2017Q4!J62)/([2]AWM_DB_2017Q4!B62*[2]AWM_DB_2017Q4!H62)*100</f>
        <v>20.146880864328395</v>
      </c>
      <c r="BE23" s="37">
        <f>N23/([2]AWM_DB_2017Q4!B62*[2]AWM_DB_2017Q4!H62)*100</f>
        <v>16.592679735415601</v>
      </c>
      <c r="BG23">
        <f t="shared" si="9"/>
        <v>0.76285109416491803</v>
      </c>
      <c r="BH23">
        <f>([2]AWM_DB_2017Q4!D62/[2]AWM_DB_2017Q4!D61-1)*100</f>
        <v>0.56641302310158625</v>
      </c>
      <c r="BL23" s="37">
        <f>(G23+H23)/[2]AWM_DB_2017Q4!Q62</f>
        <v>0.50330992887097736</v>
      </c>
      <c r="BM23">
        <f>(E23+H23)/[2]AWM_DB_2017Q4!T62</f>
        <v>0.31916904494187265</v>
      </c>
      <c r="BN23">
        <f>(E23)/[2]AWM_DB_2017Q4!T62</f>
        <v>0.13072897901333952</v>
      </c>
      <c r="BP23">
        <f>(H23)/[2]AWM_DB_2017Q4!T62</f>
        <v>0.18844006592853307</v>
      </c>
      <c r="BR23">
        <f>($E23)/[2]AWM_DB_2017Q4!Q62</f>
        <v>0.22276682169740541</v>
      </c>
      <c r="BS23">
        <f>($G23)/[2]AWM_DB_2017Q4!Q62</f>
        <v>0.18220136607048754</v>
      </c>
      <c r="BT23">
        <f>($H23)/[2]AWM_DB_2017Q4!Q62</f>
        <v>0.32110856280048983</v>
      </c>
      <c r="BU23">
        <f>0.5*($H23)/([2]AWM_DB_2017Q4!$Q62)</f>
        <v>0.16055428140024491</v>
      </c>
      <c r="BV23">
        <f>0.5*($H23)/([2]AWM_DB_2017Q4!$Q62)</f>
        <v>0.16055428140024491</v>
      </c>
      <c r="BW23">
        <f>K23/([2]AWM_DB_2017Q4!C62*[2]AWM_DB_2017Q4!I62)*100</f>
        <v>21.752241192016108</v>
      </c>
      <c r="BX23">
        <f>($I23)/([2]AWM_DB_2017Q4!Q62-$I23)*100</f>
        <v>19.751166005988722</v>
      </c>
      <c r="BY23">
        <f>($J23)/([2]AWM_DB_2017Q4!Q62-$I23)*100</f>
        <v>18.70195880387719</v>
      </c>
      <c r="BZ23">
        <f>($E23)/([2]AWM_DB_2017Q4!B62*[2]AWM_DB_2017Q4!H62)*100</f>
        <v>11.857727172272867</v>
      </c>
      <c r="CA23" s="37">
        <f>($I23)/([2]AWM_DB_2017Q4!B62*[2]AWM_DB_2017Q4!H62)*100</f>
        <v>8.7793817456374743</v>
      </c>
      <c r="CB23" s="37">
        <f>($J23)/([2]AWM_DB_2017Q4!B62*[2]AWM_DB_2017Q4!H62)*100</f>
        <v>8.3130097575322459</v>
      </c>
      <c r="CC23" s="37">
        <f t="shared" si="10"/>
        <v>17.092391503169722</v>
      </c>
      <c r="CD23">
        <f>N23/([2]AWM_DB_2017Q4!H62*[2]population!D107)*100</f>
        <v>20173644.49486509</v>
      </c>
      <c r="CG23">
        <f>N23/([2]AWM_DB_2017Q4!B62*[2]AWM_DB_2017Q4!H62)*100</f>
        <v>16.592679735415601</v>
      </c>
      <c r="CH23">
        <f>($G23+$H23)/[2]AWM_DB_2017Q4!Q62*100</f>
        <v>50.330992887097736</v>
      </c>
      <c r="CI23">
        <f t="shared" si="11"/>
        <v>38.453124809865912</v>
      </c>
      <c r="CK23" s="80">
        <f>N23+P23+Q23+[2]Fiscaldatabase!CN23+W23+X23</f>
        <v>379068.26752009359</v>
      </c>
      <c r="CL23" s="80">
        <f>[2]Fiscaldatabase!CK23-D23-P23</f>
        <v>10412.920018677891</v>
      </c>
      <c r="CM23" s="80">
        <f>[2]Fiscaldatabase!CK23-D23</f>
        <v>41378.13340396079</v>
      </c>
      <c r="CN23" s="83">
        <f>[2]AWM_DB_2017Q4!D62*[2]AWM_DB_2017Q4!J62</f>
        <v>143682.07609375639</v>
      </c>
      <c r="CO23" s="55">
        <f>[2]Fiscaldatabase!CL23/([2]AWM_DB_2017Q4!B62*[2]AWM_DB_2017Q4!H62)*100</f>
        <v>1.4600837123844974</v>
      </c>
      <c r="CP23" s="37">
        <f>[2]Fiscaldatabase!CM23/([2]AWM_DB_2017Q4!B62*[2]AWM_DB_2017Q4!H62)*100</f>
        <v>5.8019785539144957</v>
      </c>
      <c r="CQ23">
        <f>SUM([2]Fiscaldatabase!CM20:CM23)/([2]AWM_DB_2017Q4!B62*[2]AWM_DB_2017Q4!H62+[2]AWM_DB_2017Q4!B61*[2]AWM_DB_2017Q4!H61+[2]AWM_DB_2017Q4!B60*[2]AWM_DB_2017Q4!H60+[2]AWM_DB_2017Q4!B59*[2]AWM_DB_2017Q4!H59)*100</f>
        <v>5.6938743478941092</v>
      </c>
    </row>
    <row r="24" spans="1:95">
      <c r="A24" s="71" t="s">
        <v>747</v>
      </c>
      <c r="B24" s="72">
        <f t="shared" si="3"/>
        <v>57109.671255178575</v>
      </c>
      <c r="C24" s="73">
        <f t="shared" si="4"/>
        <v>25355.507598501939</v>
      </c>
      <c r="D24" s="74">
        <v>344334.38825391734</v>
      </c>
      <c r="E24" s="75">
        <v>86297.917336812607</v>
      </c>
      <c r="F24" s="76">
        <v>15854.89</v>
      </c>
      <c r="G24" s="76">
        <v>70443.027336812607</v>
      </c>
      <c r="H24" s="75">
        <v>124427.33872860577</v>
      </c>
      <c r="I24" s="76">
        <f t="shared" si="0"/>
        <v>63911.191484795534</v>
      </c>
      <c r="J24" s="76">
        <f t="shared" si="1"/>
        <v>60516.147243810236</v>
      </c>
      <c r="K24" s="75">
        <v>90906.422069001128</v>
      </c>
      <c r="L24" s="77">
        <f t="shared" si="5"/>
        <v>42702.710119497846</v>
      </c>
      <c r="M24" s="78">
        <v>401444.05950909591</v>
      </c>
      <c r="N24" s="75">
        <v>120436.88392012079</v>
      </c>
      <c r="O24" s="79">
        <v>12197.231557079067</v>
      </c>
      <c r="P24" s="75">
        <v>31754.163656676636</v>
      </c>
      <c r="Q24" s="75">
        <v>18347.653066630457</v>
      </c>
      <c r="R24" s="75">
        <v>159762.24999096751</v>
      </c>
      <c r="S24" s="75">
        <v>87461.581560990016</v>
      </c>
      <c r="T24" s="80">
        <f t="shared" si="6"/>
        <v>72300.668429977493</v>
      </c>
      <c r="U24" s="75">
        <v>19539897.9269609</v>
      </c>
      <c r="V24" s="75">
        <v>311379.52634747792</v>
      </c>
      <c r="W24" s="75">
        <v>30235.874772633269</v>
      </c>
      <c r="X24" s="77">
        <f t="shared" si="2"/>
        <v>40907.234102067305</v>
      </c>
      <c r="Y24" s="81"/>
      <c r="Z24" s="82">
        <v>1500715.4</v>
      </c>
      <c r="AA24" s="83">
        <f t="shared" si="12"/>
        <v>1659756.4952183552</v>
      </c>
      <c r="AB24" s="83"/>
      <c r="AC24" s="83">
        <f t="shared" si="7"/>
        <v>189998.12476360079</v>
      </c>
      <c r="AD24" s="83">
        <f>(W24+[2]AWM_DB_2017Q4!D63*[2]AWM_DB_2017Q4!J63)/[2]AWM_DB_2017Q4!H63</f>
        <v>269844.12239646353</v>
      </c>
      <c r="AE24" s="83">
        <f>W24/[2]AWM_DB_2017Q4!H63</f>
        <v>46249.002273959894</v>
      </c>
      <c r="AF24" s="83">
        <f>([2]AWM_DB_2017Q4!E63*[2]AWM_DB_2017Q4!K63-[2]Fiscaldatabase!W24)/[2]AWM_DB_2017Q4!H63</f>
        <v>202581.30403692412</v>
      </c>
      <c r="AG24" s="83">
        <f>N24/([2]AWM_DB_2017Q4!H63)</f>
        <v>184221.08704233155</v>
      </c>
      <c r="AH24" s="84">
        <f>([2]AWM_DB_2017Q4!C63*[2]AWM_DB_2017Q4!I63)/([2]AWM_DB_2017Q4!B63*[2]AWM_DB_2017Q4!H63)*100</f>
        <v>57.833676054019598</v>
      </c>
      <c r="AI24" s="84">
        <f>([2]AWM_DB_2017Q4!E63*[2]AWM_DB_2017Q4!K63-[2]Fiscaldatabase!W24)/([2]AWM_DB_2017Q4!H63*[2]AWM_DB_2017Q4!B63)*100</f>
        <v>18.152972924328665</v>
      </c>
      <c r="AJ24" s="84">
        <f>(W24+[2]AWM_DB_2017Q4!D63*[2]AWM_DB_2017Q4!J63)/([2]AWM_DB_2017Q4!H63*[2]AWM_DB_2017Q4!B63)*100</f>
        <v>24.180281941315755</v>
      </c>
      <c r="AK24" s="84">
        <f t="shared" si="8"/>
        <v>-0.16693091966401141</v>
      </c>
      <c r="AL24">
        <f>[2]AWM_DB_2017Q4!Q63/([2]AWM_DB_2017Q4!B63*[2]AWM_DB_2017Q4!H63)</f>
        <v>0.52853401725438121</v>
      </c>
      <c r="AM24">
        <f>([2]AWM_DB_2017Q4!Q63-I24)/([2]AWM_DB_2017Q4!B63*[2]AWM_DB_2017Q4!H63)</f>
        <v>0.44093380836153057</v>
      </c>
      <c r="AO24">
        <f>Z24/([2]AWM_DB_2017Q4!B63*[2]AWM_DB_2017Q4!H63+[2]AWM_DB_2017Q4!B62*[2]AWM_DB_2017Q4!H62+[2]AWM_DB_2017Q4!B61*[2]AWM_DB_2017Q4!H61+[2]AWM_DB_2017Q4!B60*[2]AWM_DB_2017Q4!H60)*100</f>
        <v>52.989691506181515</v>
      </c>
      <c r="AP24">
        <f>Z24/([2]AWM_DB_2017Q4!B63*[2]AWM_DB_2017Q4!H63*4)*100</f>
        <v>51.424085310627056</v>
      </c>
      <c r="AQ24">
        <f>AA24/([2]AWM_DB_2017Q4!B63*[2]AWM_DB_2017Q4!H63*4)*100</f>
        <v>56.873848036060714</v>
      </c>
      <c r="AR24">
        <f>B24/([2]AWM_DB_2017Q4!B63*[2]AWM_DB_2017Q4!H63)*100</f>
        <v>7.8277669615122738</v>
      </c>
      <c r="AS24">
        <f>(B24-P24)/([2]AWM_DB_2017Q4!B63*[2]AWM_DB_2017Q4!H63)*100</f>
        <v>3.4753659110571302</v>
      </c>
      <c r="AT24">
        <f>SUM(C21:C24)/([2]AWM_DB_2017Q4!B63*[2]AWM_DB_2017Q4!H63+[2]AWM_DB_2017Q4!B62*[2]AWM_DB_2017Q4!H62+[2]AWM_DB_2017Q4!B61*[2]AWM_DB_2017Q4!H61+[2]AWM_DB_2017Q4!B60*[2]AWM_DB_2017Q4!H60)*100</f>
        <v>3.4159253421331068</v>
      </c>
      <c r="AU24" s="85">
        <f>Z24/([2]AWM_DB_2017Q4!H63*[2]population!D108)</f>
        <v>2521626.6174143925</v>
      </c>
      <c r="AV24">
        <f>AA24/([2]AWM_DB_2017Q4!H63*[2]population!D108)</f>
        <v>2788860.6705635381</v>
      </c>
      <c r="AW24" s="36">
        <f>(M24-P24)/([2]AWM_DB_2017Q4!B63*[2]AWM_DB_2017Q4!H63)*100</f>
        <v>50.671738939419534</v>
      </c>
      <c r="AX24" s="36">
        <f>D24/([2]AWM_DB_2017Q4!B63*[2]AWM_DB_2017Q4!H63)*100</f>
        <v>47.196373028362409</v>
      </c>
      <c r="AZ24" s="36">
        <f>AC24/([2]AWM_DB_2017Q4!B63*[2]AWM_DB_2017Q4!H63)*100</f>
        <v>26.042192348269555</v>
      </c>
      <c r="BA24" s="36">
        <f>AD24/[2]AWM_DB_2017Q4!B63*100</f>
        <v>24.180281941315751</v>
      </c>
      <c r="BC24">
        <f>R24/([2]AWM_DB_2017Q4!B63*[2]AWM_DB_2017Q4!H63)*100</f>
        <v>21.897896357839041</v>
      </c>
      <c r="BD24">
        <f>([2]AWM_DB_2017Q4!D63*[2]AWM_DB_2017Q4!J63)/([2]AWM_DB_2017Q4!B63*[2]AWM_DB_2017Q4!H63)*100</f>
        <v>20.035985950885241</v>
      </c>
      <c r="BE24" s="37">
        <f>N24/([2]AWM_DB_2017Q4!B63*[2]AWM_DB_2017Q4!H63)*100</f>
        <v>16.50774448840701</v>
      </c>
      <c r="BG24">
        <f t="shared" si="9"/>
        <v>0.18092263686331211</v>
      </c>
      <c r="BH24">
        <f>([2]AWM_DB_2017Q4!D63/[2]AWM_DB_2017Q4!D62-1)*100</f>
        <v>0.61723079003122017</v>
      </c>
      <c r="BL24" s="37">
        <f>(G24+H24)/[2]AWM_DB_2017Q4!Q63</f>
        <v>0.50536025645911531</v>
      </c>
      <c r="BM24">
        <f>(E24+H24)/[2]AWM_DB_2017Q4!T63</f>
        <v>0.31800301911722456</v>
      </c>
      <c r="BN24">
        <f>(E24)/[2]AWM_DB_2017Q4!T63</f>
        <v>0.13023117764353589</v>
      </c>
      <c r="BP24">
        <f>(H24)/[2]AWM_DB_2017Q4!T63</f>
        <v>0.18777184147368872</v>
      </c>
      <c r="BR24">
        <f>($E24)/[2]AWM_DB_2017Q4!Q63</f>
        <v>0.22379768929350022</v>
      </c>
      <c r="BS24">
        <f>($G24)/[2]AWM_DB_2017Q4!Q63</f>
        <v>0.18268096416844312</v>
      </c>
      <c r="BT24">
        <f>($H24)/[2]AWM_DB_2017Q4!Q63</f>
        <v>0.32267929229067221</v>
      </c>
      <c r="BU24">
        <f>0.5*($H24)/([2]AWM_DB_2017Q4!$Q63)</f>
        <v>0.16133964614533611</v>
      </c>
      <c r="BV24">
        <f>0.5*($H24)/([2]AWM_DB_2017Q4!$Q63)</f>
        <v>0.16133964614533611</v>
      </c>
      <c r="BW24">
        <f>K24/([2]AWM_DB_2017Q4!C63*[2]AWM_DB_2017Q4!I63)*100</f>
        <v>21.54477657167768</v>
      </c>
      <c r="BX24">
        <f>($I24)/([2]AWM_DB_2017Q4!Q63-$I24)*100</f>
        <v>19.866974868260829</v>
      </c>
      <c r="BY24">
        <f>($J24)/([2]AWM_DB_2017Q4!Q63-$I24)*100</f>
        <v>18.811615751253367</v>
      </c>
      <c r="BZ24">
        <f>($E24)/([2]AWM_DB_2017Q4!B63*[2]AWM_DB_2017Q4!H63)*100</f>
        <v>11.828469177454149</v>
      </c>
      <c r="CA24" s="37">
        <f>($I24)/([2]AWM_DB_2017Q4!B63*[2]AWM_DB_2017Q4!H63)*100</f>
        <v>8.7600208892850624</v>
      </c>
      <c r="CB24" s="37">
        <f>($J24)/([2]AWM_DB_2017Q4!B63*[2]AWM_DB_2017Q4!H63)*100</f>
        <v>8.2946773746339009</v>
      </c>
      <c r="CC24" s="37">
        <f t="shared" si="10"/>
        <v>17.054698263918965</v>
      </c>
      <c r="CD24">
        <f>N24/([2]AWM_DB_2017Q4!H63*[2]population!D108)*100</f>
        <v>20236805.207131479</v>
      </c>
      <c r="CG24">
        <f>N24/([2]AWM_DB_2017Q4!B63*[2]AWM_DB_2017Q4!H63)*100</f>
        <v>16.50774448840701</v>
      </c>
      <c r="CH24">
        <f>($G24+$H24)/[2]AWM_DB_2017Q4!Q63*100</f>
        <v>50.536025645911529</v>
      </c>
      <c r="CI24">
        <f t="shared" si="11"/>
        <v>38.678590619514196</v>
      </c>
      <c r="CK24" s="80">
        <f>N24+P24+Q24+[2]Fiscaldatabase!CN24+W24+X24</f>
        <v>387859.96946521138</v>
      </c>
      <c r="CL24" s="80">
        <f>[2]Fiscaldatabase!CK24-D24-P24</f>
        <v>11771.417554617412</v>
      </c>
      <c r="CM24" s="80">
        <f>[2]Fiscaldatabase!CK24-D24</f>
        <v>43525.581211294048</v>
      </c>
      <c r="CN24" s="83">
        <f>[2]AWM_DB_2017Q4!D63*[2]AWM_DB_2017Q4!J63</f>
        <v>146178.15994708295</v>
      </c>
      <c r="CO24" s="55">
        <f>[2]Fiscaldatabase!CL24/([2]AWM_DB_2017Q4!B63*[2]AWM_DB_2017Q4!H63)*100</f>
        <v>1.6134555041033332</v>
      </c>
      <c r="CP24" s="37">
        <f>[2]Fiscaldatabase!CM24/([2]AWM_DB_2017Q4!B63*[2]AWM_DB_2017Q4!H63)*100</f>
        <v>5.9658565545584761</v>
      </c>
      <c r="CQ24">
        <f>SUM([2]Fiscaldatabase!CM21:CM24)/([2]AWM_DB_2017Q4!B63*[2]AWM_DB_2017Q4!H63+[2]AWM_DB_2017Q4!B62*[2]AWM_DB_2017Q4!H62+[2]AWM_DB_2017Q4!B61*[2]AWM_DB_2017Q4!H61+[2]AWM_DB_2017Q4!B60*[2]AWM_DB_2017Q4!H60)*100</f>
        <v>5.7507403481246788</v>
      </c>
    </row>
    <row r="25" spans="1:95">
      <c r="A25" s="71" t="s">
        <v>748</v>
      </c>
      <c r="B25" s="72">
        <f t="shared" si="3"/>
        <v>56059.077124583186</v>
      </c>
      <c r="C25" s="73">
        <f t="shared" si="4"/>
        <v>23208.916381415307</v>
      </c>
      <c r="D25" s="74">
        <v>351101.85202381801</v>
      </c>
      <c r="E25" s="75">
        <v>86434.405302910673</v>
      </c>
      <c r="F25" s="76">
        <v>16317.654</v>
      </c>
      <c r="G25" s="76">
        <v>70116.751302910678</v>
      </c>
      <c r="H25" s="75">
        <v>126303.95282682958</v>
      </c>
      <c r="I25" s="76">
        <f t="shared" si="0"/>
        <v>64875.100575837401</v>
      </c>
      <c r="J25" s="76">
        <f t="shared" si="1"/>
        <v>61428.852250992182</v>
      </c>
      <c r="K25" s="75">
        <v>91706.961988779818</v>
      </c>
      <c r="L25" s="77">
        <f t="shared" si="5"/>
        <v>46656.531905297947</v>
      </c>
      <c r="M25" s="78">
        <v>407160.92914840119</v>
      </c>
      <c r="N25" s="75">
        <v>122587.86089406001</v>
      </c>
      <c r="O25" s="79">
        <v>12147.005716454465</v>
      </c>
      <c r="P25" s="75">
        <v>32850.160743167879</v>
      </c>
      <c r="Q25" s="75">
        <v>18638.801432260294</v>
      </c>
      <c r="R25" s="75">
        <v>162964.16366682106</v>
      </c>
      <c r="S25" s="75">
        <v>88857.75449716732</v>
      </c>
      <c r="T25" s="80">
        <f t="shared" si="6"/>
        <v>74106.409169653736</v>
      </c>
      <c r="U25" s="75">
        <v>19651013.390763473</v>
      </c>
      <c r="V25" s="75">
        <v>314853.60009923903</v>
      </c>
      <c r="W25" s="75">
        <v>31152.738761191828</v>
      </c>
      <c r="X25" s="77">
        <f t="shared" si="2"/>
        <v>38967.203650900105</v>
      </c>
      <c r="Y25" s="81"/>
      <c r="Z25" s="82">
        <v>1541929.6</v>
      </c>
      <c r="AA25" s="83">
        <f t="shared" si="12"/>
        <v>1715815.5723429383</v>
      </c>
      <c r="AB25" s="83"/>
      <c r="AC25" s="83">
        <f t="shared" si="7"/>
        <v>194116.90242801289</v>
      </c>
      <c r="AD25" s="83">
        <f>(W25+[2]AWM_DB_2017Q4!D64*[2]AWM_DB_2017Q4!J64)/[2]AWM_DB_2017Q4!H64</f>
        <v>271312.75107528898</v>
      </c>
      <c r="AE25" s="83">
        <f>W25/[2]AWM_DB_2017Q4!H64</f>
        <v>46915.007663320954</v>
      </c>
      <c r="AF25" s="83">
        <f>([2]AWM_DB_2017Q4!E64*[2]AWM_DB_2017Q4!K64-[2]Fiscaldatabase!W25)/[2]AWM_DB_2017Q4!H64</f>
        <v>205732.72380081422</v>
      </c>
      <c r="AG25" s="83">
        <f>N25/([2]AWM_DB_2017Q4!H64)</f>
        <v>184613.3169016733</v>
      </c>
      <c r="AH25" s="84">
        <f>([2]AWM_DB_2017Q4!C64*[2]AWM_DB_2017Q4!I64)/([2]AWM_DB_2017Q4!B64*[2]AWM_DB_2017Q4!H64)*100</f>
        <v>57.645663151840623</v>
      </c>
      <c r="AI25" s="84">
        <f>([2]AWM_DB_2017Q4!E64*[2]AWM_DB_2017Q4!K64-[2]Fiscaldatabase!W25)/([2]AWM_DB_2017Q4!H64*[2]AWM_DB_2017Q4!B64)*100</f>
        <v>18.280617843666612</v>
      </c>
      <c r="AJ25" s="84">
        <f>(W25+[2]AWM_DB_2017Q4!D64*[2]AWM_DB_2017Q4!J64)/([2]AWM_DB_2017Q4!H64*[2]AWM_DB_2017Q4!B64)*100</f>
        <v>24.107806608943442</v>
      </c>
      <c r="AK25" s="84">
        <f t="shared" si="8"/>
        <v>-3.4087604450661502E-2</v>
      </c>
      <c r="AL25">
        <f>[2]AWM_DB_2017Q4!Q64/([2]AWM_DB_2017Q4!B64*[2]AWM_DB_2017Q4!H64)</f>
        <v>0.52741495588544329</v>
      </c>
      <c r="AM25">
        <f>([2]AWM_DB_2017Q4!Q64-I25)/([2]AWM_DB_2017Q4!B64*[2]AWM_DB_2017Q4!H64)</f>
        <v>0.44060268910397299</v>
      </c>
      <c r="AO25">
        <f>Z25/([2]AWM_DB_2017Q4!B64*[2]AWM_DB_2017Q4!H64+[2]AWM_DB_2017Q4!B63*[2]AWM_DB_2017Q4!H63+[2]AWM_DB_2017Q4!B62*[2]AWM_DB_2017Q4!H62+[2]AWM_DB_2017Q4!B61*[2]AWM_DB_2017Q4!H61)*100</f>
        <v>53.355101066114827</v>
      </c>
      <c r="AP25">
        <f>Z25/([2]AWM_DB_2017Q4!B64*[2]AWM_DB_2017Q4!H64*4)*100</f>
        <v>51.583119950992781</v>
      </c>
      <c r="AQ25">
        <f>AA25/([2]AWM_DB_2017Q4!B64*[2]AWM_DB_2017Q4!H64*4)*100</f>
        <v>57.400234408851816</v>
      </c>
      <c r="AR25">
        <f>B25/([2]AWM_DB_2017Q4!B64*[2]AWM_DB_2017Q4!H64)*100</f>
        <v>7.5015152433919932</v>
      </c>
      <c r="AS25">
        <f>(B25-P25)/([2]AWM_DB_2017Q4!B64*[2]AWM_DB_2017Q4!H64)*100</f>
        <v>3.1056886582503043</v>
      </c>
      <c r="AT25">
        <f>SUM(C22:C25)/([2]AWM_DB_2017Q4!B64*[2]AWM_DB_2017Q4!H64+[2]AWM_DB_2017Q4!B63*[2]AWM_DB_2017Q4!H63+[2]AWM_DB_2017Q4!B62*[2]AWM_DB_2017Q4!H62+[2]AWM_DB_2017Q4!B61*[2]AWM_DB_2017Q4!H61)*100</f>
        <v>3.3578972193066785</v>
      </c>
      <c r="AU25" s="85">
        <f>Z25/([2]AWM_DB_2017Q4!H64*[2]population!D109)</f>
        <v>2547056.67247925</v>
      </c>
      <c r="AV25">
        <f>AA25/([2]AWM_DB_2017Q4!H64*[2]population!D109)</f>
        <v>2834292.500954573</v>
      </c>
      <c r="AW25" s="36">
        <f>(M25-P25)/([2]AWM_DB_2017Q4!B64*[2]AWM_DB_2017Q4!H64)*100</f>
        <v>50.088194079925387</v>
      </c>
      <c r="AX25" s="36">
        <f>D25/([2]AWM_DB_2017Q4!B64*[2]AWM_DB_2017Q4!H64)*100</f>
        <v>46.982505421675071</v>
      </c>
      <c r="AZ25" s="36">
        <f>AC25/([2]AWM_DB_2017Q4!B64*[2]AWM_DB_2017Q4!H64)*100</f>
        <v>25.975648855717797</v>
      </c>
      <c r="BA25" s="36">
        <f>AD25/[2]AWM_DB_2017Q4!B64*100</f>
        <v>24.107806608943442</v>
      </c>
      <c r="BC25">
        <f>R25/([2]AWM_DB_2017Q4!B64*[2]AWM_DB_2017Q4!H64)*100</f>
        <v>21.806961879813059</v>
      </c>
      <c r="BD25">
        <f>([2]AWM_DB_2017Q4!D64*[2]AWM_DB_2017Q4!J64)/([2]AWM_DB_2017Q4!B64*[2]AWM_DB_2017Q4!H64)*100</f>
        <v>19.9391196330387</v>
      </c>
      <c r="BE25" s="37">
        <f>N25/([2]AWM_DB_2017Q4!B64*[2]AWM_DB_2017Q4!H64)*100</f>
        <v>16.404028648347925</v>
      </c>
      <c r="BG25">
        <f t="shared" si="9"/>
        <v>1.1157039746679809</v>
      </c>
      <c r="BH25">
        <f>([2]AWM_DB_2017Q4!D64/[2]AWM_DB_2017Q4!D63-1)*100</f>
        <v>0.70326280432766453</v>
      </c>
      <c r="BL25" s="37">
        <f>(G25+H25)/[2]AWM_DB_2017Q4!Q64</f>
        <v>0.49835391559517356</v>
      </c>
      <c r="BM25">
        <f>(E25+H25)/[2]AWM_DB_2017Q4!T64</f>
        <v>0.31309193255962214</v>
      </c>
      <c r="BN25">
        <f>(E25)/[2]AWM_DB_2017Q4!T64</f>
        <v>0.12720750142964823</v>
      </c>
      <c r="BP25">
        <f>(H25)/[2]AWM_DB_2017Q4!T64</f>
        <v>0.18588443112997388</v>
      </c>
      <c r="BR25">
        <f>($E25)/[2]AWM_DB_2017Q4!Q64</f>
        <v>0.2192993071463272</v>
      </c>
      <c r="BS25">
        <f>($G25)/[2]AWM_DB_2017Q4!Q64</f>
        <v>0.17789854544833483</v>
      </c>
      <c r="BT25">
        <f>($H25)/[2]AWM_DB_2017Q4!Q64</f>
        <v>0.32045537014683878</v>
      </c>
      <c r="BU25">
        <f>0.5*($H25)/([2]AWM_DB_2017Q4!$Q64)</f>
        <v>0.16022768507341939</v>
      </c>
      <c r="BV25">
        <f>0.5*($H25)/([2]AWM_DB_2017Q4!$Q64)</f>
        <v>0.16022768507341939</v>
      </c>
      <c r="BW25">
        <f>K25/([2]AWM_DB_2017Q4!C64*[2]AWM_DB_2017Q4!I64)*100</f>
        <v>21.288189094428713</v>
      </c>
      <c r="BX25">
        <f>($I25)/([2]AWM_DB_2017Q4!Q64-$I25)*100</f>
        <v>19.703072388871494</v>
      </c>
      <c r="BY25">
        <f>($J25)/([2]AWM_DB_2017Q4!Q64-$I25)*100</f>
        <v>18.656419981218157</v>
      </c>
      <c r="BZ25">
        <f>($E25)/([2]AWM_DB_2017Q4!B64*[2]AWM_DB_2017Q4!H64)*100</f>
        <v>11.566173440428843</v>
      </c>
      <c r="CA25" s="37">
        <f>($I25)/([2]AWM_DB_2017Q4!B64*[2]AWM_DB_2017Q4!H64)*100</f>
        <v>8.68122667814702</v>
      </c>
      <c r="CB25" s="37">
        <f>($J25)/([2]AWM_DB_2017Q4!B64*[2]AWM_DB_2017Q4!H64)*100</f>
        <v>8.2200688127778143</v>
      </c>
      <c r="CC25" s="37">
        <f t="shared" si="10"/>
        <v>16.901295490924834</v>
      </c>
      <c r="CD25">
        <f>N25/([2]AWM_DB_2017Q4!H64*[2]population!D109)*100</f>
        <v>20249836.89626126</v>
      </c>
      <c r="CG25">
        <f>N25/([2]AWM_DB_2017Q4!B64*[2]AWM_DB_2017Q4!H64)*100</f>
        <v>16.404028648347925</v>
      </c>
      <c r="CH25">
        <f>($G25+$H25)/[2]AWM_DB_2017Q4!Q64*100</f>
        <v>49.835391559517355</v>
      </c>
      <c r="CI25">
        <f t="shared" si="11"/>
        <v>38.359492370089654</v>
      </c>
      <c r="CK25" s="80">
        <f>N25+P25+Q25+[2]Fiscaldatabase!CN25+W25+X25</f>
        <v>393202.4808654738</v>
      </c>
      <c r="CL25" s="80">
        <f>[2]Fiscaldatabase!CK25-D25-P25</f>
        <v>9250.468098487916</v>
      </c>
      <c r="CM25" s="80">
        <f>[2]Fiscaldatabase!CK25-D25</f>
        <v>42100.628841655795</v>
      </c>
      <c r="CN25" s="83">
        <f>[2]AWM_DB_2017Q4!D64*[2]AWM_DB_2017Q4!J64</f>
        <v>149005.71538389369</v>
      </c>
      <c r="CO25" s="55">
        <f>[2]Fiscaldatabase!CL25/([2]AWM_DB_2017Q4!B64*[2]AWM_DB_2017Q4!H64)*100</f>
        <v>1.2378464114759435</v>
      </c>
      <c r="CP25" s="37">
        <f>[2]Fiscaldatabase!CM25/([2]AWM_DB_2017Q4!B64*[2]AWM_DB_2017Q4!H64)*100</f>
        <v>5.6336729966176327</v>
      </c>
      <c r="CQ25">
        <f>SUM([2]Fiscaldatabase!CM22:CM25)/([2]AWM_DB_2017Q4!B64*[2]AWM_DB_2017Q4!H64+[2]AWM_DB_2017Q4!B63*[2]AWM_DB_2017Q4!H63+[2]AWM_DB_2017Q4!B62*[2]AWM_DB_2017Q4!H62+[2]AWM_DB_2017Q4!B61*[2]AWM_DB_2017Q4!H61)*100</f>
        <v>5.7458631393149542</v>
      </c>
    </row>
    <row r="26" spans="1:95">
      <c r="A26" s="71" t="s">
        <v>749</v>
      </c>
      <c r="B26" s="72">
        <f t="shared" si="3"/>
        <v>58238.062884267711</v>
      </c>
      <c r="C26" s="73">
        <f t="shared" si="4"/>
        <v>24173.799228592477</v>
      </c>
      <c r="D26" s="74">
        <v>356607.69977214467</v>
      </c>
      <c r="E26" s="75">
        <v>87728.880214058649</v>
      </c>
      <c r="F26" s="76">
        <v>16869.952000000001</v>
      </c>
      <c r="G26" s="76">
        <v>70858.928214058644</v>
      </c>
      <c r="H26" s="75">
        <v>128891.91999074254</v>
      </c>
      <c r="I26" s="76">
        <f t="shared" si="0"/>
        <v>66204.390960565201</v>
      </c>
      <c r="J26" s="76">
        <f t="shared" si="1"/>
        <v>62687.529030177342</v>
      </c>
      <c r="K26" s="75">
        <v>93127.899852339571</v>
      </c>
      <c r="L26" s="77">
        <f t="shared" si="5"/>
        <v>46858.999715003883</v>
      </c>
      <c r="M26" s="78">
        <v>414845.76265641238</v>
      </c>
      <c r="N26" s="75">
        <v>124920.48380101379</v>
      </c>
      <c r="O26" s="79">
        <v>12168.29628810637</v>
      </c>
      <c r="P26" s="75">
        <v>34064.263655675233</v>
      </c>
      <c r="Q26" s="75">
        <v>19042.326926061021</v>
      </c>
      <c r="R26" s="75">
        <v>166040.45563807726</v>
      </c>
      <c r="S26" s="75">
        <v>90748.523508702187</v>
      </c>
      <c r="T26" s="80">
        <f t="shared" si="6"/>
        <v>75291.932129375069</v>
      </c>
      <c r="U26" s="75">
        <v>19767689.823455174</v>
      </c>
      <c r="V26" s="75">
        <v>317896.51782244904</v>
      </c>
      <c r="W26" s="75">
        <v>31910.102618916713</v>
      </c>
      <c r="X26" s="77">
        <f t="shared" si="2"/>
        <v>38868.13001666835</v>
      </c>
      <c r="Y26" s="81"/>
      <c r="Z26" s="82">
        <v>1582325.5</v>
      </c>
      <c r="AA26" s="83">
        <f t="shared" si="12"/>
        <v>1774053.6352272059</v>
      </c>
      <c r="AB26" s="83"/>
      <c r="AC26" s="83">
        <f t="shared" si="7"/>
        <v>197950.55825699397</v>
      </c>
      <c r="AD26" s="83">
        <f>(W26+[2]AWM_DB_2017Q4!D65*[2]AWM_DB_2017Q4!J65)/[2]AWM_DB_2017Q4!H65</f>
        <v>273175.97104009864</v>
      </c>
      <c r="AE26" s="83">
        <f>W26/[2]AWM_DB_2017Q4!H65</f>
        <v>47368.88661140437</v>
      </c>
      <c r="AF26" s="83">
        <f>([2]AWM_DB_2017Q4!E65*[2]AWM_DB_2017Q4!K65-[2]Fiscaldatabase!W26)/[2]AWM_DB_2017Q4!H65</f>
        <v>208336.48230506846</v>
      </c>
      <c r="AG26" s="83">
        <f>N26/([2]AWM_DB_2017Q4!H65)</f>
        <v>185437.95685270286</v>
      </c>
      <c r="AH26" s="84">
        <f>([2]AWM_DB_2017Q4!C65*[2]AWM_DB_2017Q4!I65)/([2]AWM_DB_2017Q4!B65*[2]AWM_DB_2017Q4!H65)*100</f>
        <v>57.59314253501482</v>
      </c>
      <c r="AI26" s="84">
        <f>([2]AWM_DB_2017Q4!E65*[2]AWM_DB_2017Q4!K65-[2]Fiscaldatabase!W26)/([2]AWM_DB_2017Q4!H65*[2]AWM_DB_2017Q4!B65)*100</f>
        <v>18.402265918020461</v>
      </c>
      <c r="AJ26" s="84">
        <f>(W26+[2]AWM_DB_2017Q4!D65*[2]AWM_DB_2017Q4!J65)/([2]AWM_DB_2017Q4!H65*[2]AWM_DB_2017Q4!B65)*100</f>
        <v>24.129508216099186</v>
      </c>
      <c r="AK26" s="84">
        <f t="shared" si="8"/>
        <v>-0.12491666913446409</v>
      </c>
      <c r="AL26">
        <f>[2]AWM_DB_2017Q4!Q65/([2]AWM_DB_2017Q4!B65*[2]AWM_DB_2017Q4!H65)</f>
        <v>0.52589386624884471</v>
      </c>
      <c r="AM26">
        <f>([2]AWM_DB_2017Q4!Q65-I26)/([2]AWM_DB_2017Q4!B65*[2]AWM_DB_2017Q4!H65)</f>
        <v>0.43908626693076236</v>
      </c>
      <c r="AO26">
        <f>Z26/([2]AWM_DB_2017Q4!B65*[2]AWM_DB_2017Q4!H65+[2]AWM_DB_2017Q4!B64*[2]AWM_DB_2017Q4!H64+[2]AWM_DB_2017Q4!B63*[2]AWM_DB_2017Q4!H63+[2]AWM_DB_2017Q4!B62*[2]AWM_DB_2017Q4!H62)*100</f>
        <v>53.588907240611341</v>
      </c>
      <c r="AP26">
        <f>Z26/([2]AWM_DB_2017Q4!B65*[2]AWM_DB_2017Q4!H65*4)*100</f>
        <v>51.868870025781952</v>
      </c>
      <c r="AQ26">
        <f>AA26/([2]AWM_DB_2017Q4!B65*[2]AWM_DB_2017Q4!H65*4)*100</f>
        <v>58.15374739544167</v>
      </c>
      <c r="AR26">
        <f>B26/([2]AWM_DB_2017Q4!B65*[2]AWM_DB_2017Q4!H65)*100</f>
        <v>7.6362101585227506</v>
      </c>
      <c r="AS26">
        <f>(B26-P26)/([2]AWM_DB_2017Q4!B65*[2]AWM_DB_2017Q4!H65)*100</f>
        <v>3.1696832294422639</v>
      </c>
      <c r="AT26">
        <f>SUM(C23:C26)/([2]AWM_DB_2017Q4!B65*[2]AWM_DB_2017Q4!H65+[2]AWM_DB_2017Q4!B64*[2]AWM_DB_2017Q4!H64+[2]AWM_DB_2017Q4!B63*[2]AWM_DB_2017Q4!H63+[2]AWM_DB_2017Q4!B62*[2]AWM_DB_2017Q4!H62)*100</f>
        <v>3.2993360444115765</v>
      </c>
      <c r="AU26" s="85">
        <f>Z26/([2]AWM_DB_2017Q4!H65*[2]population!D110)</f>
        <v>2573023.6296870247</v>
      </c>
      <c r="AV26">
        <f>AA26/([2]AWM_DB_2017Q4!H65*[2]population!D110)</f>
        <v>2884793.2513075005</v>
      </c>
      <c r="AW26" s="36">
        <f>(M26-P26)/([2]AWM_DB_2017Q4!B65*[2]AWM_DB_2017Q4!H65)*100</f>
        <v>49.928301300564662</v>
      </c>
      <c r="AX26" s="36">
        <f>D26/([2]AWM_DB_2017Q4!B65*[2]AWM_DB_2017Q4!H65)*100</f>
        <v>46.758618071122392</v>
      </c>
      <c r="AZ26" s="36">
        <f>AC26/([2]AWM_DB_2017Q4!B65*[2]AWM_DB_2017Q4!H65)*100</f>
        <v>25.955397363596806</v>
      </c>
      <c r="BA26" s="36">
        <f>AD26/[2]AWM_DB_2017Q4!B65*100</f>
        <v>24.129508216099183</v>
      </c>
      <c r="BC26">
        <f>R26/([2]AWM_DB_2017Q4!B65*[2]AWM_DB_2017Q4!H65)*100</f>
        <v>21.771325337329252</v>
      </c>
      <c r="BD26">
        <f>([2]AWM_DB_2017Q4!D65*[2]AWM_DB_2017Q4!J65)/([2]AWM_DB_2017Q4!B65*[2]AWM_DB_2017Q4!H65)*100</f>
        <v>19.945436189831632</v>
      </c>
      <c r="BE26" s="37">
        <f>N26/([2]AWM_DB_2017Q4!B65*[2]AWM_DB_2017Q4!H65)*100</f>
        <v>16.379649668371226</v>
      </c>
      <c r="BG26">
        <f t="shared" si="9"/>
        <v>0.96645479748393992</v>
      </c>
      <c r="BH26">
        <f>([2]AWM_DB_2017Q4!D65/[2]AWM_DB_2017Q4!D64-1)*100</f>
        <v>0.90512603548698056</v>
      </c>
      <c r="BL26" s="37">
        <f>(G26+H26)/[2]AWM_DB_2017Q4!Q65</f>
        <v>0.49803685031034955</v>
      </c>
      <c r="BM26">
        <f>(E26+H26)/[2]AWM_DB_2017Q4!T65</f>
        <v>0.31209566289692164</v>
      </c>
      <c r="BN26">
        <f>(E26)/[2]AWM_DB_2017Q4!T65</f>
        <v>0.12639507840302228</v>
      </c>
      <c r="BP26">
        <f>(H26)/[2]AWM_DB_2017Q4!T65</f>
        <v>0.18570058449389937</v>
      </c>
      <c r="BR26">
        <f>($E26)/[2]AWM_DB_2017Q4!Q65</f>
        <v>0.21873356521753953</v>
      </c>
      <c r="BS26">
        <f>($G26)/[2]AWM_DB_2017Q4!Q65</f>
        <v>0.17667187769793258</v>
      </c>
      <c r="BT26">
        <f>($H26)/[2]AWM_DB_2017Q4!Q65</f>
        <v>0.32136497261241698</v>
      </c>
      <c r="BU26">
        <f>0.5*($H26)/([2]AWM_DB_2017Q4!$Q65)</f>
        <v>0.16068248630620849</v>
      </c>
      <c r="BV26">
        <f>0.5*($H26)/([2]AWM_DB_2017Q4!$Q65)</f>
        <v>0.16068248630620849</v>
      </c>
      <c r="BW26">
        <f>K26/([2]AWM_DB_2017Q4!C65*[2]AWM_DB_2017Q4!I65)*100</f>
        <v>21.202153978767733</v>
      </c>
      <c r="BX26">
        <f>($I26)/([2]AWM_DB_2017Q4!Q65-$I26)*100</f>
        <v>19.77005564871623</v>
      </c>
      <c r="BY26">
        <f>($J26)/([2]AWM_DB_2017Q4!Q65-$I26)*100</f>
        <v>18.719845004621121</v>
      </c>
      <c r="BZ26">
        <f>($E26)/([2]AWM_DB_2017Q4!B65*[2]AWM_DB_2017Q4!H65)*100</f>
        <v>11.50306402906457</v>
      </c>
      <c r="CA26" s="37">
        <f>($I26)/([2]AWM_DB_2017Q4!B65*[2]AWM_DB_2017Q4!H65)*100</f>
        <v>8.6807599318082413</v>
      </c>
      <c r="CB26" s="37">
        <f>($J26)/([2]AWM_DB_2017Q4!B65*[2]AWM_DB_2017Q4!H65)*100</f>
        <v>8.2196268606015668</v>
      </c>
      <c r="CC26" s="37">
        <f t="shared" si="10"/>
        <v>16.900386792409808</v>
      </c>
      <c r="CD26">
        <f>N26/([2]AWM_DB_2017Q4!H65*[2]population!D110)*100</f>
        <v>20313352.508819688</v>
      </c>
      <c r="CG26">
        <f>N26/([2]AWM_DB_2017Q4!B65*[2]AWM_DB_2017Q4!H65)*100</f>
        <v>16.379649668371226</v>
      </c>
      <c r="CH26">
        <f>($G26+$H26)/[2]AWM_DB_2017Q4!Q65*100</f>
        <v>49.803685031034952</v>
      </c>
      <c r="CI26">
        <f t="shared" si="11"/>
        <v>38.489900653337351</v>
      </c>
      <c r="CK26" s="80">
        <f>N26+P26+Q26+[2]Fiscaldatabase!CN26+W26+X26</f>
        <v>400920.49805732496</v>
      </c>
      <c r="CL26" s="80">
        <f>[2]Fiscaldatabase!CK26-D26-P26</f>
        <v>10248.534629505062</v>
      </c>
      <c r="CM26" s="80">
        <f>[2]Fiscaldatabase!CK26-D26</f>
        <v>44312.798285180295</v>
      </c>
      <c r="CN26" s="83">
        <f>[2]AWM_DB_2017Q4!D65*[2]AWM_DB_2017Q4!J65</f>
        <v>152115.19103898987</v>
      </c>
      <c r="CO26" s="55">
        <f>[2]Fiscaldatabase!CL26/([2]AWM_DB_2017Q4!B65*[2]AWM_DB_2017Q4!H65)*100</f>
        <v>1.3437940819446401</v>
      </c>
      <c r="CP26" s="37">
        <f>[2]Fiscaldatabase!CM26/([2]AWM_DB_2017Q4!B65*[2]AWM_DB_2017Q4!H65)*100</f>
        <v>5.8103210110251275</v>
      </c>
      <c r="CQ26">
        <f>SUM([2]Fiscaldatabase!CM23:CM26)/([2]AWM_DB_2017Q4!B65*[2]AWM_DB_2017Q4!H65+[2]AWM_DB_2017Q4!B64*[2]AWM_DB_2017Q4!H64+[2]AWM_DB_2017Q4!B63*[2]AWM_DB_2017Q4!H63+[2]AWM_DB_2017Q4!B62*[2]AWM_DB_2017Q4!H62)*100</f>
        <v>5.802028986794169</v>
      </c>
    </row>
    <row r="27" spans="1:95">
      <c r="A27" s="71" t="s">
        <v>750</v>
      </c>
      <c r="B27" s="72">
        <f t="shared" si="3"/>
        <v>59097.183496101527</v>
      </c>
      <c r="C27" s="73">
        <f t="shared" si="4"/>
        <v>23579.289179738596</v>
      </c>
      <c r="D27" s="74">
        <v>364040.68122193613</v>
      </c>
      <c r="E27" s="75">
        <v>90028.989057726387</v>
      </c>
      <c r="F27" s="76">
        <v>17580.144</v>
      </c>
      <c r="G27" s="76">
        <v>72448.845057726387</v>
      </c>
      <c r="H27" s="75">
        <v>131185.87021598732</v>
      </c>
      <c r="I27" s="76">
        <f t="shared" si="0"/>
        <v>67382.661697529082</v>
      </c>
      <c r="J27" s="76">
        <f t="shared" si="1"/>
        <v>63803.208518458239</v>
      </c>
      <c r="K27" s="75">
        <v>95402.799359244193</v>
      </c>
      <c r="L27" s="77">
        <f t="shared" si="5"/>
        <v>47423.02258897823</v>
      </c>
      <c r="M27" s="78">
        <v>423137.86471803766</v>
      </c>
      <c r="N27" s="75">
        <v>127441.50550302656</v>
      </c>
      <c r="O27" s="79">
        <v>12498.290699688041</v>
      </c>
      <c r="P27" s="75">
        <v>35517.89431636293</v>
      </c>
      <c r="Q27" s="75">
        <v>19457.302400594439</v>
      </c>
      <c r="R27" s="75">
        <v>169294.38536550704</v>
      </c>
      <c r="S27" s="75">
        <v>93023.63508479709</v>
      </c>
      <c r="T27" s="80">
        <f t="shared" si="6"/>
        <v>76270.750280709952</v>
      </c>
      <c r="U27" s="75">
        <v>19885788.994584806</v>
      </c>
      <c r="V27" s="75">
        <v>318967.74965700071</v>
      </c>
      <c r="W27" s="75">
        <v>32391.095838615853</v>
      </c>
      <c r="X27" s="77">
        <f t="shared" si="2"/>
        <v>39035.6812939308</v>
      </c>
      <c r="Y27" s="81"/>
      <c r="Z27" s="82">
        <v>1633640.4</v>
      </c>
      <c r="AA27" s="83">
        <f t="shared" si="12"/>
        <v>1833150.8187233075</v>
      </c>
      <c r="AB27" s="83"/>
      <c r="AC27" s="83">
        <f t="shared" si="7"/>
        <v>201685.48120412289</v>
      </c>
      <c r="AD27" s="83">
        <f>(W27+[2]AWM_DB_2017Q4!D66*[2]AWM_DB_2017Q4!J66)/[2]AWM_DB_2017Q4!H66</f>
        <v>272414.16634535178</v>
      </c>
      <c r="AE27" s="83">
        <f>W27/[2]AWM_DB_2017Q4!H66</f>
        <v>47213.898387531059</v>
      </c>
      <c r="AF27" s="83">
        <f>([2]AWM_DB_2017Q4!E66*[2]AWM_DB_2017Q4!K66-[2]Fiscaldatabase!W27)/[2]AWM_DB_2017Q4!H66</f>
        <v>202664.70009057067</v>
      </c>
      <c r="AG27" s="83">
        <f>N27/([2]AWM_DB_2017Q4!H66)</f>
        <v>185761.24503946383</v>
      </c>
      <c r="AH27" s="84">
        <f>([2]AWM_DB_2017Q4!C66*[2]AWM_DB_2017Q4!I66)/([2]AWM_DB_2017Q4!B66*[2]AWM_DB_2017Q4!H66)*100</f>
        <v>57.421520470047852</v>
      </c>
      <c r="AI27" s="84">
        <f>([2]AWM_DB_2017Q4!E66*[2]AWM_DB_2017Q4!K66-[2]Fiscaldatabase!W27)/([2]AWM_DB_2017Q4!H66*[2]AWM_DB_2017Q4!B66)*100</f>
        <v>17.962558682510249</v>
      </c>
      <c r="AJ27" s="84">
        <f>(W27+[2]AWM_DB_2017Q4!D66*[2]AWM_DB_2017Q4!J66)/([2]AWM_DB_2017Q4!H66*[2]AWM_DB_2017Q4!B66)*100</f>
        <v>24.144586831049995</v>
      </c>
      <c r="AK27" s="84">
        <f t="shared" si="8"/>
        <v>0.47133401639190708</v>
      </c>
      <c r="AL27">
        <f>[2]AWM_DB_2017Q4!Q66/([2]AWM_DB_2017Q4!B66*[2]AWM_DB_2017Q4!H66)</f>
        <v>0.52677456477662654</v>
      </c>
      <c r="AM27">
        <f>([2]AWM_DB_2017Q4!Q66-I27)/([2]AWM_DB_2017Q4!B66*[2]AWM_DB_2017Q4!H66)</f>
        <v>0.43972181946065225</v>
      </c>
      <c r="AO27">
        <f>Z27/([2]AWM_DB_2017Q4!B66*[2]AWM_DB_2017Q4!H66+[2]AWM_DB_2017Q4!B65*[2]AWM_DB_2017Q4!H65+[2]AWM_DB_2017Q4!B64*[2]AWM_DB_2017Q4!H64+[2]AWM_DB_2017Q4!B63*[2]AWM_DB_2017Q4!H63)*100</f>
        <v>54.209253814125056</v>
      </c>
      <c r="AP27">
        <f>Z27/([2]AWM_DB_2017Q4!B66*[2]AWM_DB_2017Q4!H66*4)*100</f>
        <v>52.763158242939092</v>
      </c>
      <c r="AQ27">
        <f>AA27/([2]AWM_DB_2017Q4!B66*[2]AWM_DB_2017Q4!H66*4)*100</f>
        <v>59.206926280392693</v>
      </c>
      <c r="AR27">
        <f>B27/([2]AWM_DB_2017Q4!B66*[2]AWM_DB_2017Q4!H66)*100</f>
        <v>7.634860265494936</v>
      </c>
      <c r="AS27">
        <f>(B27-P27)/([2]AWM_DB_2017Q4!B66*[2]AWM_DB_2017Q4!H66)*100</f>
        <v>3.0462463250702401</v>
      </c>
      <c r="AT27">
        <f>SUM(C24:C27)/([2]AWM_DB_2017Q4!B66*[2]AWM_DB_2017Q4!H66+[2]AWM_DB_2017Q4!B65*[2]AWM_DB_2017Q4!H65+[2]AWM_DB_2017Q4!B64*[2]AWM_DB_2017Q4!H64+[2]AWM_DB_2017Q4!B63*[2]AWM_DB_2017Q4!H63)*100</f>
        <v>3.1961137076431805</v>
      </c>
      <c r="AU27" s="85">
        <f>Z27/([2]AWM_DB_2017Q4!H66*[2]population!D111)</f>
        <v>2605301.4742180938</v>
      </c>
      <c r="AV27">
        <f>AA27/([2]AWM_DB_2017Q4!H66*[2]population!D111)</f>
        <v>2923477.2416768949</v>
      </c>
      <c r="AW27" s="36">
        <f>(M27-P27)/([2]AWM_DB_2017Q4!B66*[2]AWM_DB_2017Q4!H66)*100</f>
        <v>50.077247933944172</v>
      </c>
      <c r="AX27" s="36">
        <f>D27/([2]AWM_DB_2017Q4!B66*[2]AWM_DB_2017Q4!H66)*100</f>
        <v>47.031001608873929</v>
      </c>
      <c r="AZ27" s="36">
        <f>AC27/([2]AWM_DB_2017Q4!B66*[2]AWM_DB_2017Q4!H66)*100</f>
        <v>26.056071972942036</v>
      </c>
      <c r="BA27" s="36">
        <f>AD27/[2]AWM_DB_2017Q4!B66*100</f>
        <v>24.144586831049999</v>
      </c>
      <c r="BC27">
        <f>R27/([2]AWM_DB_2017Q4!B66*[2]AWM_DB_2017Q4!H66)*100</f>
        <v>21.871414161112472</v>
      </c>
      <c r="BD27">
        <f>([2]AWM_DB_2017Q4!D66*[2]AWM_DB_2017Q4!J66)/([2]AWM_DB_2017Q4!B66*[2]AWM_DB_2017Q4!H66)*100</f>
        <v>19.959929019220432</v>
      </c>
      <c r="BE27" s="37">
        <f>N27/([2]AWM_DB_2017Q4!B66*[2]AWM_DB_2017Q4!H66)*100</f>
        <v>16.464373240462425</v>
      </c>
      <c r="BG27">
        <f t="shared" si="9"/>
        <v>0.33697501372127459</v>
      </c>
      <c r="BH27">
        <f>([2]AWM_DB_2017Q4!D66/[2]AWM_DB_2017Q4!D65-1)*100</f>
        <v>0.32648742904548556</v>
      </c>
      <c r="BL27" s="37">
        <f>(G27+H27)/[2]AWM_DB_2017Q4!Q66</f>
        <v>0.49941471018555633</v>
      </c>
      <c r="BM27">
        <f>(E27+H27)/[2]AWM_DB_2017Q4!T66</f>
        <v>0.31472522671019554</v>
      </c>
      <c r="BN27">
        <f>(E27)/[2]AWM_DB_2017Q4!T66</f>
        <v>0.12808540115573303</v>
      </c>
      <c r="BP27">
        <f>(H27)/[2]AWM_DB_2017Q4!T66</f>
        <v>0.18663982555446249</v>
      </c>
      <c r="BR27">
        <f>($E27)/[2]AWM_DB_2017Q4!Q66</f>
        <v>0.22079634809874171</v>
      </c>
      <c r="BS27">
        <f>($G27)/[2]AWM_DB_2017Q4!Q66</f>
        <v>0.17768099564531017</v>
      </c>
      <c r="BT27">
        <f>($H27)/[2]AWM_DB_2017Q4!Q66</f>
        <v>0.32173371454024619</v>
      </c>
      <c r="BU27">
        <f>0.5*($H27)/([2]AWM_DB_2017Q4!$Q66)</f>
        <v>0.16086685727012309</v>
      </c>
      <c r="BV27">
        <f>0.5*($H27)/([2]AWM_DB_2017Q4!$Q66)</f>
        <v>0.16086685727012309</v>
      </c>
      <c r="BW27">
        <f>K27/([2]AWM_DB_2017Q4!C66*[2]AWM_DB_2017Q4!I66)*100</f>
        <v>21.464498187547161</v>
      </c>
      <c r="BX27">
        <f>($I27)/([2]AWM_DB_2017Q4!Q66-$I27)*100</f>
        <v>19.797231218307562</v>
      </c>
      <c r="BY27">
        <f>($J27)/([2]AWM_DB_2017Q4!Q66-$I27)*100</f>
        <v>18.745576973195273</v>
      </c>
      <c r="BZ27">
        <f>($E27)/([2]AWM_DB_2017Q4!B66*[2]AWM_DB_2017Q4!H66)*100</f>
        <v>11.63099001739832</v>
      </c>
      <c r="CA27" s="37">
        <f>($I27)/([2]AWM_DB_2017Q4!B66*[2]AWM_DB_2017Q4!H66)*100</f>
        <v>8.7052745315974267</v>
      </c>
      <c r="CB27" s="37">
        <f>($J27)/([2]AWM_DB_2017Q4!B66*[2]AWM_DB_2017Q4!H66)*100</f>
        <v>8.2428392134931325</v>
      </c>
      <c r="CC27" s="37">
        <f t="shared" si="10"/>
        <v>16.948113745090559</v>
      </c>
      <c r="CD27">
        <f>N27/([2]AWM_DB_2017Q4!H66*[2]population!D111)*100</f>
        <v>20324151.028807104</v>
      </c>
      <c r="CG27">
        <f>N27/([2]AWM_DB_2017Q4!B66*[2]AWM_DB_2017Q4!H66)*100</f>
        <v>16.464373240462425</v>
      </c>
      <c r="CH27">
        <f>($G27+$H27)/[2]AWM_DB_2017Q4!Q66*100</f>
        <v>49.941471018555632</v>
      </c>
      <c r="CI27">
        <f t="shared" si="11"/>
        <v>38.542808191502836</v>
      </c>
      <c r="CK27" s="80">
        <f>N27+P27+Q27+[2]Fiscaldatabase!CN27+W27+X27</f>
        <v>408342.1272385983</v>
      </c>
      <c r="CL27" s="80">
        <f>[2]Fiscaldatabase!CK27-D27-P27</f>
        <v>8783.5517002992419</v>
      </c>
      <c r="CM27" s="80">
        <f>[2]Fiscaldatabase!CK27-D27</f>
        <v>44301.446016662172</v>
      </c>
      <c r="CN27" s="83">
        <f>[2]AWM_DB_2017Q4!D66*[2]AWM_DB_2017Q4!J66</f>
        <v>154498.64788606772</v>
      </c>
      <c r="CO27" s="55">
        <f>[2]Fiscaldatabase!CL27/([2]AWM_DB_2017Q4!B66*[2]AWM_DB_2017Q4!H66)*100</f>
        <v>1.1347611831781967</v>
      </c>
      <c r="CP27" s="37">
        <f>[2]Fiscaldatabase!CM27/([2]AWM_DB_2017Q4!B66*[2]AWM_DB_2017Q4!H66)*100</f>
        <v>5.7233751236028931</v>
      </c>
      <c r="CQ27">
        <f>SUM([2]Fiscaldatabase!CM24:CM27)/([2]AWM_DB_2017Q4!B66*[2]AWM_DB_2017Q4!H66+[2]AWM_DB_2017Q4!B65*[2]AWM_DB_2017Q4!H65+[2]AWM_DB_2017Q4!B64*[2]AWM_DB_2017Q4!H64+[2]AWM_DB_2017Q4!B63*[2]AWM_DB_2017Q4!H63)*100</f>
        <v>5.7818385336255211</v>
      </c>
    </row>
    <row r="28" spans="1:95">
      <c r="A28" s="71" t="s">
        <v>751</v>
      </c>
      <c r="B28" s="72">
        <f t="shared" si="3"/>
        <v>59712.501175643178</v>
      </c>
      <c r="C28" s="73">
        <f t="shared" si="4"/>
        <v>23275.502987914166</v>
      </c>
      <c r="D28" s="74">
        <v>373564.07489033288</v>
      </c>
      <c r="E28" s="75">
        <v>92448.618241683158</v>
      </c>
      <c r="F28" s="76">
        <v>18248.063999999998</v>
      </c>
      <c r="G28" s="76">
        <v>74200.554241683159</v>
      </c>
      <c r="H28" s="75">
        <v>133561.84759833044</v>
      </c>
      <c r="I28" s="76">
        <f t="shared" si="0"/>
        <v>68603.0650831362</v>
      </c>
      <c r="J28" s="76">
        <f t="shared" si="1"/>
        <v>64958.782515194238</v>
      </c>
      <c r="K28" s="75">
        <v>97726.992346312938</v>
      </c>
      <c r="L28" s="77">
        <f t="shared" si="5"/>
        <v>49826.61670400633</v>
      </c>
      <c r="M28" s="78">
        <v>433276.57606597606</v>
      </c>
      <c r="N28" s="75">
        <v>129842.43416215222</v>
      </c>
      <c r="O28" s="79">
        <v>12688.35944603624</v>
      </c>
      <c r="P28" s="75">
        <v>36436.998187729012</v>
      </c>
      <c r="Q28" s="75">
        <v>19961.548387821022</v>
      </c>
      <c r="R28" s="75">
        <v>172310.07148122418</v>
      </c>
      <c r="S28" s="75">
        <v>94287.308609925123</v>
      </c>
      <c r="T28" s="80">
        <f t="shared" si="6"/>
        <v>78022.762871299055</v>
      </c>
      <c r="U28" s="75">
        <v>20000943.434516057</v>
      </c>
      <c r="V28" s="75">
        <v>321154.02933359699</v>
      </c>
      <c r="W28" s="75">
        <v>32205.838934106792</v>
      </c>
      <c r="X28" s="77">
        <f t="shared" si="2"/>
        <v>42519.684912942874</v>
      </c>
      <c r="Y28" s="81"/>
      <c r="Z28" s="82">
        <v>1684160.3</v>
      </c>
      <c r="AA28" s="83">
        <f t="shared" si="12"/>
        <v>1892863.3198989506</v>
      </c>
      <c r="AB28" s="83"/>
      <c r="AC28" s="83">
        <f t="shared" si="7"/>
        <v>204515.91041533096</v>
      </c>
      <c r="AD28" s="83">
        <f>(W28+[2]AWM_DB_2017Q4!D67*[2]AWM_DB_2017Q4!J67)/[2]AWM_DB_2017Q4!H67</f>
        <v>272224.91933163872</v>
      </c>
      <c r="AE28" s="83">
        <f>W28/[2]AWM_DB_2017Q4!H67</f>
        <v>46311.363799116836</v>
      </c>
      <c r="AF28" s="83">
        <f>([2]AWM_DB_2017Q4!E67*[2]AWM_DB_2017Q4!K67-[2]Fiscaldatabase!W28)/[2]AWM_DB_2017Q4!H67</f>
        <v>209210.42557297775</v>
      </c>
      <c r="AG28" s="83">
        <f>N28/([2]AWM_DB_2017Q4!H67)</f>
        <v>186710.8699558886</v>
      </c>
      <c r="AH28" s="84">
        <f>([2]AWM_DB_2017Q4!C67*[2]AWM_DB_2017Q4!I67)/([2]AWM_DB_2017Q4!B67*[2]AWM_DB_2017Q4!H67)*100</f>
        <v>56.967988390223546</v>
      </c>
      <c r="AI28" s="84">
        <f>([2]AWM_DB_2017Q4!E67*[2]AWM_DB_2017Q4!K67-[2]Fiscaldatabase!W28)/([2]AWM_DB_2017Q4!H67*[2]AWM_DB_2017Q4!B67)*100</f>
        <v>18.208854026064145</v>
      </c>
      <c r="AJ28" s="84">
        <f>(W28+[2]AWM_DB_2017Q4!D67*[2]AWM_DB_2017Q4!J67)/([2]AWM_DB_2017Q4!H67*[2]AWM_DB_2017Q4!B67)*100</f>
        <v>23.693388151145491</v>
      </c>
      <c r="AK28" s="84">
        <f t="shared" si="8"/>
        <v>1.1297694325668317</v>
      </c>
      <c r="AL28">
        <f>[2]AWM_DB_2017Q4!Q67/([2]AWM_DB_2017Q4!B67*[2]AWM_DB_2017Q4!H67)</f>
        <v>0.51931852317519944</v>
      </c>
      <c r="AM28">
        <f>([2]AWM_DB_2017Q4!Q67-I28)/([2]AWM_DB_2017Q4!B67*[2]AWM_DB_2017Q4!H67)</f>
        <v>0.43345755821244975</v>
      </c>
      <c r="AO28">
        <f>Z28/([2]AWM_DB_2017Q4!B67*[2]AWM_DB_2017Q4!H67+[2]AWM_DB_2017Q4!B66*[2]AWM_DB_2017Q4!H66+[2]AWM_DB_2017Q4!B65*[2]AWM_DB_2017Q4!H65+[2]AWM_DB_2017Q4!B64*[2]AWM_DB_2017Q4!H64)*100</f>
        <v>54.627216620698093</v>
      </c>
      <c r="AP28">
        <f>Z28/([2]AWM_DB_2017Q4!B67*[2]AWM_DB_2017Q4!H67*4)*100</f>
        <v>52.695760872607131</v>
      </c>
      <c r="AQ28">
        <f>AA28/([2]AWM_DB_2017Q4!B67*[2]AWM_DB_2017Q4!H67*4)*100</f>
        <v>59.225878243255316</v>
      </c>
      <c r="AR28">
        <f>B28/([2]AWM_DB_2017Q4!B67*[2]AWM_DB_2017Q4!H67)*100</f>
        <v>7.4733876176916532</v>
      </c>
      <c r="AS28">
        <f>(B28-P28)/([2]AWM_DB_2017Q4!B67*[2]AWM_DB_2017Q4!H67)*100</f>
        <v>2.9130726799361737</v>
      </c>
      <c r="AT28">
        <f>SUM(C25:C28)/([2]AWM_DB_2017Q4!B67*[2]AWM_DB_2017Q4!H67+[2]AWM_DB_2017Q4!B66*[2]AWM_DB_2017Q4!H66+[2]AWM_DB_2017Q4!B65*[2]AWM_DB_2017Q4!H65+[2]AWM_DB_2017Q4!B64*[2]AWM_DB_2017Q4!H64)*100</f>
        <v>3.0566762268205609</v>
      </c>
      <c r="AU28" s="85">
        <f>Z28/([2]AWM_DB_2017Q4!H67*[2]population!D112)</f>
        <v>2646231.6464690459</v>
      </c>
      <c r="AV28">
        <f>AA28/([2]AWM_DB_2017Q4!H67*[2]population!D112)</f>
        <v>2974155.6190091074</v>
      </c>
      <c r="AW28" s="36">
        <f>(M28-P28)/([2]AWM_DB_2017Q4!B67*[2]AWM_DB_2017Q4!H67)*100</f>
        <v>49.666919474728047</v>
      </c>
      <c r="AX28" s="36">
        <f>D28/([2]AWM_DB_2017Q4!B67*[2]AWM_DB_2017Q4!H67)*100</f>
        <v>46.753846794791876</v>
      </c>
      <c r="AZ28" s="36">
        <f>AC28/([2]AWM_DB_2017Q4!B67*[2]AWM_DB_2017Q4!H67)*100</f>
        <v>25.596426919432364</v>
      </c>
      <c r="BA28" s="36">
        <f>AD28/[2]AWM_DB_2017Q4!B67*100</f>
        <v>23.693388151145495</v>
      </c>
      <c r="BC28">
        <f>R28/([2]AWM_DB_2017Q4!B67*[2]AWM_DB_2017Q4!H67)*100</f>
        <v>21.565667645096326</v>
      </c>
      <c r="BD28">
        <f>([2]AWM_DB_2017Q4!D67*[2]AWM_DB_2017Q4!J67)/([2]AWM_DB_2017Q4!B67*[2]AWM_DB_2017Q4!H67)*100</f>
        <v>19.662628876809453</v>
      </c>
      <c r="BE28" s="37">
        <f>N28/([2]AWM_DB_2017Q4!B67*[2]AWM_DB_2017Q4!H67)*100</f>
        <v>16.250581044395851</v>
      </c>
      <c r="BG28">
        <f t="shared" si="9"/>
        <v>0.6854234257059888</v>
      </c>
      <c r="BH28">
        <f>([2]AWM_DB_2017Q4!D67/[2]AWM_DB_2017Q4!D66-1)*100</f>
        <v>0.86827996047325051</v>
      </c>
      <c r="BL28" s="37">
        <f>(G28+H28)/[2]AWM_DB_2017Q4!Q67</f>
        <v>0.50070899021905879</v>
      </c>
      <c r="BM28">
        <f>(E28+H28)/[2]AWM_DB_2017Q4!T67</f>
        <v>0.31158747201360348</v>
      </c>
      <c r="BN28">
        <f>(E28)/[2]AWM_DB_2017Q4!T67</f>
        <v>0.12745352805682722</v>
      </c>
      <c r="BP28">
        <f>(H28)/[2]AWM_DB_2017Q4!T67</f>
        <v>0.18413394395677626</v>
      </c>
      <c r="BR28">
        <f>($E28)/[2]AWM_DB_2017Q4!Q67</f>
        <v>0.22280188271305074</v>
      </c>
      <c r="BS28">
        <f>($G28)/[2]AWM_DB_2017Q4!Q67</f>
        <v>0.17882390778605392</v>
      </c>
      <c r="BT28">
        <f>($H28)/[2]AWM_DB_2017Q4!Q67</f>
        <v>0.32188508243300484</v>
      </c>
      <c r="BU28">
        <f>0.5*($H28)/([2]AWM_DB_2017Q4!$Q67)</f>
        <v>0.16094254121650242</v>
      </c>
      <c r="BV28">
        <f>0.5*($H28)/([2]AWM_DB_2017Q4!$Q67)</f>
        <v>0.16094254121650242</v>
      </c>
      <c r="BW28">
        <f>K28/([2]AWM_DB_2017Q4!C67*[2]AWM_DB_2017Q4!I67)*100</f>
        <v>21.470190316145672</v>
      </c>
      <c r="BX28">
        <f>($I28)/([2]AWM_DB_2017Q4!Q67-$I28)*100</f>
        <v>19.808390310884089</v>
      </c>
      <c r="BY28">
        <f>($J28)/([2]AWM_DB_2017Q4!Q67-$I28)*100</f>
        <v>18.756143280500453</v>
      </c>
      <c r="BZ28">
        <f>($E28)/([2]AWM_DB_2017Q4!B67*[2]AWM_DB_2017Q4!H67)*100</f>
        <v>11.570514469119551</v>
      </c>
      <c r="CA28" s="37">
        <f>($I28)/([2]AWM_DB_2017Q4!B67*[2]AWM_DB_2017Q4!H67)*100</f>
        <v>8.5860964962749655</v>
      </c>
      <c r="CB28" s="37">
        <f>($J28)/([2]AWM_DB_2017Q4!B67*[2]AWM_DB_2017Q4!H67)*100</f>
        <v>8.1299920678485744</v>
      </c>
      <c r="CC28" s="37">
        <f t="shared" si="10"/>
        <v>16.716088564123538</v>
      </c>
      <c r="CD28">
        <f>N28/([2]AWM_DB_2017Q4!H67*[2]population!D112)*100</f>
        <v>20401452.185665503</v>
      </c>
      <c r="CG28">
        <f>N28/([2]AWM_DB_2017Q4!B67*[2]AWM_DB_2017Q4!H67)*100</f>
        <v>16.250581044395851</v>
      </c>
      <c r="CH28">
        <f>($G28+$H28)/[2]AWM_DB_2017Q4!Q67*100</f>
        <v>50.07089902190588</v>
      </c>
      <c r="CI28">
        <f t="shared" si="11"/>
        <v>38.564533591384546</v>
      </c>
      <c r="CK28" s="80">
        <f>N28+P28+Q28+[2]Fiscaldatabase!CN28+W28+X28</f>
        <v>418071.26215724519</v>
      </c>
      <c r="CL28" s="80">
        <f>[2]Fiscaldatabase!CK28-D28-P28</f>
        <v>8070.1890791832993</v>
      </c>
      <c r="CM28" s="80">
        <f>[2]Fiscaldatabase!CK28-D28</f>
        <v>44507.187266912311</v>
      </c>
      <c r="CN28" s="83">
        <f>[2]AWM_DB_2017Q4!D67*[2]AWM_DB_2017Q4!J67</f>
        <v>157104.75757249325</v>
      </c>
      <c r="CO28" s="55">
        <f>[2]Fiscaldatabase!CL28/([2]AWM_DB_2017Q4!B67*[2]AWM_DB_2017Q4!H67)*100</f>
        <v>1.0100339116493096</v>
      </c>
      <c r="CP28" s="37">
        <f>[2]Fiscaldatabase!CM28/([2]AWM_DB_2017Q4!B67*[2]AWM_DB_2017Q4!H67)*100</f>
        <v>5.5703488494047892</v>
      </c>
      <c r="CQ28">
        <f>SUM([2]Fiscaldatabase!CM25:CM28)/([2]AWM_DB_2017Q4!B67*[2]AWM_DB_2017Q4!H67+[2]AWM_DB_2017Q4!B66*[2]AWM_DB_2017Q4!H66+[2]AWM_DB_2017Q4!B65*[2]AWM_DB_2017Q4!H65+[2]AWM_DB_2017Q4!B64*[2]AWM_DB_2017Q4!H64)*100</f>
        <v>5.6834812284582092</v>
      </c>
    </row>
    <row r="29" spans="1:95">
      <c r="A29" s="71" t="s">
        <v>752</v>
      </c>
      <c r="B29" s="72">
        <f t="shared" si="3"/>
        <v>61269.543328283471</v>
      </c>
      <c r="C29" s="73">
        <f t="shared" si="4"/>
        <v>23609.201658799349</v>
      </c>
      <c r="D29" s="74">
        <v>380264.03338587296</v>
      </c>
      <c r="E29" s="75">
        <v>94533.724962184802</v>
      </c>
      <c r="F29" s="76">
        <v>18789.891</v>
      </c>
      <c r="G29" s="76">
        <v>75743.833962184799</v>
      </c>
      <c r="H29" s="75">
        <v>135635.66050997248</v>
      </c>
      <c r="I29" s="76">
        <f t="shared" si="0"/>
        <v>69668.263900806691</v>
      </c>
      <c r="J29" s="76">
        <f t="shared" si="1"/>
        <v>65967.396609165793</v>
      </c>
      <c r="K29" s="75">
        <v>99395.87968761209</v>
      </c>
      <c r="L29" s="77">
        <f t="shared" si="5"/>
        <v>50698.768226103624</v>
      </c>
      <c r="M29" s="78">
        <v>441533.57671415643</v>
      </c>
      <c r="N29" s="75">
        <v>132013.95764489332</v>
      </c>
      <c r="O29" s="79">
        <v>12652.990540529228</v>
      </c>
      <c r="P29" s="75">
        <v>37660.341669484122</v>
      </c>
      <c r="Q29" s="75">
        <v>20454.50593041582</v>
      </c>
      <c r="R29" s="75">
        <v>175105.06204805768</v>
      </c>
      <c r="S29" s="75">
        <v>95206.466642241372</v>
      </c>
      <c r="T29" s="80">
        <f t="shared" si="6"/>
        <v>79898.595405816304</v>
      </c>
      <c r="U29" s="75">
        <v>20110426.151110742</v>
      </c>
      <c r="V29" s="75">
        <v>322596.88361277495</v>
      </c>
      <c r="W29" s="75">
        <v>33091.527414257966</v>
      </c>
      <c r="X29" s="77">
        <f t="shared" si="2"/>
        <v>43208.182007047464</v>
      </c>
      <c r="Y29" s="81"/>
      <c r="Z29" s="82">
        <v>1734851.1</v>
      </c>
      <c r="AA29" s="83">
        <f t="shared" si="12"/>
        <v>1954132.8632272342</v>
      </c>
      <c r="AB29" s="83"/>
      <c r="AC29" s="83">
        <f t="shared" si="7"/>
        <v>208196.58946231563</v>
      </c>
      <c r="AD29" s="83">
        <f>(W29+[2]AWM_DB_2017Q4!D68*[2]AWM_DB_2017Q4!J68)/[2]AWM_DB_2017Q4!H68</f>
        <v>274290.0465407953</v>
      </c>
      <c r="AE29" s="83">
        <f>W29/[2]AWM_DB_2017Q4!H68</f>
        <v>47072.735627624497</v>
      </c>
      <c r="AF29" s="83">
        <f>([2]AWM_DB_2017Q4!E68*[2]AWM_DB_2017Q4!K68-[2]Fiscaldatabase!W29)/[2]AWM_DB_2017Q4!H68</f>
        <v>210343.27185303078</v>
      </c>
      <c r="AG29" s="83">
        <f>N29/([2]AWM_DB_2017Q4!H68)</f>
        <v>187790.00587011219</v>
      </c>
      <c r="AH29" s="84">
        <f>([2]AWM_DB_2017Q4!C68*[2]AWM_DB_2017Q4!I68)/([2]AWM_DB_2017Q4!B68*[2]AWM_DB_2017Q4!H68)*100</f>
        <v>56.865606531749293</v>
      </c>
      <c r="AI29" s="84">
        <f>([2]AWM_DB_2017Q4!E68*[2]AWM_DB_2017Q4!K68-[2]Fiscaldatabase!W29)/([2]AWM_DB_2017Q4!H68*[2]AWM_DB_2017Q4!B68)*100</f>
        <v>18.214917827948646</v>
      </c>
      <c r="AJ29" s="84">
        <f>(W29+[2]AWM_DB_2017Q4!D68*[2]AWM_DB_2017Q4!J68)/([2]AWM_DB_2017Q4!H68*[2]AWM_DB_2017Q4!B68)*100</f>
        <v>23.752462414180176</v>
      </c>
      <c r="AK29" s="84">
        <f t="shared" si="8"/>
        <v>1.1670132261218953</v>
      </c>
      <c r="AL29">
        <f>[2]AWM_DB_2017Q4!Q68/([2]AWM_DB_2017Q4!B68*[2]AWM_DB_2017Q4!H68)</f>
        <v>0.5193310324820628</v>
      </c>
      <c r="AM29">
        <f>([2]AWM_DB_2017Q4!Q68-I29)/([2]AWM_DB_2017Q4!B68*[2]AWM_DB_2017Q4!H68)</f>
        <v>0.4335114881678418</v>
      </c>
      <c r="AO29">
        <f>Z29/([2]AWM_DB_2017Q4!B68*[2]AWM_DB_2017Q4!H68+[2]AWM_DB_2017Q4!B67*[2]AWM_DB_2017Q4!H67+[2]AWM_DB_2017Q4!B66*[2]AWM_DB_2017Q4!H66+[2]AWM_DB_2017Q4!B65*[2]AWM_DB_2017Q4!H65)*100</f>
        <v>55.118347722859376</v>
      </c>
      <c r="AP29">
        <f>Z29/([2]AWM_DB_2017Q4!B68*[2]AWM_DB_2017Q4!H68*4)*100</f>
        <v>53.426094795115574</v>
      </c>
      <c r="AQ29">
        <f>AA29/([2]AWM_DB_2017Q4!B68*[2]AWM_DB_2017Q4!H68*4)*100</f>
        <v>60.179047984595812</v>
      </c>
      <c r="AR29">
        <f>B29/([2]AWM_DB_2017Q4!B68*[2]AWM_DB_2017Q4!H68)*100</f>
        <v>7.5473737888175272</v>
      </c>
      <c r="AS29">
        <f>(B29-P29)/([2]AWM_DB_2017Q4!B68*[2]AWM_DB_2017Q4!H68)*100</f>
        <v>2.9082552291894421</v>
      </c>
      <c r="AT29">
        <f>SUM(C26:C29)/([2]AWM_DB_2017Q4!B68*[2]AWM_DB_2017Q4!H68+[2]AWM_DB_2017Q4!B67*[2]AWM_DB_2017Q4!H67+[2]AWM_DB_2017Q4!B66*[2]AWM_DB_2017Q4!H66+[2]AWM_DB_2017Q4!B65*[2]AWM_DB_2017Q4!H65)*100</f>
        <v>3.0067587848501538</v>
      </c>
      <c r="AU29" s="85">
        <f>Z29/([2]AWM_DB_2017Q4!H68*[2]population!D113)</f>
        <v>2693496.1258105715</v>
      </c>
      <c r="AV29">
        <f>AA29/([2]AWM_DB_2017Q4!H68*[2]population!D113)</f>
        <v>3033948.732788465</v>
      </c>
      <c r="AW29" s="36">
        <f>(M29-P29)/([2]AWM_DB_2017Q4!B68*[2]AWM_DB_2017Q4!H68)*100</f>
        <v>49.750367027364263</v>
      </c>
      <c r="AX29" s="36">
        <f>D29/([2]AWM_DB_2017Q4!B68*[2]AWM_DB_2017Q4!H68)*100</f>
        <v>46.84211179817482</v>
      </c>
      <c r="AZ29" s="36">
        <f>AC29/([2]AWM_DB_2017Q4!B68*[2]AWM_DB_2017Q4!H68)*100</f>
        <v>25.646306417037025</v>
      </c>
      <c r="BA29" s="36">
        <f>AD29/[2]AWM_DB_2017Q4!B68*100</f>
        <v>23.752462414180176</v>
      </c>
      <c r="BC29">
        <f>R29/([2]AWM_DB_2017Q4!B68*[2]AWM_DB_2017Q4!H68)*100</f>
        <v>21.569988672997063</v>
      </c>
      <c r="BD29">
        <f>([2]AWM_DB_2017Q4!D68*[2]AWM_DB_2017Q4!J68)/([2]AWM_DB_2017Q4!B68*[2]AWM_DB_2017Q4!H68)*100</f>
        <v>19.676144670140214</v>
      </c>
      <c r="BE29" s="37">
        <f>N29/([2]AWM_DB_2017Q4!B68*[2]AWM_DB_2017Q4!H68)*100</f>
        <v>16.261891790977202</v>
      </c>
      <c r="BG29">
        <f t="shared" si="9"/>
        <v>0.44927173486564165</v>
      </c>
      <c r="BH29">
        <f>([2]AWM_DB_2017Q4!D68/[2]AWM_DB_2017Q4!D67-1)*100</f>
        <v>0.62034030139841434</v>
      </c>
      <c r="BL29" s="37">
        <f>(G29+H29)/[2]AWM_DB_2017Q4!Q68</f>
        <v>0.50138322135203006</v>
      </c>
      <c r="BM29">
        <f>(E29+H29)/[2]AWM_DB_2017Q4!T68</f>
        <v>0.31255846994112207</v>
      </c>
      <c r="BN29">
        <f>(E29)/[2]AWM_DB_2017Q4!T68</f>
        <v>0.12837205248388506</v>
      </c>
      <c r="BP29">
        <f>(H29)/[2]AWM_DB_2017Q4!T68</f>
        <v>0.18418641745723707</v>
      </c>
      <c r="BR29">
        <f>($E29)/[2]AWM_DB_2017Q4!Q68</f>
        <v>0.22422999764620122</v>
      </c>
      <c r="BS29">
        <f>($G29)/[2]AWM_DB_2017Q4!Q68</f>
        <v>0.17966117084510186</v>
      </c>
      <c r="BT29">
        <f>($H29)/[2]AWM_DB_2017Q4!Q68</f>
        <v>0.3217220505069282</v>
      </c>
      <c r="BU29">
        <f>0.5*($H29)/([2]AWM_DB_2017Q4!$Q68)</f>
        <v>0.1608610252534641</v>
      </c>
      <c r="BV29">
        <f>0.5*($H29)/([2]AWM_DB_2017Q4!$Q68)</f>
        <v>0.1608610252534641</v>
      </c>
      <c r="BW29">
        <f>K29/([2]AWM_DB_2017Q4!C68*[2]AWM_DB_2017Q4!I68)*100</f>
        <v>21.531283630189886</v>
      </c>
      <c r="BX29">
        <f>($I29)/([2]AWM_DB_2017Q4!Q68-$I29)*100</f>
        <v>19.796371412652025</v>
      </c>
      <c r="BY29">
        <f>($J29)/([2]AWM_DB_2017Q4!Q68-$I29)*100</f>
        <v>18.744762841515943</v>
      </c>
      <c r="BZ29">
        <f>($E29)/([2]AWM_DB_2017Q4!B68*[2]AWM_DB_2017Q4!H68)*100</f>
        <v>11.64495961910522</v>
      </c>
      <c r="CA29" s="37">
        <f>($I29)/([2]AWM_DB_2017Q4!B68*[2]AWM_DB_2017Q4!H68)*100</f>
        <v>8.5819544314221012</v>
      </c>
      <c r="CB29" s="37">
        <f>($J29)/([2]AWM_DB_2017Q4!B68*[2]AWM_DB_2017Q4!H68)*100</f>
        <v>8.1260700347788397</v>
      </c>
      <c r="CC29" s="37">
        <f t="shared" si="10"/>
        <v>16.708024466200939</v>
      </c>
      <c r="CD29">
        <f>N29/([2]AWM_DB_2017Q4!H68*[2]population!D113)*100</f>
        <v>20496230.683396459</v>
      </c>
      <c r="CG29">
        <f>N29/([2]AWM_DB_2017Q4!B68*[2]AWM_DB_2017Q4!H68)*100</f>
        <v>16.261891790977202</v>
      </c>
      <c r="CH29">
        <f>($G29+$H29)/[2]AWM_DB_2017Q4!Q68*100</f>
        <v>50.138322135203005</v>
      </c>
      <c r="CI29">
        <f t="shared" si="11"/>
        <v>38.541134254167972</v>
      </c>
      <c r="CK29" s="80">
        <f>N29+P29+Q29+[2]Fiscaldatabase!CN29+W29+X29</f>
        <v>426159.36040570098</v>
      </c>
      <c r="CL29" s="80">
        <f>[2]Fiscaldatabase!CK29-D29-P29</f>
        <v>8234.9853503439008</v>
      </c>
      <c r="CM29" s="80">
        <f>[2]Fiscaldatabase!CK29-D29</f>
        <v>45895.327019828022</v>
      </c>
      <c r="CN29" s="83">
        <f>[2]AWM_DB_2017Q4!D68*[2]AWM_DB_2017Q4!J68</f>
        <v>159730.84573960226</v>
      </c>
      <c r="CO29" s="55">
        <f>[2]Fiscaldatabase!CL29/([2]AWM_DB_2017Q4!B68*[2]AWM_DB_2017Q4!H68)*100</f>
        <v>1.0144112263325913</v>
      </c>
      <c r="CP29" s="37">
        <f>[2]Fiscaldatabase!CM29/([2]AWM_DB_2017Q4!B68*[2]AWM_DB_2017Q4!H68)*100</f>
        <v>5.6535297859606759</v>
      </c>
      <c r="CQ29">
        <f>SUM([2]Fiscaldatabase!CM26:CM29)/([2]AWM_DB_2017Q4!B68*[2]AWM_DB_2017Q4!H68+[2]AWM_DB_2017Q4!B67*[2]AWM_DB_2017Q4!H67+[2]AWM_DB_2017Q4!B66*[2]AWM_DB_2017Q4!H66+[2]AWM_DB_2017Q4!B65*[2]AWM_DB_2017Q4!H65)*100</f>
        <v>5.6875820340458496</v>
      </c>
    </row>
    <row r="30" spans="1:95">
      <c r="A30" s="71" t="s">
        <v>753</v>
      </c>
      <c r="B30" s="72">
        <f t="shared" si="3"/>
        <v>60523.814573372831</v>
      </c>
      <c r="C30" s="73">
        <f t="shared" si="4"/>
        <v>22522.13433791147</v>
      </c>
      <c r="D30" s="74">
        <v>384938.84631932079</v>
      </c>
      <c r="E30" s="75">
        <v>95989.921532848297</v>
      </c>
      <c r="F30" s="76">
        <v>19061.287</v>
      </c>
      <c r="G30" s="76">
        <v>76928.6345328483</v>
      </c>
      <c r="H30" s="75">
        <v>137848.74273105853</v>
      </c>
      <c r="I30" s="76">
        <f t="shared" si="0"/>
        <v>70804.99737954748</v>
      </c>
      <c r="J30" s="76">
        <f t="shared" si="1"/>
        <v>67043.745351511054</v>
      </c>
      <c r="K30" s="75">
        <v>100621.49085516666</v>
      </c>
      <c r="L30" s="77">
        <f t="shared" si="5"/>
        <v>50478.691200247325</v>
      </c>
      <c r="M30" s="78">
        <v>445462.66089269362</v>
      </c>
      <c r="N30" s="75">
        <v>133991.71216038597</v>
      </c>
      <c r="O30" s="79">
        <v>12781.030730317232</v>
      </c>
      <c r="P30" s="75">
        <v>38001.680235461361</v>
      </c>
      <c r="Q30" s="75">
        <v>20838.801340121583</v>
      </c>
      <c r="R30" s="75">
        <v>176505.41188203861</v>
      </c>
      <c r="S30" s="75">
        <v>95606.214753383669</v>
      </c>
      <c r="T30" s="80">
        <f t="shared" si="6"/>
        <v>80899.197128654938</v>
      </c>
      <c r="U30" s="75">
        <v>20211468.927845672</v>
      </c>
      <c r="V30" s="75">
        <v>325202.57825601456</v>
      </c>
      <c r="W30" s="75">
        <v>33256.809703348976</v>
      </c>
      <c r="X30" s="77">
        <f t="shared" si="2"/>
        <v>42868.245571337175</v>
      </c>
      <c r="Y30" s="81"/>
      <c r="Z30" s="82">
        <v>1786397</v>
      </c>
      <c r="AA30" s="83">
        <f t="shared" si="12"/>
        <v>2014656.6778006069</v>
      </c>
      <c r="AB30" s="83"/>
      <c r="AC30" s="83">
        <f t="shared" si="7"/>
        <v>209762.2215853876</v>
      </c>
      <c r="AD30" s="83">
        <f>(W30+[2]AWM_DB_2017Q4!D69*[2]AWM_DB_2017Q4!J69)/[2]AWM_DB_2017Q4!H69</f>
        <v>275764.11400326755</v>
      </c>
      <c r="AE30" s="83">
        <f>W30/[2]AWM_DB_2017Q4!H69</f>
        <v>46906.663779503608</v>
      </c>
      <c r="AF30" s="83">
        <f>([2]AWM_DB_2017Q4!E69*[2]AWM_DB_2017Q4!K69-[2]Fiscaldatabase!W30)/[2]AWM_DB_2017Q4!H69</f>
        <v>213111.44068163048</v>
      </c>
      <c r="AG30" s="83">
        <f>N30/([2]AWM_DB_2017Q4!H69)</f>
        <v>188986.98484943181</v>
      </c>
      <c r="AH30" s="84">
        <f>([2]AWM_DB_2017Q4!C69*[2]AWM_DB_2017Q4!I69)/([2]AWM_DB_2017Q4!B69*[2]AWM_DB_2017Q4!H69)*100</f>
        <v>57.196335064733482</v>
      </c>
      <c r="AI30" s="84">
        <f>([2]AWM_DB_2017Q4!E69*[2]AWM_DB_2017Q4!K69-[2]Fiscaldatabase!W30)/([2]AWM_DB_2017Q4!H69*[2]AWM_DB_2017Q4!B69)*100</f>
        <v>18.409042610353318</v>
      </c>
      <c r="AJ30" s="84">
        <f>(W30+[2]AWM_DB_2017Q4!D69*[2]AWM_DB_2017Q4!J69)/([2]AWM_DB_2017Q4!H69*[2]AWM_DB_2017Q4!B69)*100</f>
        <v>23.821120578300633</v>
      </c>
      <c r="AK30" s="84">
        <f t="shared" si="8"/>
        <v>0.57350174661256403</v>
      </c>
      <c r="AL30">
        <f>[2]AWM_DB_2017Q4!Q69/([2]AWM_DB_2017Q4!B69*[2]AWM_DB_2017Q4!H69)</f>
        <v>0.52066204869226784</v>
      </c>
      <c r="AM30">
        <f>([2]AWM_DB_2017Q4!Q69-I30)/([2]AWM_DB_2017Q4!B69*[2]AWM_DB_2017Q4!H69)</f>
        <v>0.43439552279533633</v>
      </c>
      <c r="AO30">
        <f>Z30/([2]AWM_DB_2017Q4!B69*[2]AWM_DB_2017Q4!H69+[2]AWM_DB_2017Q4!B68*[2]AWM_DB_2017Q4!H68+[2]AWM_DB_2017Q4!B67*[2]AWM_DB_2017Q4!H67+[2]AWM_DB_2017Q4!B66*[2]AWM_DB_2017Q4!H66)*100</f>
        <v>55.727111781705162</v>
      </c>
      <c r="AP30">
        <f>Z30/([2]AWM_DB_2017Q4!B69*[2]AWM_DB_2017Q4!H69*4)*100</f>
        <v>54.412212684868877</v>
      </c>
      <c r="AQ30">
        <f>AA30/([2]AWM_DB_2017Q4!B69*[2]AWM_DB_2017Q4!H69*4)*100</f>
        <v>61.364818480706127</v>
      </c>
      <c r="AR30">
        <f>B30/([2]AWM_DB_2017Q4!B69*[2]AWM_DB_2017Q4!H69)*100</f>
        <v>7.3740264254047201</v>
      </c>
      <c r="AS30">
        <f>(B30-P30)/([2]AWM_DB_2017Q4!B69*[2]AWM_DB_2017Q4!H69)*100</f>
        <v>2.7440242313699081</v>
      </c>
      <c r="AT30">
        <f>SUM(C27:C30)/([2]AWM_DB_2017Q4!B69*[2]AWM_DB_2017Q4!H69+[2]AWM_DB_2017Q4!B68*[2]AWM_DB_2017Q4!H68+[2]AWM_DB_2017Q4!B67*[2]AWM_DB_2017Q4!H67+[2]AWM_DB_2017Q4!B66*[2]AWM_DB_2017Q4!H66)*100</f>
        <v>2.9007260750905042</v>
      </c>
      <c r="AU30" s="85">
        <f>Z30/([2]AWM_DB_2017Q4!H69*[2]population!D114)</f>
        <v>2746743.4619181924</v>
      </c>
      <c r="AV30">
        <f>AA30/([2]AWM_DB_2017Q4!H69*[2]population!D114)</f>
        <v>3097712.9147432758</v>
      </c>
      <c r="AW30" s="36">
        <f>(M30-P30)/([2]AWM_DB_2017Q4!B69*[2]AWM_DB_2017Q4!H69)*100</f>
        <v>49.643732138615469</v>
      </c>
      <c r="AX30" s="36">
        <f>D30/([2]AWM_DB_2017Q4!B69*[2]AWM_DB_2017Q4!H69)*100</f>
        <v>46.899707907245563</v>
      </c>
      <c r="AZ30" s="36">
        <f>AC30/([2]AWM_DB_2017Q4!B69*[2]AWM_DB_2017Q4!H69)*100</f>
        <v>25.556752757992101</v>
      </c>
      <c r="BA30" s="36">
        <f>AD30/[2]AWM_DB_2017Q4!B69*100</f>
        <v>23.821120578300629</v>
      </c>
      <c r="BC30">
        <f>R30/([2]AWM_DB_2017Q4!B69*[2]AWM_DB_2017Q4!H69)*100</f>
        <v>21.504850291073861</v>
      </c>
      <c r="BD30">
        <f>([2]AWM_DB_2017Q4!D69*[2]AWM_DB_2017Q4!J69)/([2]AWM_DB_2017Q4!B69*[2]AWM_DB_2017Q4!H69)*100</f>
        <v>19.769218111382393</v>
      </c>
      <c r="BE30" s="37">
        <f>N30/([2]AWM_DB_2017Q4!B69*[2]AWM_DB_2017Q4!H69)*100</f>
        <v>16.325118190594033</v>
      </c>
      <c r="BG30">
        <f t="shared" si="9"/>
        <v>0.80772467919043578</v>
      </c>
      <c r="BH30">
        <f>([2]AWM_DB_2017Q4!D69/[2]AWM_DB_2017Q4!D68-1)*100</f>
        <v>0.70042238137564272</v>
      </c>
      <c r="BL30" s="37">
        <f>(G30+H30)/[2]AWM_DB_2017Q4!Q69</f>
        <v>0.50258672053422071</v>
      </c>
      <c r="BM30">
        <f>(E30+H30)/[2]AWM_DB_2017Q4!T69</f>
        <v>0.31366843379825105</v>
      </c>
      <c r="BN30">
        <f>(E30)/[2]AWM_DB_2017Q4!T69</f>
        <v>0.12875975169634463</v>
      </c>
      <c r="BP30">
        <f>(H30)/[2]AWM_DB_2017Q4!T69</f>
        <v>0.18490868210190642</v>
      </c>
      <c r="BR30">
        <f>($E30)/[2]AWM_DB_2017Q4!Q69</f>
        <v>0.2246198388401619</v>
      </c>
      <c r="BS30">
        <f>($G30)/[2]AWM_DB_2017Q4!Q69</f>
        <v>0.18001574764334907</v>
      </c>
      <c r="BT30">
        <f>($H30)/[2]AWM_DB_2017Q4!Q69</f>
        <v>0.32257097289087167</v>
      </c>
      <c r="BU30">
        <f>0.5*($H30)/([2]AWM_DB_2017Q4!$Q69)</f>
        <v>0.16128548644543583</v>
      </c>
      <c r="BV30">
        <f>0.5*($H30)/([2]AWM_DB_2017Q4!$Q69)</f>
        <v>0.16128548644543583</v>
      </c>
      <c r="BW30">
        <f>K30/([2]AWM_DB_2017Q4!C69*[2]AWM_DB_2017Q4!I69)*100</f>
        <v>21.433887338923366</v>
      </c>
      <c r="BX30">
        <f>($I30)/([2]AWM_DB_2017Q4!Q69-$I30)*100</f>
        <v>19.858981359155418</v>
      </c>
      <c r="BY30">
        <f>($J30)/([2]AWM_DB_2017Q4!Q69-$I30)*100</f>
        <v>18.804046867576197</v>
      </c>
      <c r="BZ30">
        <f>($E30)/([2]AWM_DB_2017Q4!B69*[2]AWM_DB_2017Q4!H69)*100</f>
        <v>11.695102546744574</v>
      </c>
      <c r="CA30" s="37">
        <f>($I30)/([2]AWM_DB_2017Q4!B69*[2]AWM_DB_2017Q4!H69)*100</f>
        <v>8.6266525896931547</v>
      </c>
      <c r="CB30" s="37">
        <f>($J30)/([2]AWM_DB_2017Q4!B69*[2]AWM_DB_2017Q4!H69)*100</f>
        <v>8.1683937697087678</v>
      </c>
      <c r="CC30" s="37">
        <f t="shared" si="10"/>
        <v>16.795046359401923</v>
      </c>
      <c r="CD30">
        <f>N30/([2]AWM_DB_2017Q4!H69*[2]population!D114)*100</f>
        <v>20602411.408425145</v>
      </c>
      <c r="CG30">
        <f>N30/([2]AWM_DB_2017Q4!B69*[2]AWM_DB_2017Q4!H69)*100</f>
        <v>16.325118190594033</v>
      </c>
      <c r="CH30">
        <f>($G30+$H30)/[2]AWM_DB_2017Q4!Q69*100</f>
        <v>50.258672053422075</v>
      </c>
      <c r="CI30">
        <f t="shared" si="11"/>
        <v>38.663028226731612</v>
      </c>
      <c r="CK30" s="80">
        <f>N30+P30+Q30+[2]Fiscaldatabase!CN30+W30+X30</f>
        <v>431217.10844263452</v>
      </c>
      <c r="CL30" s="80">
        <f>[2]Fiscaldatabase!CK30-D30-P30</f>
        <v>8276.5818878523714</v>
      </c>
      <c r="CM30" s="80">
        <f>[2]Fiscaldatabase!CK30-D30</f>
        <v>46278.262123313732</v>
      </c>
      <c r="CN30" s="83">
        <f>[2]AWM_DB_2017Q4!D69*[2]AWM_DB_2017Q4!J69</f>
        <v>162259.85943197945</v>
      </c>
      <c r="CO30" s="55">
        <f>[2]Fiscaldatabase!CL30/([2]AWM_DB_2017Q4!B69*[2]AWM_DB_2017Q4!H69)*100</f>
        <v>1.0083920516784495</v>
      </c>
      <c r="CP30" s="37">
        <f>[2]Fiscaldatabase!CM30/([2]AWM_DB_2017Q4!B69*[2]AWM_DB_2017Q4!H69)*100</f>
        <v>5.6383942457132612</v>
      </c>
      <c r="CQ30">
        <f>SUM([2]Fiscaldatabase!CM27:CM30)/([2]AWM_DB_2017Q4!B69*[2]AWM_DB_2017Q4!H69+[2]AWM_DB_2017Q4!B68*[2]AWM_DB_2017Q4!H68+[2]AWM_DB_2017Q4!B67*[2]AWM_DB_2017Q4!H67+[2]AWM_DB_2017Q4!B66*[2]AWM_DB_2017Q4!H66)*100</f>
        <v>5.6457867650220201</v>
      </c>
    </row>
    <row r="31" spans="1:95">
      <c r="A31" s="71" t="s">
        <v>754</v>
      </c>
      <c r="B31" s="72">
        <f t="shared" si="3"/>
        <v>60362.469259680307</v>
      </c>
      <c r="C31" s="73">
        <f t="shared" si="4"/>
        <v>22269.960920555714</v>
      </c>
      <c r="D31" s="74">
        <v>390197.19838603184</v>
      </c>
      <c r="E31" s="75">
        <v>98145.675542413825</v>
      </c>
      <c r="F31" s="76">
        <v>18964.73</v>
      </c>
      <c r="G31" s="76">
        <v>79180.945542413829</v>
      </c>
      <c r="H31" s="75">
        <v>139206.60645758506</v>
      </c>
      <c r="I31" s="76">
        <f t="shared" si="0"/>
        <v>71502.454140441332</v>
      </c>
      <c r="J31" s="76">
        <f t="shared" si="1"/>
        <v>67704.152317143729</v>
      </c>
      <c r="K31" s="75">
        <v>101850.805626063</v>
      </c>
      <c r="L31" s="77">
        <f t="shared" si="5"/>
        <v>50994.110759969975</v>
      </c>
      <c r="M31" s="78">
        <v>450559.66764571215</v>
      </c>
      <c r="N31" s="75">
        <v>135752.63351862098</v>
      </c>
      <c r="O31" s="79">
        <v>12553.746535377752</v>
      </c>
      <c r="P31" s="75">
        <v>38092.508339124593</v>
      </c>
      <c r="Q31" s="75">
        <v>21001.188261613239</v>
      </c>
      <c r="R31" s="75">
        <v>178792.27129321883</v>
      </c>
      <c r="S31" s="75">
        <v>97122.248319979859</v>
      </c>
      <c r="T31" s="80">
        <f t="shared" si="6"/>
        <v>81670.022973238971</v>
      </c>
      <c r="U31" s="75">
        <v>20302714.186972007</v>
      </c>
      <c r="V31" s="75">
        <v>326183.72502722393</v>
      </c>
      <c r="W31" s="75">
        <v>32601.361254115873</v>
      </c>
      <c r="X31" s="77">
        <f t="shared" si="2"/>
        <v>44319.704979018599</v>
      </c>
      <c r="Y31" s="81"/>
      <c r="Z31" s="82">
        <v>1825896</v>
      </c>
      <c r="AA31" s="83">
        <f t="shared" si="12"/>
        <v>2075019.1470602872</v>
      </c>
      <c r="AB31" s="83"/>
      <c r="AC31" s="83">
        <f t="shared" si="7"/>
        <v>211393.63254733471</v>
      </c>
      <c r="AD31" s="83">
        <f>(W31+[2]AWM_DB_2017Q4!D70*[2]AWM_DB_2017Q4!J70)/[2]AWM_DB_2017Q4!H70</f>
        <v>276343.77297626203</v>
      </c>
      <c r="AE31" s="83">
        <f>W31/[2]AWM_DB_2017Q4!H70</f>
        <v>45618.501794704374</v>
      </c>
      <c r="AF31" s="83">
        <f>([2]AWM_DB_2017Q4!E70*[2]AWM_DB_2017Q4!K70-[2]Fiscaldatabase!W31)/[2]AWM_DB_2017Q4!H70</f>
        <v>210366.01327499986</v>
      </c>
      <c r="AG31" s="83">
        <f>N31/([2]AWM_DB_2017Q4!H70)</f>
        <v>189956.2324264365</v>
      </c>
      <c r="AH31" s="84">
        <f>([2]AWM_DB_2017Q4!C70*[2]AWM_DB_2017Q4!I70)/([2]AWM_DB_2017Q4!B70*[2]AWM_DB_2017Q4!H70)*100</f>
        <v>57.546442287063471</v>
      </c>
      <c r="AI31" s="84">
        <f>([2]AWM_DB_2017Q4!E70*[2]AWM_DB_2017Q4!K70-[2]Fiscaldatabase!W31)/([2]AWM_DB_2017Q4!H70*[2]AWM_DB_2017Q4!B70)*100</f>
        <v>18.259518753998435</v>
      </c>
      <c r="AJ31" s="84">
        <f>(W31+[2]AWM_DB_2017Q4!D70*[2]AWM_DB_2017Q4!J70)/([2]AWM_DB_2017Q4!H70*[2]AWM_DB_2017Q4!B70)*100</f>
        <v>23.986309511957668</v>
      </c>
      <c r="AK31" s="84">
        <f t="shared" si="8"/>
        <v>0.20772944698042295</v>
      </c>
      <c r="AL31">
        <f>[2]AWM_DB_2017Q4!Q70/([2]AWM_DB_2017Q4!B70*[2]AWM_DB_2017Q4!H70)</f>
        <v>0.5251519903145313</v>
      </c>
      <c r="AM31">
        <f>([2]AWM_DB_2017Q4!Q70-I31)/([2]AWM_DB_2017Q4!B70*[2]AWM_DB_2017Q4!H70)</f>
        <v>0.43830795754651902</v>
      </c>
      <c r="AO31">
        <f>Z31/([2]AWM_DB_2017Q4!B70*[2]AWM_DB_2017Q4!H70+[2]AWM_DB_2017Q4!B69*[2]AWM_DB_2017Q4!H69+[2]AWM_DB_2017Q4!B68*[2]AWM_DB_2017Q4!H68+[2]AWM_DB_2017Q4!B67*[2]AWM_DB_2017Q4!H67)*100</f>
        <v>56.096582435711554</v>
      </c>
      <c r="AP31">
        <f>Z31/([2]AWM_DB_2017Q4!B70*[2]AWM_DB_2017Q4!H70*4)*100</f>
        <v>55.441513847738499</v>
      </c>
      <c r="AQ31">
        <f>AA31/([2]AWM_DB_2017Q4!B70*[2]AWM_DB_2017Q4!H70*4)*100</f>
        <v>63.005890136166265</v>
      </c>
      <c r="AR31">
        <f>B31/([2]AWM_DB_2017Q4!B70*[2]AWM_DB_2017Q4!H70)*100</f>
        <v>7.3313850851182218</v>
      </c>
      <c r="AS31">
        <f>(B31-P31)/([2]AWM_DB_2017Q4!B70*[2]AWM_DB_2017Q4!H70)*100</f>
        <v>2.7048207494086953</v>
      </c>
      <c r="AT31">
        <f>SUM(C28:C31)/([2]AWM_DB_2017Q4!B70*[2]AWM_DB_2017Q4!H70+[2]AWM_DB_2017Q4!B69*[2]AWM_DB_2017Q4!H69+[2]AWM_DB_2017Q4!B68*[2]AWM_DB_2017Q4!H68+[2]AWM_DB_2017Q4!B67*[2]AWM_DB_2017Q4!H67)*100</f>
        <v>2.8165652169253903</v>
      </c>
      <c r="AU31" s="85">
        <f>Z31/([2]AWM_DB_2017Q4!H70*[2]population!D115)</f>
        <v>2782472.8298798497</v>
      </c>
      <c r="AV31">
        <f>AA31/([2]AWM_DB_2017Q4!H70*[2]population!D115)</f>
        <v>3162110.2177647082</v>
      </c>
      <c r="AW31" s="36">
        <f>(M31-P31)/([2]AWM_DB_2017Q4!B70*[2]AWM_DB_2017Q4!H70)*100</f>
        <v>50.096618261792649</v>
      </c>
      <c r="AX31" s="36">
        <f>D31/([2]AWM_DB_2017Q4!B70*[2]AWM_DB_2017Q4!H70)*100</f>
        <v>47.391797512383945</v>
      </c>
      <c r="AZ31" s="36">
        <f>AC31/([2]AWM_DB_2017Q4!B70*[2]AWM_DB_2017Q4!H70)*100</f>
        <v>25.675028602279216</v>
      </c>
      <c r="BA31" s="36">
        <f>AD31/[2]AWM_DB_2017Q4!B70*100</f>
        <v>23.986309511957671</v>
      </c>
      <c r="BC31">
        <f>R31/([2]AWM_DB_2017Q4!B70*[2]AWM_DB_2017Q4!H70)*100</f>
        <v>21.71539711959851</v>
      </c>
      <c r="BD31">
        <f>([2]AWM_DB_2017Q4!D70*[2]AWM_DB_2017Q4!J70)/([2]AWM_DB_2017Q4!B70*[2]AWM_DB_2017Q4!H70)*100</f>
        <v>20.026678029276965</v>
      </c>
      <c r="BE31" s="37">
        <f>N31/([2]AWM_DB_2017Q4!B70*[2]AWM_DB_2017Q4!H70)*100</f>
        <v>16.487974147683317</v>
      </c>
      <c r="BG31">
        <f t="shared" si="9"/>
        <v>0.3017032572346201</v>
      </c>
      <c r="BH31">
        <f>([2]AWM_DB_2017Q4!D70/[2]AWM_DB_2017Q4!D69-1)*100</f>
        <v>0.95730506624576162</v>
      </c>
      <c r="BL31" s="37">
        <f>(G31+H31)/[2]AWM_DB_2017Q4!Q70</f>
        <v>0.50508200845757645</v>
      </c>
      <c r="BM31">
        <f>(E31+H31)/[2]AWM_DB_2017Q4!T70</f>
        <v>0.31802580973990885</v>
      </c>
      <c r="BN31">
        <f>(E31)/[2]AWM_DB_2017Q4!T70</f>
        <v>0.13150435156484686</v>
      </c>
      <c r="BP31">
        <f>(H31)/[2]AWM_DB_2017Q4!T70</f>
        <v>0.18652145817506199</v>
      </c>
      <c r="BR31">
        <f>($E31)/[2]AWM_DB_2017Q4!Q70</f>
        <v>0.22698919636403206</v>
      </c>
      <c r="BS31">
        <f>($G31)/[2]AWM_DB_2017Q4!Q70</f>
        <v>0.18312797886086732</v>
      </c>
      <c r="BT31">
        <f>($H31)/[2]AWM_DB_2017Q4!Q70</f>
        <v>0.3219540295967091</v>
      </c>
      <c r="BU31">
        <f>0.5*($H31)/([2]AWM_DB_2017Q4!$Q70)</f>
        <v>0.16097701479835455</v>
      </c>
      <c r="BV31">
        <f>0.5*($H31)/([2]AWM_DB_2017Q4!$Q70)</f>
        <v>0.16097701479835455</v>
      </c>
      <c r="BW31">
        <f>K31/([2]AWM_DB_2017Q4!C70*[2]AWM_DB_2017Q4!I70)*100</f>
        <v>21.496364806200006</v>
      </c>
      <c r="BX31">
        <f>($I31)/([2]AWM_DB_2017Q4!Q70-$I31)*100</f>
        <v>19.813473899523096</v>
      </c>
      <c r="BY31">
        <f>($J31)/([2]AWM_DB_2017Q4!Q70-$I31)*100</f>
        <v>18.760956822408495</v>
      </c>
      <c r="BZ31">
        <f>($E31)/([2]AWM_DB_2017Q4!B70*[2]AWM_DB_2017Q4!H70)*100</f>
        <v>11.92038282504674</v>
      </c>
      <c r="CA31" s="37">
        <f>($I31)/([2]AWM_DB_2017Q4!B70*[2]AWM_DB_2017Q4!H70)*100</f>
        <v>8.6844032768012305</v>
      </c>
      <c r="CB31" s="37">
        <f>($J31)/([2]AWM_DB_2017Q4!B70*[2]AWM_DB_2017Q4!H70)*100</f>
        <v>8.2230766664482999</v>
      </c>
      <c r="CC31" s="37">
        <f t="shared" si="10"/>
        <v>16.90747994324953</v>
      </c>
      <c r="CD31">
        <f>N31/([2]AWM_DB_2017Q4!H70*[2]population!D115)*100</f>
        <v>20687268.845005378</v>
      </c>
      <c r="CG31">
        <f>N31/([2]AWM_DB_2017Q4!B70*[2]AWM_DB_2017Q4!H70)*100</f>
        <v>16.487974147683317</v>
      </c>
      <c r="CH31">
        <f>($G31+$H31)/[2]AWM_DB_2017Q4!Q70*100</f>
        <v>50.508200845757642</v>
      </c>
      <c r="CI31">
        <f t="shared" si="11"/>
        <v>38.574430721931591</v>
      </c>
      <c r="CK31" s="80">
        <f>N31+P31+Q31+[2]Fiscaldatabase!CN31+W31+X31</f>
        <v>436655.71184550662</v>
      </c>
      <c r="CL31" s="80">
        <f>[2]Fiscaldatabase!CK31-D31-P31</f>
        <v>8366.0051203501862</v>
      </c>
      <c r="CM31" s="80">
        <f>[2]Fiscaldatabase!CK31-D31</f>
        <v>46458.51345947478</v>
      </c>
      <c r="CN31" s="83">
        <f>[2]AWM_DB_2017Q4!D70*[2]AWM_DB_2017Q4!J70</f>
        <v>164888.31549301333</v>
      </c>
      <c r="CO31" s="55">
        <f>[2]Fiscaldatabase!CL31/([2]AWM_DB_2017Q4!B70*[2]AWM_DB_2017Q4!H70)*100</f>
        <v>1.0161016590871463</v>
      </c>
      <c r="CP31" s="37">
        <f>[2]Fiscaldatabase!CM31/([2]AWM_DB_2017Q4!B70*[2]AWM_DB_2017Q4!H70)*100</f>
        <v>5.6426659947966726</v>
      </c>
      <c r="CQ31">
        <f>SUM([2]Fiscaldatabase!CM28:CM31)/([2]AWM_DB_2017Q4!B70*[2]AWM_DB_2017Q4!H70+[2]AWM_DB_2017Q4!B69*[2]AWM_DB_2017Q4!H69+[2]AWM_DB_2017Q4!B68*[2]AWM_DB_2017Q4!H68+[2]AWM_DB_2017Q4!B67*[2]AWM_DB_2017Q4!H67)*100</f>
        <v>5.6265462388787197</v>
      </c>
    </row>
    <row r="32" spans="1:95">
      <c r="A32" s="71" t="s">
        <v>755</v>
      </c>
      <c r="B32" s="72">
        <f t="shared" si="3"/>
        <v>59789.691655623028</v>
      </c>
      <c r="C32" s="73">
        <f t="shared" si="4"/>
        <v>21703.664348216145</v>
      </c>
      <c r="D32" s="74">
        <v>394133.52167983196</v>
      </c>
      <c r="E32" s="75">
        <v>99494.199960617741</v>
      </c>
      <c r="F32" s="76">
        <v>19222.45</v>
      </c>
      <c r="G32" s="76">
        <v>80271.749960617744</v>
      </c>
      <c r="H32" s="75">
        <v>141293.76318547197</v>
      </c>
      <c r="I32" s="76">
        <f t="shared" si="0"/>
        <v>72574.506911622972</v>
      </c>
      <c r="J32" s="76">
        <f t="shared" si="1"/>
        <v>68719.256273848994</v>
      </c>
      <c r="K32" s="75">
        <v>103657.61387044009</v>
      </c>
      <c r="L32" s="77">
        <f t="shared" si="5"/>
        <v>49687.944663302158</v>
      </c>
      <c r="M32" s="78">
        <v>453923.21333545499</v>
      </c>
      <c r="N32" s="75">
        <v>137439.24788243393</v>
      </c>
      <c r="O32" s="79">
        <v>12369.564627639653</v>
      </c>
      <c r="P32" s="75">
        <v>38086.027307406883</v>
      </c>
      <c r="Q32" s="75">
        <v>21127.043172357291</v>
      </c>
      <c r="R32" s="75">
        <v>183075.76010895634</v>
      </c>
      <c r="S32" s="75">
        <v>99248.134008316993</v>
      </c>
      <c r="T32" s="80">
        <f t="shared" si="6"/>
        <v>83827.626100639347</v>
      </c>
      <c r="U32" s="75">
        <v>20381860.856547222</v>
      </c>
      <c r="V32" s="75">
        <v>330782.32219575753</v>
      </c>
      <c r="W32" s="75">
        <v>33231.138317316727</v>
      </c>
      <c r="X32" s="77">
        <f t="shared" si="2"/>
        <v>40963.996546983835</v>
      </c>
      <c r="Y32" s="81"/>
      <c r="Z32" s="82">
        <v>1865514.5</v>
      </c>
      <c r="AA32" s="83">
        <f t="shared" si="12"/>
        <v>2134808.83871591</v>
      </c>
      <c r="AB32" s="83"/>
      <c r="AC32" s="83">
        <f t="shared" si="7"/>
        <v>216306.89842627308</v>
      </c>
      <c r="AD32" s="83">
        <f>(W32+[2]AWM_DB_2017Q4!D71*[2]AWM_DB_2017Q4!J71)/[2]AWM_DB_2017Q4!H71</f>
        <v>281094.24719497294</v>
      </c>
      <c r="AE32" s="83">
        <f>W32/[2]AWM_DB_2017Q4!H71</f>
        <v>46068.979965282379</v>
      </c>
      <c r="AF32" s="83">
        <f>([2]AWM_DB_2017Q4!E71*[2]AWM_DB_2017Q4!K71-[2]Fiscaldatabase!W32)/[2]AWM_DB_2017Q4!H71</f>
        <v>218323.05289020957</v>
      </c>
      <c r="AG32" s="83">
        <f>N32/([2]AWM_DB_2017Q4!H71)</f>
        <v>190534.72970680302</v>
      </c>
      <c r="AH32" s="84">
        <f>([2]AWM_DB_2017Q4!C71*[2]AWM_DB_2017Q4!I71)/([2]AWM_DB_2017Q4!B71*[2]AWM_DB_2017Q4!H71)*100</f>
        <v>57.580036294582769</v>
      </c>
      <c r="AI32" s="84">
        <f>([2]AWM_DB_2017Q4!E71*[2]AWM_DB_2017Q4!K71-[2]Fiscaldatabase!W32)/([2]AWM_DB_2017Q4!H71*[2]AWM_DB_2017Q4!B71)*100</f>
        <v>18.63620665186443</v>
      </c>
      <c r="AJ32" s="84">
        <f>(W32+[2]AWM_DB_2017Q4!D71*[2]AWM_DB_2017Q4!J71)/([2]AWM_DB_2017Q4!H71*[2]AWM_DB_2017Q4!B71)*100</f>
        <v>23.994399171443128</v>
      </c>
      <c r="AK32" s="84">
        <f t="shared" si="8"/>
        <v>-0.21064211789033038</v>
      </c>
      <c r="AL32">
        <f>[2]AWM_DB_2017Q4!Q71/([2]AWM_DB_2017Q4!B71*[2]AWM_DB_2017Q4!H71)</f>
        <v>0.52237144297723481</v>
      </c>
      <c r="AM32">
        <f>([2]AWM_DB_2017Q4!Q71-I32)/([2]AWM_DB_2017Q4!B71*[2]AWM_DB_2017Q4!H71)</f>
        <v>0.43648880137062185</v>
      </c>
      <c r="AO32">
        <f>Z32/([2]AWM_DB_2017Q4!B71*[2]AWM_DB_2017Q4!H71+[2]AWM_DB_2017Q4!B70*[2]AWM_DB_2017Q4!H70+[2]AWM_DB_2017Q4!B69*[2]AWM_DB_2017Q4!H69+[2]AWM_DB_2017Q4!B68*[2]AWM_DB_2017Q4!H68)*100</f>
        <v>56.514372817481508</v>
      </c>
      <c r="AP32">
        <f>Z32/([2]AWM_DB_2017Q4!B71*[2]AWM_DB_2017Q4!H71*4)*100</f>
        <v>55.189942044849346</v>
      </c>
      <c r="AQ32">
        <f>AA32/([2]AWM_DB_2017Q4!B71*[2]AWM_DB_2017Q4!H71*4)*100</f>
        <v>63.156826755065808</v>
      </c>
      <c r="AR32">
        <f>B32/([2]AWM_DB_2017Q4!B71*[2]AWM_DB_2017Q4!H71)*100</f>
        <v>7.0753448817540647</v>
      </c>
      <c r="AS32">
        <f>(B32-P32)/([2]AWM_DB_2017Q4!B71*[2]AWM_DB_2017Q4!H71)*100</f>
        <v>2.5683509349059728</v>
      </c>
      <c r="AT32">
        <f>SUM(C29:C32)/([2]AWM_DB_2017Q4!B71*[2]AWM_DB_2017Q4!H71+[2]AWM_DB_2017Q4!B70*[2]AWM_DB_2017Q4!H70+[2]AWM_DB_2017Q4!B69*[2]AWM_DB_2017Q4!H69+[2]AWM_DB_2017Q4!B68*[2]AWM_DB_2017Q4!H68)*100</f>
        <v>2.7296627143140504</v>
      </c>
      <c r="AU32" s="85">
        <f>Z32/([2]AWM_DB_2017Q4!H71*[2]population!D116)</f>
        <v>2813981.2286683898</v>
      </c>
      <c r="AV32">
        <f>AA32/([2]AWM_DB_2017Q4!H71*[2]population!D116)</f>
        <v>3220190.4616350792</v>
      </c>
      <c r="AW32" s="36">
        <f>(M32-P32)/([2]AWM_DB_2017Q4!B71*[2]AWM_DB_2017Q4!H71)*100</f>
        <v>49.209009518781471</v>
      </c>
      <c r="AX32" s="36">
        <f>D32/([2]AWM_DB_2017Q4!B71*[2]AWM_DB_2017Q4!H71)*100</f>
        <v>46.640658583875499</v>
      </c>
      <c r="AZ32" s="36">
        <f>AC32/([2]AWM_DB_2017Q4!B71*[2]AWM_DB_2017Q4!H71)*100</f>
        <v>25.597153360206264</v>
      </c>
      <c r="BA32" s="36">
        <f>AD32/[2]AWM_DB_2017Q4!B71*100</f>
        <v>23.994399171443128</v>
      </c>
      <c r="BC32">
        <f>R32/([2]AWM_DB_2017Q4!B71*[2]AWM_DB_2017Q4!H71)*100</f>
        <v>21.664673397564144</v>
      </c>
      <c r="BD32">
        <f>([2]AWM_DB_2017Q4!D71*[2]AWM_DB_2017Q4!J71)/([2]AWM_DB_2017Q4!B71*[2]AWM_DB_2017Q4!H71)*100</f>
        <v>20.061919208801008</v>
      </c>
      <c r="BE32" s="37">
        <f>N32/([2]AWM_DB_2017Q4!B71*[2]AWM_DB_2017Q4!H71)*100</f>
        <v>16.264176183715996</v>
      </c>
      <c r="BG32">
        <f t="shared" si="9"/>
        <v>1.409818091981685</v>
      </c>
      <c r="BH32">
        <f>([2]AWM_DB_2017Q4!D71/[2]AWM_DB_2017Q4!D70-1)*100</f>
        <v>0.91828889899725485</v>
      </c>
      <c r="BL32" s="37">
        <f>(G32+H32)/[2]AWM_DB_2017Q4!Q71</f>
        <v>0.50193101997748535</v>
      </c>
      <c r="BM32">
        <f>(E32+H32)/[2]AWM_DB_2017Q4!T71</f>
        <v>0.31392966535258499</v>
      </c>
      <c r="BN32">
        <f>(E32)/[2]AWM_DB_2017Q4!T71</f>
        <v>0.12971653769590491</v>
      </c>
      <c r="BP32">
        <f>(H32)/[2]AWM_DB_2017Q4!T71</f>
        <v>0.18421312765668013</v>
      </c>
      <c r="BR32">
        <f>($E32)/[2]AWM_DB_2017Q4!Q71</f>
        <v>0.22539259182970955</v>
      </c>
      <c r="BS32">
        <f>($G32)/[2]AWM_DB_2017Q4!Q71</f>
        <v>0.18184635668703841</v>
      </c>
      <c r="BT32">
        <f>($H32)/[2]AWM_DB_2017Q4!Q71</f>
        <v>0.32008466329044688</v>
      </c>
      <c r="BU32">
        <f>0.5*($H32)/([2]AWM_DB_2017Q4!$Q71)</f>
        <v>0.16004233164522344</v>
      </c>
      <c r="BV32">
        <f>0.5*($H32)/([2]AWM_DB_2017Q4!$Q71)</f>
        <v>0.16004233164522344</v>
      </c>
      <c r="BW32">
        <f>K32/([2]AWM_DB_2017Q4!C71*[2]AWM_DB_2017Q4!I71)*100</f>
        <v>21.303481014701489</v>
      </c>
      <c r="BX32">
        <f>($I32)/([2]AWM_DB_2017Q4!Q71-$I32)*100</f>
        <v>19.675794965857573</v>
      </c>
      <c r="BY32">
        <f>($J32)/([2]AWM_DB_2017Q4!Q71-$I32)*100</f>
        <v>18.630591569805507</v>
      </c>
      <c r="BZ32">
        <f>($E32)/([2]AWM_DB_2017Q4!B71*[2]AWM_DB_2017Q4!H71)*100</f>
        <v>11.773865343046428</v>
      </c>
      <c r="CA32" s="37">
        <f>($I32)/([2]AWM_DB_2017Q4!B71*[2]AWM_DB_2017Q4!H71)*100</f>
        <v>8.5882641606612875</v>
      </c>
      <c r="CB32" s="37">
        <f>($J32)/([2]AWM_DB_2017Q4!B71*[2]AWM_DB_2017Q4!H71)*100</f>
        <v>8.1320445831300194</v>
      </c>
      <c r="CC32" s="37">
        <f t="shared" si="10"/>
        <v>16.720308743791307</v>
      </c>
      <c r="CD32">
        <f>N32/([2]AWM_DB_2017Q4!H71*[2]population!D116)*100</f>
        <v>20731624.633497667</v>
      </c>
      <c r="CG32">
        <f>N32/([2]AWM_DB_2017Q4!B71*[2]AWM_DB_2017Q4!H71)*100</f>
        <v>16.264176183715996</v>
      </c>
      <c r="CH32">
        <f>($G32+$H32)/[2]AWM_DB_2017Q4!Q71*100</f>
        <v>50.193101997748535</v>
      </c>
      <c r="CI32">
        <f t="shared" si="11"/>
        <v>38.30638653566308</v>
      </c>
      <c r="CK32" s="80">
        <f>N32+P32+Q32+[2]Fiscaldatabase!CN32+W32+X32</f>
        <v>440379.25465253223</v>
      </c>
      <c r="CL32" s="80">
        <f>[2]Fiscaldatabase!CK32-D32-P32</f>
        <v>8159.7056652933825</v>
      </c>
      <c r="CM32" s="80">
        <f>[2]Fiscaldatabase!CK32-D32</f>
        <v>46245.732972700265</v>
      </c>
      <c r="CN32" s="83">
        <f>[2]AWM_DB_2017Q4!D71*[2]AWM_DB_2017Q4!J71</f>
        <v>169531.80142603358</v>
      </c>
      <c r="CO32" s="55">
        <f>[2]Fiscaldatabase!CL32/([2]AWM_DB_2017Q4!B71*[2]AWM_DB_2017Q4!H71)*100</f>
        <v>0.96559674614283775</v>
      </c>
      <c r="CP32" s="37">
        <f>[2]Fiscaldatabase!CM32/([2]AWM_DB_2017Q4!B71*[2]AWM_DB_2017Q4!H71)*100</f>
        <v>5.4725906929909289</v>
      </c>
      <c r="CQ32">
        <f>SUM([2]Fiscaldatabase!CM29:CM32)/([2]AWM_DB_2017Q4!B71*[2]AWM_DB_2017Q4!H71+[2]AWM_DB_2017Q4!B70*[2]AWM_DB_2017Q4!H70+[2]AWM_DB_2017Q4!B69*[2]AWM_DB_2017Q4!H69+[2]AWM_DB_2017Q4!B68*[2]AWM_DB_2017Q4!H68)*100</f>
        <v>5.600736378834096</v>
      </c>
    </row>
    <row r="33" spans="1:95">
      <c r="A33" s="71" t="s">
        <v>136</v>
      </c>
      <c r="B33" s="72">
        <f t="shared" si="3"/>
        <v>61609.293575586169</v>
      </c>
      <c r="C33" s="73">
        <f t="shared" si="4"/>
        <v>23254.668781276938</v>
      </c>
      <c r="D33" s="74">
        <v>400249.50819586095</v>
      </c>
      <c r="E33" s="75">
        <v>101212.48183912098</v>
      </c>
      <c r="F33" s="76">
        <v>19557.686000000002</v>
      </c>
      <c r="G33" s="76">
        <v>81654.795839120983</v>
      </c>
      <c r="H33" s="75">
        <v>144364.76620759643</v>
      </c>
      <c r="I33" s="76">
        <f t="shared" si="0"/>
        <v>74151.905128147395</v>
      </c>
      <c r="J33" s="76">
        <f t="shared" si="1"/>
        <v>70212.861079449038</v>
      </c>
      <c r="K33" s="75">
        <v>106042.00032013989</v>
      </c>
      <c r="L33" s="77">
        <f t="shared" si="5"/>
        <v>48630.259829003655</v>
      </c>
      <c r="M33" s="78">
        <v>461858.80177144712</v>
      </c>
      <c r="N33" s="75">
        <v>139230.89232271173</v>
      </c>
      <c r="O33" s="79">
        <v>12416.387247738159</v>
      </c>
      <c r="P33" s="75">
        <v>38354.624794309231</v>
      </c>
      <c r="Q33" s="75">
        <v>21159.338149200557</v>
      </c>
      <c r="R33" s="75">
        <v>185234.96788677317</v>
      </c>
      <c r="S33" s="75">
        <v>100188.0107525927</v>
      </c>
      <c r="T33" s="80">
        <f t="shared" si="6"/>
        <v>85046.957134180469</v>
      </c>
      <c r="U33" s="75">
        <v>20448378.588187657</v>
      </c>
      <c r="V33" s="75">
        <v>333700.9225189992</v>
      </c>
      <c r="W33" s="75">
        <v>33422.527875424988</v>
      </c>
      <c r="X33" s="77">
        <f t="shared" si="2"/>
        <v>44456.450743027439</v>
      </c>
      <c r="Y33" s="81"/>
      <c r="Z33" s="82">
        <v>1903913.4</v>
      </c>
      <c r="AA33" s="83">
        <f t="shared" si="12"/>
        <v>2196418.1322914963</v>
      </c>
      <c r="AB33" s="83"/>
      <c r="AC33" s="83">
        <f t="shared" si="7"/>
        <v>218657.49576219817</v>
      </c>
      <c r="AD33" s="83">
        <f>(W33+[2]AWM_DB_2017Q4!D72*[2]AWM_DB_2017Q4!J72)/[2]AWM_DB_2017Q4!H72</f>
        <v>283170.53683089092</v>
      </c>
      <c r="AE33" s="83">
        <f>W33/[2]AWM_DB_2017Q4!H72</f>
        <v>46011.018298026713</v>
      </c>
      <c r="AF33" s="83">
        <f>([2]AWM_DB_2017Q4!E72*[2]AWM_DB_2017Q4!K72-[2]Fiscaldatabase!W33)/[2]AWM_DB_2017Q4!H72</f>
        <v>224333.22515301101</v>
      </c>
      <c r="AG33" s="83">
        <f>N33/([2]AWM_DB_2017Q4!H72)</f>
        <v>191671.77175192701</v>
      </c>
      <c r="AH33" s="84">
        <f>([2]AWM_DB_2017Q4!C72*[2]AWM_DB_2017Q4!I72)/([2]AWM_DB_2017Q4!B72*[2]AWM_DB_2017Q4!H72)*100</f>
        <v>57.495113510877296</v>
      </c>
      <c r="AI33" s="84">
        <f>([2]AWM_DB_2017Q4!E72*[2]AWM_DB_2017Q4!K72-[2]Fiscaldatabase!W33)/([2]AWM_DB_2017Q4!H72*[2]AWM_DB_2017Q4!B72)*100</f>
        <v>18.945778888693642</v>
      </c>
      <c r="AJ33" s="84">
        <f>(W33+[2]AWM_DB_2017Q4!D72*[2]AWM_DB_2017Q4!J72)/([2]AWM_DB_2017Q4!H72*[2]AWM_DB_2017Q4!B72)*100</f>
        <v>23.914809653948986</v>
      </c>
      <c r="AK33" s="84">
        <f t="shared" si="8"/>
        <v>-0.35570205351993422</v>
      </c>
      <c r="AL33">
        <f>[2]AWM_DB_2017Q4!Q72/([2]AWM_DB_2017Q4!B72*[2]AWM_DB_2017Q4!H72)</f>
        <v>0.52139491625549661</v>
      </c>
      <c r="AM33">
        <f>([2]AWM_DB_2017Q4!Q72-I33)/([2]AWM_DB_2017Q4!B72*[2]AWM_DB_2017Q4!H72)</f>
        <v>0.43518370861116334</v>
      </c>
      <c r="AO33">
        <f>Z33/([2]AWM_DB_2017Q4!B72*[2]AWM_DB_2017Q4!H72+[2]AWM_DB_2017Q4!B71*[2]AWM_DB_2017Q4!H71+[2]AWM_DB_2017Q4!B70*[2]AWM_DB_2017Q4!H70+[2]AWM_DB_2017Q4!B69*[2]AWM_DB_2017Q4!H69)*100</f>
        <v>56.845530826038136</v>
      </c>
      <c r="AP33">
        <f>Z33/([2]AWM_DB_2017Q4!B72*[2]AWM_DB_2017Q4!H72*4)*100</f>
        <v>55.338656903207138</v>
      </c>
      <c r="AQ33">
        <f>AA33/([2]AWM_DB_2017Q4!B72*[2]AWM_DB_2017Q4!H72*4)*100</f>
        <v>63.840524174504019</v>
      </c>
      <c r="AR33">
        <f>B33/([2]AWM_DB_2017Q4!B72*[2]AWM_DB_2017Q4!H72)*100</f>
        <v>7.1628794864899357</v>
      </c>
      <c r="AS33">
        <f>(B33-P33)/([2]AWM_DB_2017Q4!B72*[2]AWM_DB_2017Q4!H72)*100</f>
        <v>2.7036568723867513</v>
      </c>
      <c r="AT33">
        <f>SUM(C30:C33)/([2]AWM_DB_2017Q4!B72*[2]AWM_DB_2017Q4!H72+[2]AWM_DB_2017Q4!B71*[2]AWM_DB_2017Q4!H71+[2]AWM_DB_2017Q4!B70*[2]AWM_DB_2017Q4!H70+[2]AWM_DB_2017Q4!B69*[2]AWM_DB_2017Q4!H69)*100</f>
        <v>2.6796968515363799</v>
      </c>
      <c r="AU33" s="85">
        <f>Z33/([2]AWM_DB_2017Q4!H72*[2]population!D117)</f>
        <v>2848705.6393437204</v>
      </c>
      <c r="AV33">
        <f>AA33/([2]AWM_DB_2017Q4!H72*[2]population!D117)</f>
        <v>3286362.0371680702</v>
      </c>
      <c r="AW33" s="36">
        <f>(M33-P33)/([2]AWM_DB_2017Q4!B72*[2]AWM_DB_2017Q4!H72)*100</f>
        <v>49.237853668791772</v>
      </c>
      <c r="AX33" s="36">
        <f>D33/([2]AWM_DB_2017Q4!B72*[2]AWM_DB_2017Q4!H72)*100</f>
        <v>46.534196796405013</v>
      </c>
      <c r="AZ33" s="36">
        <f>AC33/([2]AWM_DB_2017Q4!B72*[2]AWM_DB_2017Q4!H72)*100</f>
        <v>25.42176999709914</v>
      </c>
      <c r="BA33" s="36">
        <f>AD33/[2]AWM_DB_2017Q4!B72*100</f>
        <v>23.914809653948986</v>
      </c>
      <c r="BC33">
        <f>R33/([2]AWM_DB_2017Q4!B72*[2]AWM_DB_2017Q4!H72)*100</f>
        <v>21.535967621978465</v>
      </c>
      <c r="BD33">
        <f>([2]AWM_DB_2017Q4!D72*[2]AWM_DB_2017Q4!J72)/([2]AWM_DB_2017Q4!B72*[2]AWM_DB_2017Q4!H72)*100</f>
        <v>20.029007278828313</v>
      </c>
      <c r="BE33" s="37">
        <f>N33/([2]AWM_DB_2017Q4!B72*[2]AWM_DB_2017Q4!H72)*100</f>
        <v>16.187397138071347</v>
      </c>
      <c r="BG33">
        <f t="shared" si="9"/>
        <v>0.8823326179790314</v>
      </c>
      <c r="BH33">
        <f>([2]AWM_DB_2017Q4!D72/[2]AWM_DB_2017Q4!D71-1)*100</f>
        <v>0.63778600040156341</v>
      </c>
      <c r="BL33" s="37">
        <f>(G33+H33)/[2]AWM_DB_2017Q4!Q72</f>
        <v>0.50398852911090297</v>
      </c>
      <c r="BM33">
        <f>(E33+H33)/[2]AWM_DB_2017Q4!T72</f>
        <v>0.31497425133061185</v>
      </c>
      <c r="BN33">
        <f>(E33)/[2]AWM_DB_2017Q4!T72</f>
        <v>0.12981384043576263</v>
      </c>
      <c r="BP33">
        <f>(H33)/[2]AWM_DB_2017Q4!T72</f>
        <v>0.18516041089484919</v>
      </c>
      <c r="BR33">
        <f>($E33)/[2]AWM_DB_2017Q4!Q72</f>
        <v>0.22568811915146975</v>
      </c>
      <c r="BS33">
        <f>($G33)/[2]AWM_DB_2017Q4!Q72</f>
        <v>0.18207751611032447</v>
      </c>
      <c r="BT33">
        <f>($H33)/[2]AWM_DB_2017Q4!Q72</f>
        <v>0.32191101300057856</v>
      </c>
      <c r="BU33">
        <f>0.5*($H33)/([2]AWM_DB_2017Q4!$Q72)</f>
        <v>0.16095550650028928</v>
      </c>
      <c r="BV33">
        <f>0.5*($H33)/([2]AWM_DB_2017Q4!$Q72)</f>
        <v>0.16095550650028928</v>
      </c>
      <c r="BW33">
        <f>K33/([2]AWM_DB_2017Q4!C72*[2]AWM_DB_2017Q4!I72)*100</f>
        <v>21.443140487461449</v>
      </c>
      <c r="BX33">
        <f>($I33)/([2]AWM_DB_2017Q4!Q72-$I33)*100</f>
        <v>19.810302163990933</v>
      </c>
      <c r="BY33">
        <f>($J33)/([2]AWM_DB_2017Q4!Q72-$I33)*100</f>
        <v>18.757953573524798</v>
      </c>
      <c r="BZ33">
        <f>($E33)/([2]AWM_DB_2017Q4!B72*[2]AWM_DB_2017Q4!H72)*100</f>
        <v>11.767263798484112</v>
      </c>
      <c r="CA33" s="37">
        <f>($I33)/([2]AWM_DB_2017Q4!B72*[2]AWM_DB_2017Q4!H72)*100</f>
        <v>8.6211207644333285</v>
      </c>
      <c r="CB33" s="37">
        <f>($J33)/([2]AWM_DB_2017Q4!B72*[2]AWM_DB_2017Q4!H72)*100</f>
        <v>8.1631558020825459</v>
      </c>
      <c r="CC33" s="37">
        <f t="shared" si="10"/>
        <v>16.784276566515874</v>
      </c>
      <c r="CD33">
        <f>N33/([2]AWM_DB_2017Q4!H72*[2]population!D117)*100</f>
        <v>20832241.011096787</v>
      </c>
      <c r="CG33">
        <f>N33/([2]AWM_DB_2017Q4!B72*[2]AWM_DB_2017Q4!H72)*100</f>
        <v>16.187397138071347</v>
      </c>
      <c r="CH33">
        <f>($G33+$H33)/[2]AWM_DB_2017Q4!Q72*100</f>
        <v>50.398852911090295</v>
      </c>
      <c r="CI33">
        <f t="shared" si="11"/>
        <v>38.568255737515727</v>
      </c>
      <c r="CK33" s="80">
        <f>N33+P33+Q33+[2]Fiscaldatabase!CN33+W33+X33</f>
        <v>448897.14824048703</v>
      </c>
      <c r="CL33" s="80">
        <f>[2]Fiscaldatabase!CK33-D33-P33</f>
        <v>10293.01525031685</v>
      </c>
      <c r="CM33" s="80">
        <f>[2]Fiscaldatabase!CK33-D33</f>
        <v>48647.640044626081</v>
      </c>
      <c r="CN33" s="83">
        <f>[2]AWM_DB_2017Q4!D72*[2]AWM_DB_2017Q4!J72</f>
        <v>172273.31435581308</v>
      </c>
      <c r="CO33" s="55">
        <f>[2]Fiscaldatabase!CL33/([2]AWM_DB_2017Q4!B72*[2]AWM_DB_2017Q4!H72)*100</f>
        <v>1.1966965292365985</v>
      </c>
      <c r="CP33" s="37">
        <f>[2]Fiscaldatabase!CM33/([2]AWM_DB_2017Q4!B72*[2]AWM_DB_2017Q4!H72)*100</f>
        <v>5.6559191433397826</v>
      </c>
      <c r="CQ33">
        <f>SUM([2]Fiscaldatabase!CM30:CM33)/([2]AWM_DB_2017Q4!B72*[2]AWM_DB_2017Q4!H72+[2]AWM_DB_2017Q4!B71*[2]AWM_DB_2017Q4!H71+[2]AWM_DB_2017Q4!B70*[2]AWM_DB_2017Q4!H70+[2]AWM_DB_2017Q4!B69*[2]AWM_DB_2017Q4!H69)*100</f>
        <v>5.6021116276307241</v>
      </c>
    </row>
    <row r="34" spans="1:95">
      <c r="A34" s="71" t="s">
        <v>756</v>
      </c>
      <c r="B34" s="72">
        <f t="shared" si="3"/>
        <v>62386.270597928029</v>
      </c>
      <c r="C34" s="73">
        <f t="shared" si="4"/>
        <v>23866.109484626562</v>
      </c>
      <c r="D34" s="74">
        <v>406735.21551251382</v>
      </c>
      <c r="E34" s="75">
        <v>103839.66541779719</v>
      </c>
      <c r="F34" s="76">
        <v>19956.505000000001</v>
      </c>
      <c r="G34" s="76">
        <v>83883.160417797189</v>
      </c>
      <c r="H34" s="75">
        <v>146935.60509812404</v>
      </c>
      <c r="I34" s="76">
        <f t="shared" si="0"/>
        <v>75472.397700663496</v>
      </c>
      <c r="J34" s="76">
        <f t="shared" si="1"/>
        <v>71463.207397460545</v>
      </c>
      <c r="K34" s="75">
        <v>108357.14562274143</v>
      </c>
      <c r="L34" s="77">
        <f t="shared" si="5"/>
        <v>47602.799373851158</v>
      </c>
      <c r="M34" s="78">
        <v>469121.48611044185</v>
      </c>
      <c r="N34" s="75">
        <v>141041.59317721115</v>
      </c>
      <c r="O34" s="79">
        <v>12597.904674821422</v>
      </c>
      <c r="P34" s="75">
        <v>38520.161113301467</v>
      </c>
      <c r="Q34" s="75">
        <v>21069.620876798799</v>
      </c>
      <c r="R34" s="75">
        <v>188230.34432728047</v>
      </c>
      <c r="S34" s="75">
        <v>101084.61820945864</v>
      </c>
      <c r="T34" s="80">
        <f t="shared" si="6"/>
        <v>87145.726117821832</v>
      </c>
      <c r="U34" s="75">
        <v>20502033.908801936</v>
      </c>
      <c r="V34" s="75">
        <v>337541.69351224875</v>
      </c>
      <c r="W34" s="75">
        <v>34606.537989683333</v>
      </c>
      <c r="X34" s="77">
        <f t="shared" si="2"/>
        <v>45653.228626166645</v>
      </c>
      <c r="Y34" s="81"/>
      <c r="Z34" s="82">
        <v>1941647.7</v>
      </c>
      <c r="AA34" s="83">
        <f t="shared" si="12"/>
        <v>2258804.4028894245</v>
      </c>
      <c r="AB34" s="83"/>
      <c r="AC34" s="83">
        <f t="shared" si="7"/>
        <v>222836.88231696381</v>
      </c>
      <c r="AD34" s="83">
        <f>(W34+[2]AWM_DB_2017Q4!D73*[2]AWM_DB_2017Q4!J73)/[2]AWM_DB_2017Q4!H73</f>
        <v>285885.97785930696</v>
      </c>
      <c r="AE34" s="83">
        <f>W34/[2]AWM_DB_2017Q4!H73</f>
        <v>47079.638515300758</v>
      </c>
      <c r="AF34" s="83">
        <f>([2]AWM_DB_2017Q4!E73*[2]AWM_DB_2017Q4!K73-[2]Fiscaldatabase!W34)/[2]AWM_DB_2017Q4!H73</f>
        <v>227758.97212780625</v>
      </c>
      <c r="AG34" s="83">
        <f>N34/([2]AWM_DB_2017Q4!H73)</f>
        <v>191876.66863367663</v>
      </c>
      <c r="AH34" s="84">
        <f>([2]AWM_DB_2017Q4!C73*[2]AWM_DB_2017Q4!I73)/([2]AWM_DB_2017Q4!B73*[2]AWM_DB_2017Q4!H73)*100</f>
        <v>57.233289230999517</v>
      </c>
      <c r="AI34" s="84">
        <f>([2]AWM_DB_2017Q4!E73*[2]AWM_DB_2017Q4!K73-[2]Fiscaldatabase!W34)/([2]AWM_DB_2017Q4!H73*[2]AWM_DB_2017Q4!B73)*100</f>
        <v>18.992994612088086</v>
      </c>
      <c r="AJ34" s="84">
        <f>(W34+[2]AWM_DB_2017Q4!D73*[2]AWM_DB_2017Q4!J73)/([2]AWM_DB_2017Q4!H73*[2]AWM_DB_2017Q4!B73)*100</f>
        <v>23.840250008269351</v>
      </c>
      <c r="AK34" s="84">
        <f t="shared" si="8"/>
        <v>-6.653385135695089E-2</v>
      </c>
      <c r="AL34">
        <f>[2]AWM_DB_2017Q4!Q73/([2]AWM_DB_2017Q4!B73*[2]AWM_DB_2017Q4!H73)</f>
        <v>0.51765863235045351</v>
      </c>
      <c r="AM34">
        <f>([2]AWM_DB_2017Q4!Q73-I34)/([2]AWM_DB_2017Q4!B73*[2]AWM_DB_2017Q4!H73)</f>
        <v>0.43203748112300777</v>
      </c>
      <c r="AO34">
        <f>Z34/([2]AWM_DB_2017Q4!B73*[2]AWM_DB_2017Q4!H73+[2]AWM_DB_2017Q4!B72*[2]AWM_DB_2017Q4!H72+[2]AWM_DB_2017Q4!B71*[2]AWM_DB_2017Q4!H71+[2]AWM_DB_2017Q4!B70*[2]AWM_DB_2017Q4!H70)*100</f>
        <v>56.940244784658653</v>
      </c>
      <c r="AP34">
        <f>Z34/([2]AWM_DB_2017Q4!B73*[2]AWM_DB_2017Q4!H73*4)*100</f>
        <v>55.068513925939847</v>
      </c>
      <c r="AQ34">
        <f>AA34/([2]AWM_DB_2017Q4!B73*[2]AWM_DB_2017Q4!H73*4)*100</f>
        <v>64.063630964819467</v>
      </c>
      <c r="AR34">
        <f>B34/([2]AWM_DB_2017Q4!B73*[2]AWM_DB_2017Q4!H73)*100</f>
        <v>7.0775336044936497</v>
      </c>
      <c r="AS34">
        <f>(B34-P34)/([2]AWM_DB_2017Q4!B73*[2]AWM_DB_2017Q4!H73)*100</f>
        <v>2.7075378968330099</v>
      </c>
      <c r="AT34">
        <f>SUM(C31:C34)/([2]AWM_DB_2017Q4!B73*[2]AWM_DB_2017Q4!H73+[2]AWM_DB_2017Q4!B72*[2]AWM_DB_2017Q4!H72+[2]AWM_DB_2017Q4!B71*[2]AWM_DB_2017Q4!H71+[2]AWM_DB_2017Q4!B70*[2]AWM_DB_2017Q4!H70)*100</f>
        <v>2.6714102850774064</v>
      </c>
      <c r="AU34" s="85">
        <f>Z34/([2]AWM_DB_2017Q4!H73*[2]population!D118)</f>
        <v>2867870.5815311139</v>
      </c>
      <c r="AV34">
        <f>AA34/([2]AWM_DB_2017Q4!H73*[2]population!D118)</f>
        <v>3336320.3306550072</v>
      </c>
      <c r="AW34" s="36">
        <f>(M34-P34)/([2]AWM_DB_2017Q4!B73*[2]AWM_DB_2017Q4!H73)*100</f>
        <v>48.850417224779086</v>
      </c>
      <c r="AX34" s="36">
        <f>D34/([2]AWM_DB_2017Q4!B73*[2]AWM_DB_2017Q4!H73)*100</f>
        <v>46.142879327946076</v>
      </c>
      <c r="AZ34" s="36">
        <f>AC34/([2]AWM_DB_2017Q4!B73*[2]AWM_DB_2017Q4!H73)*100</f>
        <v>25.280169944495572</v>
      </c>
      <c r="BA34" s="36">
        <f>AD34/[2]AWM_DB_2017Q4!B73*100</f>
        <v>23.840250008269347</v>
      </c>
      <c r="BC34">
        <f>R34/([2]AWM_DB_2017Q4!B73*[2]AWM_DB_2017Q4!H73)*100</f>
        <v>21.354162936708441</v>
      </c>
      <c r="BD34">
        <f>([2]AWM_DB_2017Q4!D73*[2]AWM_DB_2017Q4!J73)/([2]AWM_DB_2017Q4!B73*[2]AWM_DB_2017Q4!H73)*100</f>
        <v>19.914243000482216</v>
      </c>
      <c r="BE34" s="37">
        <f>N34/([2]AWM_DB_2017Q4!B73*[2]AWM_DB_2017Q4!H73)*100</f>
        <v>16.00074192247336</v>
      </c>
      <c r="BG34">
        <f t="shared" si="9"/>
        <v>1.1509620543619814</v>
      </c>
      <c r="BH34">
        <f>([2]AWM_DB_2017Q4!D73/[2]AWM_DB_2017Q4!D72-1)*100</f>
        <v>0.881407033405468</v>
      </c>
      <c r="BL34" s="37">
        <f>(G34+H34)/[2]AWM_DB_2017Q4!Q73</f>
        <v>0.50584861918658441</v>
      </c>
      <c r="BM34">
        <f>(E34+H34)/[2]AWM_DB_2017Q4!T73</f>
        <v>0.31449118246513069</v>
      </c>
      <c r="BN34">
        <f>(E34)/[2]AWM_DB_2017Q4!T73</f>
        <v>0.13022280505107969</v>
      </c>
      <c r="BP34">
        <f>(H34)/[2]AWM_DB_2017Q4!T73</f>
        <v>0.18426837741405103</v>
      </c>
      <c r="BR34">
        <f>($E34)/[2]AWM_DB_2017Q4!Q73</f>
        <v>0.22756880815553296</v>
      </c>
      <c r="BS34">
        <f>($G34)/[2]AWM_DB_2017Q4!Q73</f>
        <v>0.18383332384395151</v>
      </c>
      <c r="BT34">
        <f>($H34)/[2]AWM_DB_2017Q4!Q73</f>
        <v>0.32201529534263285</v>
      </c>
      <c r="BU34">
        <f>0.5*($H34)/([2]AWM_DB_2017Q4!$Q73)</f>
        <v>0.16100764767131642</v>
      </c>
      <c r="BV34">
        <f>0.5*($H34)/([2]AWM_DB_2017Q4!$Q73)</f>
        <v>0.16100764767131642</v>
      </c>
      <c r="BW34">
        <f>K34/([2]AWM_DB_2017Q4!C73*[2]AWM_DB_2017Q4!I73)*100</f>
        <v>21.478392074007239</v>
      </c>
      <c r="BX34">
        <f>($I34)/([2]AWM_DB_2017Q4!Q73-$I34)*100</f>
        <v>19.817991486499789</v>
      </c>
      <c r="BY34">
        <f>($J34)/([2]AWM_DB_2017Q4!Q73-$I34)*100</f>
        <v>18.765234429386506</v>
      </c>
      <c r="BZ34">
        <f>($E34)/([2]AWM_DB_2017Q4!B73*[2]AWM_DB_2017Q4!H73)*100</f>
        <v>11.780295799541593</v>
      </c>
      <c r="CA34" s="37">
        <f>($I34)/([2]AWM_DB_2017Q4!B73*[2]AWM_DB_2017Q4!H73)*100</f>
        <v>8.5621151227445811</v>
      </c>
      <c r="CB34" s="37">
        <f>($J34)/([2]AWM_DB_2017Q4!B73*[2]AWM_DB_2017Q4!H73)*100</f>
        <v>8.1072846155548888</v>
      </c>
      <c r="CC34" s="37">
        <f t="shared" si="10"/>
        <v>16.669399738299468</v>
      </c>
      <c r="CD34">
        <f>N34/([2]AWM_DB_2017Q4!H73*[2]population!D118)*100</f>
        <v>20832256.842742547</v>
      </c>
      <c r="CG34">
        <f>N34/([2]AWM_DB_2017Q4!B73*[2]AWM_DB_2017Q4!H73)*100</f>
        <v>16.00074192247336</v>
      </c>
      <c r="CH34">
        <f>($G34+$H34)/[2]AWM_DB_2017Q4!Q73*100</f>
        <v>50.58486191865844</v>
      </c>
      <c r="CI34">
        <f t="shared" si="11"/>
        <v>38.583225915886295</v>
      </c>
      <c r="CK34" s="80">
        <f>N34+P34+Q34+[2]Fiscaldatabase!CN34+W34+X34</f>
        <v>456429.03704545612</v>
      </c>
      <c r="CL34" s="80">
        <f>[2]Fiscaldatabase!CK34-D34-P34</f>
        <v>11173.66041964083</v>
      </c>
      <c r="CM34" s="80">
        <f>[2]Fiscaldatabase!CK34-D34</f>
        <v>49693.821532942296</v>
      </c>
      <c r="CN34" s="83">
        <f>[2]AWM_DB_2017Q4!D73*[2]AWM_DB_2017Q4!J73</f>
        <v>175537.89526229474</v>
      </c>
      <c r="CO34" s="55">
        <f>[2]Fiscaldatabase!CL34/([2]AWM_DB_2017Q4!B73*[2]AWM_DB_2017Q4!H73)*100</f>
        <v>1.2676179606067854</v>
      </c>
      <c r="CP34" s="37">
        <f>[2]Fiscaldatabase!CM34/([2]AWM_DB_2017Q4!B73*[2]AWM_DB_2017Q4!H73)*100</f>
        <v>5.6376136682674254</v>
      </c>
      <c r="CQ34">
        <f>SUM([2]Fiscaldatabase!CM31:CM34)/([2]AWM_DB_2017Q4!B73*[2]AWM_DB_2017Q4!H73+[2]AWM_DB_2017Q4!B72*[2]AWM_DB_2017Q4!H72+[2]AWM_DB_2017Q4!B71*[2]AWM_DB_2017Q4!H71+[2]AWM_DB_2017Q4!B70*[2]AWM_DB_2017Q4!H70)*100</f>
        <v>5.6025556949044946</v>
      </c>
    </row>
    <row r="35" spans="1:95">
      <c r="A35" s="71" t="s">
        <v>757</v>
      </c>
      <c r="B35" s="72">
        <f t="shared" si="3"/>
        <v>61688.141699144617</v>
      </c>
      <c r="C35" s="73">
        <f t="shared" si="4"/>
        <v>22956.918283293628</v>
      </c>
      <c r="D35" s="74">
        <v>411397.31742732908</v>
      </c>
      <c r="E35" s="75">
        <v>104661.61470078459</v>
      </c>
      <c r="F35" s="76">
        <v>20482.434000000001</v>
      </c>
      <c r="G35" s="76">
        <v>84179.180700784578</v>
      </c>
      <c r="H35" s="75">
        <v>148245.9595815232</v>
      </c>
      <c r="I35" s="76">
        <f t="shared" si="0"/>
        <v>76145.451686686196</v>
      </c>
      <c r="J35" s="76">
        <f t="shared" si="1"/>
        <v>72100.507894837006</v>
      </c>
      <c r="K35" s="75">
        <v>110187.43579421245</v>
      </c>
      <c r="L35" s="77">
        <f t="shared" si="5"/>
        <v>48302.307350808813</v>
      </c>
      <c r="M35" s="78">
        <v>473085.4591264737</v>
      </c>
      <c r="N35" s="75">
        <v>142949.47086991661</v>
      </c>
      <c r="O35" s="79">
        <v>13166.800280430558</v>
      </c>
      <c r="P35" s="75">
        <v>38731.223415850989</v>
      </c>
      <c r="Q35" s="75">
        <v>20850.093608227769</v>
      </c>
      <c r="R35" s="75">
        <v>189478.15324625501</v>
      </c>
      <c r="S35" s="75">
        <v>102175.68675773423</v>
      </c>
      <c r="T35" s="80">
        <f t="shared" si="6"/>
        <v>87302.466488520775</v>
      </c>
      <c r="U35" s="75">
        <v>20546179.460087407</v>
      </c>
      <c r="V35" s="75">
        <v>338097.07340983948</v>
      </c>
      <c r="W35" s="75">
        <v>34999.468653977587</v>
      </c>
      <c r="X35" s="77">
        <f t="shared" si="2"/>
        <v>46077.049332245777</v>
      </c>
      <c r="Y35" s="81"/>
      <c r="Z35" s="82">
        <v>1981988.8</v>
      </c>
      <c r="AA35" s="83">
        <f t="shared" si="12"/>
        <v>2320492.5445885691</v>
      </c>
      <c r="AB35" s="83"/>
      <c r="AC35" s="83">
        <f t="shared" si="7"/>
        <v>224477.6219002326</v>
      </c>
      <c r="AD35" s="83">
        <f>(W35+[2]AWM_DB_2017Q4!D74*[2]AWM_DB_2017Q4!J74)/[2]AWM_DB_2017Q4!H74</f>
        <v>287309.12253594841</v>
      </c>
      <c r="AE35" s="83">
        <f>W35/[2]AWM_DB_2017Q4!H74</f>
        <v>47161.639042133684</v>
      </c>
      <c r="AF35" s="83">
        <f>([2]AWM_DB_2017Q4!E74*[2]AWM_DB_2017Q4!K74-[2]Fiscaldatabase!W35)/[2]AWM_DB_2017Q4!H74</f>
        <v>231616.58185291404</v>
      </c>
      <c r="AG35" s="83">
        <f>N35/([2]AWM_DB_2017Q4!H74)</f>
        <v>192623.81989518669</v>
      </c>
      <c r="AH35" s="84">
        <f>([2]AWM_DB_2017Q4!C74*[2]AWM_DB_2017Q4!I74)/([2]AWM_DB_2017Q4!B74*[2]AWM_DB_2017Q4!H74)*100</f>
        <v>56.814777231521319</v>
      </c>
      <c r="AI35" s="84">
        <f>([2]AWM_DB_2017Q4!E74*[2]AWM_DB_2017Q4!K74-[2]Fiscaldatabase!W35)/([2]AWM_DB_2017Q4!H74*[2]AWM_DB_2017Q4!B74)*100</f>
        <v>19.208613430559126</v>
      </c>
      <c r="AJ35" s="84">
        <f>(W35+[2]AWM_DB_2017Q4!D74*[2]AWM_DB_2017Q4!J74)/([2]AWM_DB_2017Q4!H74*[2]AWM_DB_2017Q4!B74)*100</f>
        <v>23.827352194372878</v>
      </c>
      <c r="AK35" s="84">
        <f t="shared" si="8"/>
        <v>0.14925714354667718</v>
      </c>
      <c r="AL35">
        <f>[2]AWM_DB_2017Q4!Q74/([2]AWM_DB_2017Q4!B74*[2]AWM_DB_2017Q4!H74)</f>
        <v>0.51909222409034139</v>
      </c>
      <c r="AM35">
        <f>([2]AWM_DB_2017Q4!Q74-I35)/([2]AWM_DB_2017Q4!B74*[2]AWM_DB_2017Q4!H74)</f>
        <v>0.43399845223908257</v>
      </c>
      <c r="AO35">
        <f>Z35/([2]AWM_DB_2017Q4!B74*[2]AWM_DB_2017Q4!H74+[2]AWM_DB_2017Q4!B73*[2]AWM_DB_2017Q4!H73+[2]AWM_DB_2017Q4!B72*[2]AWM_DB_2017Q4!H72+[2]AWM_DB_2017Q4!B71*[2]AWM_DB_2017Q4!H71)*100</f>
        <v>56.929610545772093</v>
      </c>
      <c r="AP35">
        <f>Z35/([2]AWM_DB_2017Q4!B74*[2]AWM_DB_2017Q4!H74*4)*100</f>
        <v>55.37261222538622</v>
      </c>
      <c r="AQ35">
        <f>AA35/([2]AWM_DB_2017Q4!B74*[2]AWM_DB_2017Q4!H74*4)*100</f>
        <v>64.829697243194602</v>
      </c>
      <c r="AR35">
        <f>B35/([2]AWM_DB_2017Q4!B74*[2]AWM_DB_2017Q4!H74)*100</f>
        <v>6.8937494484558393</v>
      </c>
      <c r="AS35">
        <f>(B35-P35)/([2]AWM_DB_2017Q4!B74*[2]AWM_DB_2017Q4!H74)*100</f>
        <v>2.5654726888279029</v>
      </c>
      <c r="AT35">
        <f>SUM(C32:C35)/([2]AWM_DB_2017Q4!B74*[2]AWM_DB_2017Q4!H74+[2]AWM_DB_2017Q4!B73*[2]AWM_DB_2017Q4!H73+[2]AWM_DB_2017Q4!B72*[2]AWM_DB_2017Q4!H72+[2]AWM_DB_2017Q4!B71*[2]AWM_DB_2017Q4!H71)*100</f>
        <v>2.6362798474192655</v>
      </c>
      <c r="AU35" s="85">
        <f>Z35/([2]AWM_DB_2017Q4!H74*[2]population!D119)</f>
        <v>2896654.6844064887</v>
      </c>
      <c r="AV35">
        <f>AA35/([2]AWM_DB_2017Q4!H74*[2]population!D119)</f>
        <v>3391374.1588311754</v>
      </c>
      <c r="AW35" s="36">
        <f>(M35-P35)/([2]AWM_DB_2017Q4!B74*[2]AWM_DB_2017Q4!H74)*100</f>
        <v>48.539787232820522</v>
      </c>
      <c r="AX35" s="36">
        <f>D35/([2]AWM_DB_2017Q4!B74*[2]AWM_DB_2017Q4!H74)*100</f>
        <v>45.97431454399262</v>
      </c>
      <c r="AZ35" s="36">
        <f>AC35/([2]AWM_DB_2017Q4!B74*[2]AWM_DB_2017Q4!H74)*100</f>
        <v>25.085736732232682</v>
      </c>
      <c r="BA35" s="36">
        <f>AD35/[2]AWM_DB_2017Q4!B74*100</f>
        <v>23.827352194372875</v>
      </c>
      <c r="BC35">
        <f>R35/([2]AWM_DB_2017Q4!B74*[2]AWM_DB_2017Q4!H74)*100</f>
        <v>21.174489593255387</v>
      </c>
      <c r="BD35">
        <f>([2]AWM_DB_2017Q4!D74*[2]AWM_DB_2017Q4!J74)/([2]AWM_DB_2017Q4!B74*[2]AWM_DB_2017Q4!H74)*100</f>
        <v>19.916105055395583</v>
      </c>
      <c r="BE35" s="37">
        <f>N35/([2]AWM_DB_2017Q4!B74*[2]AWM_DB_2017Q4!H74)*100</f>
        <v>15.974834203511213</v>
      </c>
      <c r="BG35">
        <f t="shared" si="9"/>
        <v>0.16453668043547864</v>
      </c>
      <c r="BH35">
        <f>([2]AWM_DB_2017Q4!D74/[2]AWM_DB_2017Q4!D73-1)*100</f>
        <v>0.66583774000437135</v>
      </c>
      <c r="BL35" s="37">
        <f>(G35+H35)/[2]AWM_DB_2017Q4!Q74</f>
        <v>0.50037129318480855</v>
      </c>
      <c r="BM35">
        <f>(E35+H35)/[2]AWM_DB_2017Q4!T74</f>
        <v>0.31176137481564098</v>
      </c>
      <c r="BN35">
        <f>(E35)/[2]AWM_DB_2017Q4!T74</f>
        <v>0.12901728618502709</v>
      </c>
      <c r="BP35">
        <f>(H35)/[2]AWM_DB_2017Q4!T74</f>
        <v>0.18274408863061387</v>
      </c>
      <c r="BR35">
        <f>($E35)/[2]AWM_DB_2017Q4!Q74</f>
        <v>0.22531842911241273</v>
      </c>
      <c r="BS35">
        <f>($G35)/[2]AWM_DB_2017Q4!Q74</f>
        <v>0.18122327668740359</v>
      </c>
      <c r="BT35">
        <f>($H35)/[2]AWM_DB_2017Q4!Q74</f>
        <v>0.31914801649740493</v>
      </c>
      <c r="BU35">
        <f>0.5*($H35)/([2]AWM_DB_2017Q4!$Q74)</f>
        <v>0.15957400824870246</v>
      </c>
      <c r="BV35">
        <f>0.5*($H35)/([2]AWM_DB_2017Q4!$Q74)</f>
        <v>0.15957400824870246</v>
      </c>
      <c r="BW35">
        <f>K35/([2]AWM_DB_2017Q4!C74*[2]AWM_DB_2017Q4!I74)*100</f>
        <v>21.673276707078664</v>
      </c>
      <c r="BX35">
        <f>($I35)/([2]AWM_DB_2017Q4!Q74-$I35)*100</f>
        <v>19.606929797155605</v>
      </c>
      <c r="BY35">
        <f>($J35)/([2]AWM_DB_2017Q4!Q74-$I35)*100</f>
        <v>18.565384606950968</v>
      </c>
      <c r="BZ35">
        <f>($E35)/([2]AWM_DB_2017Q4!B74*[2]AWM_DB_2017Q4!H74)*100</f>
        <v>11.696104449650425</v>
      </c>
      <c r="CA35" s="37">
        <f>($I35)/([2]AWM_DB_2017Q4!B74*[2]AWM_DB_2017Q4!H74)*100</f>
        <v>8.5093771851258815</v>
      </c>
      <c r="CB35" s="37">
        <f>($J35)/([2]AWM_DB_2017Q4!B74*[2]AWM_DB_2017Q4!H74)*100</f>
        <v>8.0573481846400092</v>
      </c>
      <c r="CC35" s="37">
        <f t="shared" si="10"/>
        <v>16.566725369765891</v>
      </c>
      <c r="CD35">
        <f>N35/([2]AWM_DB_2017Q4!H74*[2]population!D119)*100</f>
        <v>20891906.878019329</v>
      </c>
      <c r="CG35">
        <f>N35/([2]AWM_DB_2017Q4!B74*[2]AWM_DB_2017Q4!H74)*100</f>
        <v>15.974834203511213</v>
      </c>
      <c r="CH35">
        <f>($G35+$H35)/[2]AWM_DB_2017Q4!Q74*100</f>
        <v>50.037129318480858</v>
      </c>
      <c r="CI35">
        <f t="shared" si="11"/>
        <v>38.172314404106572</v>
      </c>
      <c r="CK35" s="80">
        <f>N35+P35+Q35+[2]Fiscaldatabase!CN35+W35+X35</f>
        <v>461824.91009377042</v>
      </c>
      <c r="CL35" s="80">
        <f>[2]Fiscaldatabase!CK35-D35-P35</f>
        <v>11696.369250590353</v>
      </c>
      <c r="CM35" s="80">
        <f>[2]Fiscaldatabase!CK35-D35</f>
        <v>50427.592666441342</v>
      </c>
      <c r="CN35" s="83">
        <f>[2]AWM_DB_2017Q4!D74*[2]AWM_DB_2017Q4!J74</f>
        <v>178217.60421355171</v>
      </c>
      <c r="CO35" s="55">
        <f>[2]Fiscaldatabase!CL35/([2]AWM_DB_2017Q4!B74*[2]AWM_DB_2017Q4!H74)*100</f>
        <v>1.3070881509681</v>
      </c>
      <c r="CP35" s="37">
        <f>[2]Fiscaldatabase!CM35/([2]AWM_DB_2017Q4!B74*[2]AWM_DB_2017Q4!H74)*100</f>
        <v>5.6353649105960368</v>
      </c>
      <c r="CQ35">
        <f>SUM([2]Fiscaldatabase!CM32:CM35)/([2]AWM_DB_2017Q4!B74*[2]AWM_DB_2017Q4!H74+[2]AWM_DB_2017Q4!B73*[2]AWM_DB_2017Q4!H73+[2]AWM_DB_2017Q4!B72*[2]AWM_DB_2017Q4!H72+[2]AWM_DB_2017Q4!B71*[2]AWM_DB_2017Q4!H71)*100</f>
        <v>5.6015028374095319</v>
      </c>
    </row>
    <row r="36" spans="1:95">
      <c r="A36" s="71" t="s">
        <v>758</v>
      </c>
      <c r="B36" s="72">
        <f t="shared" si="3"/>
        <v>61867.916989499005</v>
      </c>
      <c r="C36" s="73">
        <f t="shared" si="4"/>
        <v>22608.501140412154</v>
      </c>
      <c r="D36" s="74">
        <v>417563.15409022127</v>
      </c>
      <c r="E36" s="75">
        <v>105576.65791800918</v>
      </c>
      <c r="F36" s="76">
        <v>20916.696</v>
      </c>
      <c r="G36" s="76">
        <v>84659.961918009183</v>
      </c>
      <c r="H36" s="75">
        <v>150453.21153578736</v>
      </c>
      <c r="I36" s="76">
        <f t="shared" si="0"/>
        <v>77279.190491562957</v>
      </c>
      <c r="J36" s="76">
        <f t="shared" si="1"/>
        <v>73174.021044224399</v>
      </c>
      <c r="K36" s="75">
        <v>111897.57655295299</v>
      </c>
      <c r="L36" s="77">
        <f t="shared" si="5"/>
        <v>49635.708083471749</v>
      </c>
      <c r="M36" s="78">
        <v>479431.07107972028</v>
      </c>
      <c r="N36" s="75">
        <v>145004.33034617754</v>
      </c>
      <c r="O36" s="79">
        <v>13569.3390563515</v>
      </c>
      <c r="P36" s="75">
        <v>39259.41584908685</v>
      </c>
      <c r="Q36" s="75">
        <v>20823.981652624123</v>
      </c>
      <c r="R36" s="75">
        <v>191896.28642058797</v>
      </c>
      <c r="S36" s="75">
        <v>104169.61419578975</v>
      </c>
      <c r="T36" s="80">
        <f t="shared" si="6"/>
        <v>87726.672224798225</v>
      </c>
      <c r="U36" s="75">
        <v>20586808.240194973</v>
      </c>
      <c r="V36" s="75">
        <v>339969.76916558039</v>
      </c>
      <c r="W36" s="75">
        <v>35697.109408119155</v>
      </c>
      <c r="X36" s="77">
        <f t="shared" si="2"/>
        <v>46749.947403124592</v>
      </c>
      <c r="Y36" s="81"/>
      <c r="Z36" s="82">
        <v>2023244.1</v>
      </c>
      <c r="AA36" s="83">
        <f t="shared" si="12"/>
        <v>2382360.4615780683</v>
      </c>
      <c r="AB36" s="83"/>
      <c r="AC36" s="83">
        <f t="shared" si="7"/>
        <v>227593.39582870714</v>
      </c>
      <c r="AD36" s="83">
        <f>(W36+[2]AWM_DB_2017Q4!D75*[2]AWM_DB_2017Q4!J75)/[2]AWM_DB_2017Q4!H75</f>
        <v>288343.98182929406</v>
      </c>
      <c r="AE36" s="83">
        <f>W36/[2]AWM_DB_2017Q4!H75</f>
        <v>47575.196869037281</v>
      </c>
      <c r="AF36" s="83">
        <f>([2]AWM_DB_2017Q4!E75*[2]AWM_DB_2017Q4!K75-[2]Fiscaldatabase!W36)/[2]AWM_DB_2017Q4!H75</f>
        <v>236661.9678288945</v>
      </c>
      <c r="AG36" s="83">
        <f>N36/([2]AWM_DB_2017Q4!H75)</f>
        <v>193254.01068785851</v>
      </c>
      <c r="AH36" s="84">
        <f>([2]AWM_DB_2017Q4!C75*[2]AWM_DB_2017Q4!I75)/([2]AWM_DB_2017Q4!B75*[2]AWM_DB_2017Q4!H75)*100</f>
        <v>56.614551257148108</v>
      </c>
      <c r="AI36" s="84">
        <f>([2]AWM_DB_2017Q4!E75*[2]AWM_DB_2017Q4!K75-[2]Fiscaldatabase!W36)/([2]AWM_DB_2017Q4!H75*[2]AWM_DB_2017Q4!B75)*100</f>
        <v>19.448259179590067</v>
      </c>
      <c r="AJ36" s="84">
        <f>(W36+[2]AWM_DB_2017Q4!D75*[2]AWM_DB_2017Q4!J75)/([2]AWM_DB_2017Q4!H75*[2]AWM_DB_2017Q4!B75)*100</f>
        <v>23.695351403253458</v>
      </c>
      <c r="AK36" s="84">
        <f t="shared" si="8"/>
        <v>0.24183816000837055</v>
      </c>
      <c r="AL36">
        <f>[2]AWM_DB_2017Q4!Q75/([2]AWM_DB_2017Q4!B75*[2]AWM_DB_2017Q4!H75)</f>
        <v>0.51731462029516617</v>
      </c>
      <c r="AM36">
        <f>([2]AWM_DB_2017Q4!Q75-I36)/([2]AWM_DB_2017Q4!B75*[2]AWM_DB_2017Q4!H75)</f>
        <v>0.43267720928906933</v>
      </c>
      <c r="AO36">
        <f>Z36/([2]AWM_DB_2017Q4!B75*[2]AWM_DB_2017Q4!H75+[2]AWM_DB_2017Q4!B74*[2]AWM_DB_2017Q4!H74+[2]AWM_DB_2017Q4!B73*[2]AWM_DB_2017Q4!H73+[2]AWM_DB_2017Q4!B72*[2]AWM_DB_2017Q4!H72)*100</f>
        <v>57.000953630935236</v>
      </c>
      <c r="AP36">
        <f>Z36/([2]AWM_DB_2017Q4!B75*[2]AWM_DB_2017Q4!H75*4)*100</f>
        <v>55.397236102018979</v>
      </c>
      <c r="AQ36">
        <f>AA36/([2]AWM_DB_2017Q4!B75*[2]AWM_DB_2017Q4!H75*4)*100</f>
        <v>65.229986322537727</v>
      </c>
      <c r="AR36">
        <f>B36/([2]AWM_DB_2017Q4!B75*[2]AWM_DB_2017Q4!H75)*100</f>
        <v>6.7758736666670858</v>
      </c>
      <c r="AS36">
        <f>(B36-P36)/([2]AWM_DB_2017Q4!B75*[2]AWM_DB_2017Q4!H75)*100</f>
        <v>2.476119368074623</v>
      </c>
      <c r="AT36">
        <f>SUM(C33:C36)/([2]AWM_DB_2017Q4!B75*[2]AWM_DB_2017Q4!H75+[2]AWM_DB_2017Q4!B74*[2]AWM_DB_2017Q4!H74+[2]AWM_DB_2017Q4!B73*[2]AWM_DB_2017Q4!H73+[2]AWM_DB_2017Q4!B72*[2]AWM_DB_2017Q4!H72)*100</f>
        <v>2.6112527187071075</v>
      </c>
      <c r="AU36" s="85">
        <f>Z36/([2]AWM_DB_2017Q4!H75*[2]population!D120)</f>
        <v>2919922.8382031191</v>
      </c>
      <c r="AV36">
        <f>AA36/([2]AWM_DB_2017Q4!H75*[2]population!D120)</f>
        <v>3438195.4805126707</v>
      </c>
      <c r="AW36" s="36">
        <f>(M36-P36)/([2]AWM_DB_2017Q4!B75*[2]AWM_DB_2017Q4!H75)*100</f>
        <v>48.208306867624913</v>
      </c>
      <c r="AX36" s="36">
        <f>D36/([2]AWM_DB_2017Q4!B75*[2]AWM_DB_2017Q4!H75)*100</f>
        <v>45.732187499550285</v>
      </c>
      <c r="AZ36" s="36">
        <f>AC36/([2]AWM_DB_2017Q4!B75*[2]AWM_DB_2017Q4!H75)*100</f>
        <v>24.926394366321194</v>
      </c>
      <c r="BA36" s="36">
        <f>AD36/[2]AWM_DB_2017Q4!B75*100</f>
        <v>23.695351403253458</v>
      </c>
      <c r="BC36">
        <f>R36/([2]AWM_DB_2017Q4!B75*[2]AWM_DB_2017Q4!H75)*100</f>
        <v>21.016789592401565</v>
      </c>
      <c r="BD36">
        <f>([2]AWM_DB_2017Q4!D75*[2]AWM_DB_2017Q4!J75)/([2]AWM_DB_2017Q4!B75*[2]AWM_DB_2017Q4!H75)*100</f>
        <v>19.785746629333829</v>
      </c>
      <c r="BE36" s="37">
        <f>N36/([2]AWM_DB_2017Q4!B75*[2]AWM_DB_2017Q4!H75)*100</f>
        <v>15.881107225771427</v>
      </c>
      <c r="BG36">
        <f t="shared" si="9"/>
        <v>0.55389292100462839</v>
      </c>
      <c r="BH36">
        <f>([2]AWM_DB_2017Q4!D75/[2]AWM_DB_2017Q4!D74-1)*100</f>
        <v>0.36072281477412815</v>
      </c>
      <c r="BL36" s="37">
        <f>(G36+H36)/[2]AWM_DB_2017Q4!Q75</f>
        <v>0.49776231877078564</v>
      </c>
      <c r="BM36">
        <f>(E36+H36)/[2]AWM_DB_2017Q4!T75</f>
        <v>0.30985056188279742</v>
      </c>
      <c r="BN36">
        <f>(E36)/[2]AWM_DB_2017Q4!T75</f>
        <v>0.12777019668600215</v>
      </c>
      <c r="BP36">
        <f>(H36)/[2]AWM_DB_2017Q4!T75</f>
        <v>0.18208036519679527</v>
      </c>
      <c r="BR36">
        <f>($E36)/[2]AWM_DB_2017Q4!Q75</f>
        <v>0.22351823711683935</v>
      </c>
      <c r="BS36">
        <f>($G36)/[2]AWM_DB_2017Q4!Q75</f>
        <v>0.17923512465215372</v>
      </c>
      <c r="BT36">
        <f>($H36)/[2]AWM_DB_2017Q4!Q75</f>
        <v>0.3185271941186319</v>
      </c>
      <c r="BU36">
        <f>0.5*($H36)/([2]AWM_DB_2017Q4!$Q75)</f>
        <v>0.15926359705931595</v>
      </c>
      <c r="BV36">
        <f>0.5*($H36)/([2]AWM_DB_2017Q4!$Q75)</f>
        <v>0.15926359705931595</v>
      </c>
      <c r="BW36">
        <f>K36/([2]AWM_DB_2017Q4!C75*[2]AWM_DB_2017Q4!I75)*100</f>
        <v>21.646735845060967</v>
      </c>
      <c r="BX36">
        <f>($I36)/([2]AWM_DB_2017Q4!Q75-$I36)*100</f>
        <v>19.561328673900881</v>
      </c>
      <c r="BY36">
        <f>($J36)/([2]AWM_DB_2017Q4!Q75-$I36)*100</f>
        <v>18.522205873692297</v>
      </c>
      <c r="BZ36">
        <f>($E36)/([2]AWM_DB_2017Q4!B75*[2]AWM_DB_2017Q4!H75)*100</f>
        <v>11.562925196314266</v>
      </c>
      <c r="CA36" s="37">
        <f>($I36)/([2]AWM_DB_2017Q4!B75*[2]AWM_DB_2017Q4!H75)*100</f>
        <v>8.4637411006096848</v>
      </c>
      <c r="CB36" s="37">
        <f>($J36)/([2]AWM_DB_2017Q4!B75*[2]AWM_DB_2017Q4!H75)*100</f>
        <v>8.0141363473067919</v>
      </c>
      <c r="CC36" s="37">
        <f t="shared" si="10"/>
        <v>16.477877447916477</v>
      </c>
      <c r="CD36">
        <f>N36/([2]AWM_DB_2017Q4!H75*[2]population!D120)*100</f>
        <v>20926859.780100353</v>
      </c>
      <c r="CG36">
        <f>N36/([2]AWM_DB_2017Q4!B75*[2]AWM_DB_2017Q4!H75)*100</f>
        <v>15.881107225771427</v>
      </c>
      <c r="CH36">
        <f>($G36+$H36)/[2]AWM_DB_2017Q4!Q75*100</f>
        <v>49.776231877078565</v>
      </c>
      <c r="CI36">
        <f t="shared" si="11"/>
        <v>38.083534547593175</v>
      </c>
      <c r="CK36" s="80">
        <f>N36+P36+Q36+[2]Fiscaldatabase!CN36+W36+X36</f>
        <v>468190.88751132676</v>
      </c>
      <c r="CL36" s="80">
        <f>[2]Fiscaldatabase!CK36-D36-P36</f>
        <v>11368.317572018634</v>
      </c>
      <c r="CM36" s="80">
        <f>[2]Fiscaldatabase!CK36-D36</f>
        <v>50627.733421105484</v>
      </c>
      <c r="CN36" s="83">
        <f>[2]AWM_DB_2017Q4!D75*[2]AWM_DB_2017Q4!J75</f>
        <v>180656.10285219448</v>
      </c>
      <c r="CO36" s="55">
        <f>[2]Fiscaldatabase!CL36/([2]AWM_DB_2017Q4!B75*[2]AWM_DB_2017Q4!H75)*100</f>
        <v>1.2450764050068843</v>
      </c>
      <c r="CP36" s="37">
        <f>[2]Fiscaldatabase!CM36/([2]AWM_DB_2017Q4!B75*[2]AWM_DB_2017Q4!H75)*100</f>
        <v>5.5448307035993478</v>
      </c>
      <c r="CQ36">
        <f>SUM([2]Fiscaldatabase!CM33:CM36)/([2]AWM_DB_2017Q4!B75*[2]AWM_DB_2017Q4!H75+[2]AWM_DB_2017Q4!B74*[2]AWM_DB_2017Q4!H74+[2]AWM_DB_2017Q4!B73*[2]AWM_DB_2017Q4!H73+[2]AWM_DB_2017Q4!B72*[2]AWM_DB_2017Q4!H72)*100</f>
        <v>5.6176153178238204</v>
      </c>
    </row>
    <row r="37" spans="1:95">
      <c r="A37" s="71" t="s">
        <v>759</v>
      </c>
      <c r="B37" s="72">
        <f t="shared" si="3"/>
        <v>63473.544320432877</v>
      </c>
      <c r="C37" s="73">
        <f t="shared" si="4"/>
        <v>23515.283243919635</v>
      </c>
      <c r="D37" s="74">
        <v>424407.19367377355</v>
      </c>
      <c r="E37" s="75">
        <v>107590.0308588343</v>
      </c>
      <c r="F37" s="76">
        <v>21373.66</v>
      </c>
      <c r="G37" s="76">
        <v>86216.3708588343</v>
      </c>
      <c r="H37" s="75">
        <v>152750.40431554909</v>
      </c>
      <c r="I37" s="76">
        <f t="shared" si="0"/>
        <v>78459.126742912587</v>
      </c>
      <c r="J37" s="76">
        <f t="shared" si="1"/>
        <v>74291.277572636507</v>
      </c>
      <c r="K37" s="75">
        <v>113818.97569642444</v>
      </c>
      <c r="L37" s="77">
        <f t="shared" si="5"/>
        <v>50247.782802965725</v>
      </c>
      <c r="M37" s="78">
        <v>487880.73799420643</v>
      </c>
      <c r="N37" s="75">
        <v>147258.33302157075</v>
      </c>
      <c r="O37" s="79">
        <v>13856.034183207739</v>
      </c>
      <c r="P37" s="75">
        <v>39958.261076513241</v>
      </c>
      <c r="Q37" s="75">
        <v>20880.972311925569</v>
      </c>
      <c r="R37" s="75">
        <v>195089.55018820983</v>
      </c>
      <c r="S37" s="75">
        <v>106199.72651120844</v>
      </c>
      <c r="T37" s="80">
        <f t="shared" si="6"/>
        <v>88889.82367700139</v>
      </c>
      <c r="U37" s="75">
        <v>20631214.29952791</v>
      </c>
      <c r="V37" s="75">
        <v>341756.52971468848</v>
      </c>
      <c r="W37" s="75">
        <v>36868.163120381323</v>
      </c>
      <c r="X37" s="77">
        <f t="shared" si="2"/>
        <v>47825.45827560575</v>
      </c>
      <c r="Y37" s="81"/>
      <c r="Z37" s="82">
        <v>2066310.9</v>
      </c>
      <c r="AA37" s="83">
        <f t="shared" si="12"/>
        <v>2445834.0058985013</v>
      </c>
      <c r="AB37" s="83"/>
      <c r="AC37" s="83">
        <f t="shared" si="7"/>
        <v>231957.71330859116</v>
      </c>
      <c r="AD37" s="83">
        <f>(W37+[2]AWM_DB_2017Q4!D76*[2]AWM_DB_2017Q4!J76)/[2]AWM_DB_2017Q4!H76</f>
        <v>291645.29728120432</v>
      </c>
      <c r="AE37" s="83">
        <f>W37/[2]AWM_DB_2017Q4!H76</f>
        <v>48700.531532988789</v>
      </c>
      <c r="AF37" s="83">
        <f>([2]AWM_DB_2017Q4!E76*[2]AWM_DB_2017Q4!K76-[2]Fiscaldatabase!W37)/[2]AWM_DB_2017Q4!H76</f>
        <v>241280.56099882399</v>
      </c>
      <c r="AG37" s="83">
        <f>N37/([2]AWM_DB_2017Q4!H76)</f>
        <v>194519.02356501768</v>
      </c>
      <c r="AH37" s="84">
        <f>([2]AWM_DB_2017Q4!C76*[2]AWM_DB_2017Q4!I76)/([2]AWM_DB_2017Q4!B76*[2]AWM_DB_2017Q4!H76)*100</f>
        <v>56.774458689614427</v>
      </c>
      <c r="AI37" s="84">
        <f>([2]AWM_DB_2017Q4!E76*[2]AWM_DB_2017Q4!K76-[2]Fiscaldatabase!W37)/([2]AWM_DB_2017Q4!H76*[2]AWM_DB_2017Q4!B76)*100</f>
        <v>19.585219797867754</v>
      </c>
      <c r="AJ37" s="84">
        <f>(W37+[2]AWM_DB_2017Q4!D76*[2]AWM_DB_2017Q4!J76)/([2]AWM_DB_2017Q4!H76*[2]AWM_DB_2017Q4!B76)*100</f>
        <v>23.673424939917595</v>
      </c>
      <c r="AK37" s="84">
        <f t="shared" si="8"/>
        <v>-3.3103427399780117E-2</v>
      </c>
      <c r="AL37">
        <f>[2]AWM_DB_2017Q4!Q76/([2]AWM_DB_2017Q4!B76*[2]AWM_DB_2017Q4!H76)</f>
        <v>0.51484119805809281</v>
      </c>
      <c r="AM37">
        <f>([2]AWM_DB_2017Q4!Q76-I37)/([2]AWM_DB_2017Q4!B76*[2]AWM_DB_2017Q4!H76)</f>
        <v>0.43071489835118537</v>
      </c>
      <c r="AO37">
        <f>Z37/([2]AWM_DB_2017Q4!B76*[2]AWM_DB_2017Q4!H76+[2]AWM_DB_2017Q4!B75*[2]AWM_DB_2017Q4!H75+[2]AWM_DB_2017Q4!B74*[2]AWM_DB_2017Q4!H74+[2]AWM_DB_2017Q4!B73*[2]AWM_DB_2017Q4!H73)*100</f>
        <v>57.048774347225716</v>
      </c>
      <c r="AP37">
        <f>Z37/([2]AWM_DB_2017Q4!B76*[2]AWM_DB_2017Q4!H76*4)*100</f>
        <v>55.389059653519624</v>
      </c>
      <c r="AQ37">
        <f>AA37/([2]AWM_DB_2017Q4!B76*[2]AWM_DB_2017Q4!H76*4)*100</f>
        <v>65.562469643517318</v>
      </c>
      <c r="AR37">
        <f>B37/([2]AWM_DB_2017Q4!B76*[2]AWM_DB_2017Q4!H76)*100</f>
        <v>6.8058295250434551</v>
      </c>
      <c r="AS37">
        <f>(B37-P37)/([2]AWM_DB_2017Q4!B76*[2]AWM_DB_2017Q4!H76)*100</f>
        <v>2.5213813204331936</v>
      </c>
      <c r="AT37">
        <f>SUM(C34:C37)/([2]AWM_DB_2017Q4!B76*[2]AWM_DB_2017Q4!H76+[2]AWM_DB_2017Q4!B75*[2]AWM_DB_2017Q4!H75+[2]AWM_DB_2017Q4!B74*[2]AWM_DB_2017Q4!H74+[2]AWM_DB_2017Q4!B73*[2]AWM_DB_2017Q4!H73)*100</f>
        <v>2.5661683886813935</v>
      </c>
      <c r="AU37" s="85">
        <f>Z37/([2]AWM_DB_2017Q4!H76*[2]population!D121)</f>
        <v>2951852.7535236892</v>
      </c>
      <c r="AV37">
        <f>AA37/([2]AWM_DB_2017Q4!H76*[2]population!D121)</f>
        <v>3494024.9528632723</v>
      </c>
      <c r="AW37" s="36">
        <f>(M37-P37)/([2]AWM_DB_2017Q4!B76*[2]AWM_DB_2017Q4!H76)*100</f>
        <v>48.027631842132514</v>
      </c>
      <c r="AX37" s="36">
        <f>D37/([2]AWM_DB_2017Q4!B76*[2]AWM_DB_2017Q4!H76)*100</f>
        <v>45.506250521699322</v>
      </c>
      <c r="AZ37" s="36">
        <f>AC37/([2]AWM_DB_2017Q4!B76*[2]AWM_DB_2017Q4!H76)*100</f>
        <v>24.871222659752814</v>
      </c>
      <c r="BA37" s="36">
        <f>AD37/[2]AWM_DB_2017Q4!B76*100</f>
        <v>23.673424939917599</v>
      </c>
      <c r="BC37">
        <f>R37/([2]AWM_DB_2017Q4!B76*[2]AWM_DB_2017Q4!H76)*100</f>
        <v>20.918104304929265</v>
      </c>
      <c r="BD37">
        <f>([2]AWM_DB_2017Q4!D76*[2]AWM_DB_2017Q4!J76)/([2]AWM_DB_2017Q4!B76*[2]AWM_DB_2017Q4!H76)*100</f>
        <v>19.720306585094043</v>
      </c>
      <c r="BE37" s="37">
        <f>N37/([2]AWM_DB_2017Q4!B76*[2]AWM_DB_2017Q4!H76)*100</f>
        <v>15.789493424652875</v>
      </c>
      <c r="BG37">
        <f t="shared" si="9"/>
        <v>0.52556453872163456</v>
      </c>
      <c r="BH37">
        <f>([2]AWM_DB_2017Q4!D76/[2]AWM_DB_2017Q4!D75-1)*100</f>
        <v>0.43084623914197984</v>
      </c>
      <c r="BL37" s="37">
        <f>(G37+H37)/[2]AWM_DB_2017Q4!Q76</f>
        <v>0.49768270341048365</v>
      </c>
      <c r="BM37">
        <f>(E37+H37)/[2]AWM_DB_2017Q4!T76</f>
        <v>0.30865648876671176</v>
      </c>
      <c r="BN37">
        <f>(E37)/[2]AWM_DB_2017Q4!T76</f>
        <v>0.12755744657546592</v>
      </c>
      <c r="BP37">
        <f>(H37)/[2]AWM_DB_2017Q4!T76</f>
        <v>0.18109904219124581</v>
      </c>
      <c r="BR37">
        <f>($E37)/[2]AWM_DB_2017Q4!Q76</f>
        <v>0.22407172452642268</v>
      </c>
      <c r="BS37">
        <f>($G37)/[2]AWM_DB_2017Q4!Q76</f>
        <v>0.17955800129935873</v>
      </c>
      <c r="BT37">
        <f>($H37)/[2]AWM_DB_2017Q4!Q76</f>
        <v>0.31812470211112492</v>
      </c>
      <c r="BU37">
        <f>0.5*($H37)/([2]AWM_DB_2017Q4!$Q76)</f>
        <v>0.15906235105556246</v>
      </c>
      <c r="BV37">
        <f>0.5*($H37)/([2]AWM_DB_2017Q4!$Q76)</f>
        <v>0.15906235105556246</v>
      </c>
      <c r="BW37">
        <f>K37/([2]AWM_DB_2017Q4!C76*[2]AWM_DB_2017Q4!I76)*100</f>
        <v>21.495620569964036</v>
      </c>
      <c r="BX37">
        <f>($I37)/([2]AWM_DB_2017Q4!Q76-$I37)*100</f>
        <v>19.531783095720709</v>
      </c>
      <c r="BY37">
        <f>($J37)/([2]AWM_DB_2017Q4!Q76-$I37)*100</f>
        <v>18.494229794417041</v>
      </c>
      <c r="BZ37">
        <f>($E37)/([2]AWM_DB_2017Q4!B76*[2]AWM_DB_2017Q4!H76)*100</f>
        <v>11.536135510612638</v>
      </c>
      <c r="CA37" s="37">
        <f>($I37)/([2]AWM_DB_2017Q4!B76*[2]AWM_DB_2017Q4!H76)*100</f>
        <v>8.4126299706907464</v>
      </c>
      <c r="CB37" s="37">
        <f>($J37)/([2]AWM_DB_2017Q4!B76*[2]AWM_DB_2017Q4!H76)*100</f>
        <v>7.9657403059857996</v>
      </c>
      <c r="CC37" s="37">
        <f t="shared" si="10"/>
        <v>16.378370276676545</v>
      </c>
      <c r="CD37">
        <f>N37/([2]AWM_DB_2017Q4!H76*[2]population!D121)*100</f>
        <v>21036762.464401267</v>
      </c>
      <c r="CG37">
        <f>N37/([2]AWM_DB_2017Q4!B76*[2]AWM_DB_2017Q4!H76)*100</f>
        <v>15.789493424652875</v>
      </c>
      <c r="CH37">
        <f>($G37+$H37)/[2]AWM_DB_2017Q4!Q76*100</f>
        <v>49.768270341048364</v>
      </c>
      <c r="CI37">
        <f t="shared" si="11"/>
        <v>38.02601289013775</v>
      </c>
      <c r="CK37" s="80">
        <f>N37+P37+Q37+[2]Fiscaldatabase!CN37+W37+X37</f>
        <v>476709.65791100549</v>
      </c>
      <c r="CL37" s="80">
        <f>[2]Fiscaldatabase!CK37-D37-P37</f>
        <v>12344.203160718695</v>
      </c>
      <c r="CM37" s="80">
        <f>[2]Fiscaldatabase!CK37-D37</f>
        <v>52302.464237231936</v>
      </c>
      <c r="CN37" s="83">
        <f>[2]AWM_DB_2017Q4!D76*[2]AWM_DB_2017Q4!J76</f>
        <v>183918.47010500883</v>
      </c>
      <c r="CO37" s="55">
        <f>[2]Fiscaldatabase!CL37/([2]AWM_DB_2017Q4!B76*[2]AWM_DB_2017Q4!H76)*100</f>
        <v>1.3235836005979802</v>
      </c>
      <c r="CP37" s="37">
        <f>[2]Fiscaldatabase!CM37/([2]AWM_DB_2017Q4!B76*[2]AWM_DB_2017Q4!H76)*100</f>
        <v>5.608031805208241</v>
      </c>
      <c r="CQ37">
        <f>SUM([2]Fiscaldatabase!CM34:CM37)/([2]AWM_DB_2017Q4!B76*[2]AWM_DB_2017Q4!H76+[2]AWM_DB_2017Q4!B75*[2]AWM_DB_2017Q4!H75+[2]AWM_DB_2017Q4!B74*[2]AWM_DB_2017Q4!H74+[2]AWM_DB_2017Q4!B73*[2]AWM_DB_2017Q4!H73)*100</f>
        <v>5.6060516283931863</v>
      </c>
    </row>
    <row r="38" spans="1:95">
      <c r="A38" s="71" t="s">
        <v>760</v>
      </c>
      <c r="B38" s="72">
        <f t="shared" si="3"/>
        <v>62483.777422077255</v>
      </c>
      <c r="C38" s="73">
        <f t="shared" si="4"/>
        <v>21186.646644991168</v>
      </c>
      <c r="D38" s="74">
        <v>433641.89574257319</v>
      </c>
      <c r="E38" s="75">
        <v>110448.22000006537</v>
      </c>
      <c r="F38" s="76">
        <v>21879.776999999998</v>
      </c>
      <c r="G38" s="76">
        <v>88568.443000065367</v>
      </c>
      <c r="H38" s="75">
        <v>154511.90666718018</v>
      </c>
      <c r="I38" s="76">
        <f t="shared" si="0"/>
        <v>79363.909528161777</v>
      </c>
      <c r="J38" s="76">
        <f t="shared" si="1"/>
        <v>75147.997139018407</v>
      </c>
      <c r="K38" s="75">
        <v>115950.37689129247</v>
      </c>
      <c r="L38" s="77">
        <f t="shared" si="5"/>
        <v>52731.392184035212</v>
      </c>
      <c r="M38" s="78">
        <v>496125.67316465045</v>
      </c>
      <c r="N38" s="75">
        <v>149775.88428909564</v>
      </c>
      <c r="O38" s="79">
        <v>14104.486566670714</v>
      </c>
      <c r="P38" s="75">
        <v>41297.130777086088</v>
      </c>
      <c r="Q38" s="75">
        <v>20894.085565324513</v>
      </c>
      <c r="R38" s="75">
        <v>198920.24295426082</v>
      </c>
      <c r="S38" s="75">
        <v>107872.33303149672</v>
      </c>
      <c r="T38" s="80">
        <f t="shared" si="6"/>
        <v>91047.909922764098</v>
      </c>
      <c r="U38" s="75">
        <v>20686222.139895845</v>
      </c>
      <c r="V38" s="75">
        <v>344111.60476081294</v>
      </c>
      <c r="W38" s="75">
        <v>37992.900289916666</v>
      </c>
      <c r="X38" s="77">
        <f t="shared" si="2"/>
        <v>47245.429288966698</v>
      </c>
      <c r="Y38" s="81"/>
      <c r="Z38" s="82">
        <v>2109777.7000000002</v>
      </c>
      <c r="AA38" s="83">
        <f t="shared" si="12"/>
        <v>2508317.7833205787</v>
      </c>
      <c r="AB38" s="83"/>
      <c r="AC38" s="83">
        <f t="shared" si="7"/>
        <v>236913.14324417748</v>
      </c>
      <c r="AD38" s="83">
        <f>(W38+[2]AWM_DB_2017Q4!D77*[2]AWM_DB_2017Q4!J77)/[2]AWM_DB_2017Q4!H77</f>
        <v>294134.08586032904</v>
      </c>
      <c r="AE38" s="83">
        <f>W38/[2]AWM_DB_2017Q4!H77</f>
        <v>49538.49042509096</v>
      </c>
      <c r="AF38" s="83">
        <f>([2]AWM_DB_2017Q4!E77*[2]AWM_DB_2017Q4!K77-[2]Fiscaldatabase!W38)/[2]AWM_DB_2017Q4!H77</f>
        <v>244760.48953946962</v>
      </c>
      <c r="AG38" s="83">
        <f>N38/([2]AWM_DB_2017Q4!H77)</f>
        <v>195290.99261037674</v>
      </c>
      <c r="AH38" s="84">
        <f>([2]AWM_DB_2017Q4!C77*[2]AWM_DB_2017Q4!I77)/([2]AWM_DB_2017Q4!B77*[2]AWM_DB_2017Q4!H77)*100</f>
        <v>56.535345214647116</v>
      </c>
      <c r="AI38" s="84">
        <f>([2]AWM_DB_2017Q4!E77*[2]AWM_DB_2017Q4!K77-[2]Fiscaldatabase!W38)/([2]AWM_DB_2017Q4!H77*[2]AWM_DB_2017Q4!B77)*100</f>
        <v>19.685630908101263</v>
      </c>
      <c r="AJ38" s="84">
        <f>(W38+[2]AWM_DB_2017Q4!D77*[2]AWM_DB_2017Q4!J77)/([2]AWM_DB_2017Q4!H77*[2]AWM_DB_2017Q4!B77)*100</f>
        <v>23.656657423070254</v>
      </c>
      <c r="AK38" s="84">
        <f t="shared" si="8"/>
        <v>0.1223664541813605</v>
      </c>
      <c r="AL38">
        <f>[2]AWM_DB_2017Q4!Q77/([2]AWM_DB_2017Q4!B77*[2]AWM_DB_2017Q4!H77)</f>
        <v>0.5119836044948074</v>
      </c>
      <c r="AM38">
        <f>([2]AWM_DB_2017Q4!Q77-I38)/([2]AWM_DB_2017Q4!B77*[2]AWM_DB_2017Q4!H77)</f>
        <v>0.42875523265944154</v>
      </c>
      <c r="AO38">
        <f>Z38/([2]AWM_DB_2017Q4!B77*[2]AWM_DB_2017Q4!H77+[2]AWM_DB_2017Q4!B76*[2]AWM_DB_2017Q4!H76+[2]AWM_DB_2017Q4!B75*[2]AWM_DB_2017Q4!H75+[2]AWM_DB_2017Q4!B74*[2]AWM_DB_2017Q4!H74)*100</f>
        <v>57.111990427424033</v>
      </c>
      <c r="AP38">
        <f>Z38/([2]AWM_DB_2017Q4!B77*[2]AWM_DB_2017Q4!H77*4)*100</f>
        <v>55.31272462177995</v>
      </c>
      <c r="AQ38">
        <f>AA38/([2]AWM_DB_2017Q4!B77*[2]AWM_DB_2017Q4!H77*4)*100</f>
        <v>65.761378941831012</v>
      </c>
      <c r="AR38">
        <f>B38/([2]AWM_DB_2017Q4!B77*[2]AWM_DB_2017Q4!H77)*100</f>
        <v>6.5526296422148187</v>
      </c>
      <c r="AS38">
        <f>(B38-P38)/([2]AWM_DB_2017Q4!B77*[2]AWM_DB_2017Q4!H77)*100</f>
        <v>2.2218286818243542</v>
      </c>
      <c r="AT38">
        <f>SUM(C35:C38)/([2]AWM_DB_2017Q4!B77*[2]AWM_DB_2017Q4!H77+[2]AWM_DB_2017Q4!B76*[2]AWM_DB_2017Q4!H76+[2]AWM_DB_2017Q4!B75*[2]AWM_DB_2017Q4!H75+[2]AWM_DB_2017Q4!B74*[2]AWM_DB_2017Q4!H74)*100</f>
        <v>2.4435503275302888</v>
      </c>
      <c r="AU38" s="85">
        <f>Z38/([2]AWM_DB_2017Q4!H77*[2]population!D122)</f>
        <v>2970911.1313616685</v>
      </c>
      <c r="AV38">
        <f>AA38/([2]AWM_DB_2017Q4!H77*[2]population!D122)</f>
        <v>3532120.57529072</v>
      </c>
      <c r="AW38" s="36">
        <f>(M38-P38)/([2]AWM_DB_2017Q4!B77*[2]AWM_DB_2017Q4!H77)*100</f>
        <v>47.697548258679419</v>
      </c>
      <c r="AX38" s="36">
        <f>D38/([2]AWM_DB_2017Q4!B77*[2]AWM_DB_2017Q4!H77)*100</f>
        <v>45.475719576855063</v>
      </c>
      <c r="AZ38" s="36">
        <f>AC38/([2]AWM_DB_2017Q4!B77*[2]AWM_DB_2017Q4!H77)*100</f>
        <v>24.844914137722654</v>
      </c>
      <c r="BA38" s="36">
        <f>AD38/[2]AWM_DB_2017Q4!B77*100</f>
        <v>23.656657423070257</v>
      </c>
      <c r="BC38">
        <f>R38/([2]AWM_DB_2017Q4!B77*[2]AWM_DB_2017Q4!H77)*100</f>
        <v>20.860625496660791</v>
      </c>
      <c r="BD38">
        <f>([2]AWM_DB_2017Q4!D77*[2]AWM_DB_2017Q4!J77)/([2]AWM_DB_2017Q4!B77*[2]AWM_DB_2017Q4!H77)*100</f>
        <v>19.672368782008395</v>
      </c>
      <c r="BE38" s="37">
        <f>N38/([2]AWM_DB_2017Q4!B77*[2]AWM_DB_2017Q4!H77)*100</f>
        <v>15.706891285591512</v>
      </c>
      <c r="BG38">
        <f t="shared" si="9"/>
        <v>0.68910901222298815</v>
      </c>
      <c r="BH38">
        <f>([2]AWM_DB_2017Q4!D77/[2]AWM_DB_2017Q4!D76-1)*100</f>
        <v>0.86712792563994334</v>
      </c>
      <c r="BL38" s="37">
        <f>(G38+H38)/[2]AWM_DB_2017Q4!Q77</f>
        <v>0.49790002060991206</v>
      </c>
      <c r="BM38">
        <f>(E38+H38)/[2]AWM_DB_2017Q4!T77</f>
        <v>0.30694754082835318</v>
      </c>
      <c r="BN38">
        <f>(E38)/[2]AWM_DB_2017Q4!T77</f>
        <v>0.12795060881166145</v>
      </c>
      <c r="BP38">
        <f>(H38)/[2]AWM_DB_2017Q4!T77</f>
        <v>0.17899693201669178</v>
      </c>
      <c r="BR38">
        <f>($E38)/[2]AWM_DB_2017Q4!Q77</f>
        <v>0.22623042582273653</v>
      </c>
      <c r="BS38">
        <f>($G38)/[2]AWM_DB_2017Q4!Q77</f>
        <v>0.18141420997413718</v>
      </c>
      <c r="BT38">
        <f>($H38)/[2]AWM_DB_2017Q4!Q77</f>
        <v>0.31648581063577491</v>
      </c>
      <c r="BU38">
        <f>0.5*($H38)/([2]AWM_DB_2017Q4!$Q77)</f>
        <v>0.15824290531788746</v>
      </c>
      <c r="BV38">
        <f>0.5*($H38)/([2]AWM_DB_2017Q4!$Q77)</f>
        <v>0.15824290531788746</v>
      </c>
      <c r="BW38">
        <f>K38/([2]AWM_DB_2017Q4!C77*[2]AWM_DB_2017Q4!I77)*100</f>
        <v>21.508021486288971</v>
      </c>
      <c r="BX38">
        <f>($I38)/([2]AWM_DB_2017Q4!Q77-$I38)*100</f>
        <v>19.41162824279132</v>
      </c>
      <c r="BY38">
        <f>($J38)/([2]AWM_DB_2017Q4!Q77-$I38)*100</f>
        <v>18.380457720966287</v>
      </c>
      <c r="BZ38">
        <f>($E38)/([2]AWM_DB_2017Q4!B77*[2]AWM_DB_2017Q4!H77)*100</f>
        <v>11.582626885911978</v>
      </c>
      <c r="CA38" s="37">
        <f>($I38)/([2]AWM_DB_2017Q4!B77*[2]AWM_DB_2017Q4!H77)*100</f>
        <v>8.3228371835365778</v>
      </c>
      <c r="CB38" s="37">
        <f>($J38)/([2]AWM_DB_2017Q4!B77*[2]AWM_DB_2017Q4!H77)*100</f>
        <v>7.8807174265399293</v>
      </c>
      <c r="CC38" s="37">
        <f t="shared" si="10"/>
        <v>16.203554610076509</v>
      </c>
      <c r="CD38">
        <f>N38/([2]AWM_DB_2017Q4!H77*[2]population!D122)*100</f>
        <v>21090887.530189149</v>
      </c>
      <c r="CG38">
        <f>N38/([2]AWM_DB_2017Q4!B77*[2]AWM_DB_2017Q4!H77)*100</f>
        <v>15.706891285591512</v>
      </c>
      <c r="CH38">
        <f>($G38+$H38)/[2]AWM_DB_2017Q4!Q77*100</f>
        <v>49.790002060991206</v>
      </c>
      <c r="CI38">
        <f t="shared" si="11"/>
        <v>37.792085963757607</v>
      </c>
      <c r="CK38" s="80">
        <f>N38+P38+Q38+[2]Fiscaldatabase!CN38+W38+X38</f>
        <v>484794.83773938846</v>
      </c>
      <c r="CL38" s="80">
        <f>[2]Fiscaldatabase!CK38-D38-P38</f>
        <v>9855.8112197291775</v>
      </c>
      <c r="CM38" s="80">
        <f>[2]Fiscaldatabase!CK38-D38</f>
        <v>51152.941996815265</v>
      </c>
      <c r="CN38" s="83">
        <f>[2]AWM_DB_2017Q4!D77*[2]AWM_DB_2017Q4!J77</f>
        <v>187589.40752899885</v>
      </c>
      <c r="CO38" s="55">
        <f>[2]Fiscaldatabase!CL38/([2]AWM_DB_2017Q4!B77*[2]AWM_DB_2017Q4!H77)*100</f>
        <v>1.0335719671719521</v>
      </c>
      <c r="CP38" s="37">
        <f>[2]Fiscaldatabase!CM38/([2]AWM_DB_2017Q4!B77*[2]AWM_DB_2017Q4!H77)*100</f>
        <v>5.3643729275624166</v>
      </c>
      <c r="CQ38">
        <f>SUM([2]Fiscaldatabase!CM35:CM38)/([2]AWM_DB_2017Q4!B77*[2]AWM_DB_2017Q4!H77+[2]AWM_DB_2017Q4!B76*[2]AWM_DB_2017Q4!H76+[2]AWM_DB_2017Q4!B75*[2]AWM_DB_2017Q4!H75+[2]AWM_DB_2017Q4!B74*[2]AWM_DB_2017Q4!H74)*100</f>
        <v>5.5361353884138387</v>
      </c>
    </row>
    <row r="39" spans="1:95">
      <c r="A39" s="71" t="s">
        <v>761</v>
      </c>
      <c r="B39" s="72">
        <f t="shared" si="3"/>
        <v>57593.019372762239</v>
      </c>
      <c r="C39" s="73">
        <f t="shared" si="4"/>
        <v>14685.303381726277</v>
      </c>
      <c r="D39" s="74">
        <v>448797.85471011105</v>
      </c>
      <c r="E39" s="75">
        <v>116312.5088960696</v>
      </c>
      <c r="F39" s="76">
        <v>24553.512999999999</v>
      </c>
      <c r="G39" s="76">
        <v>91758.995896069595</v>
      </c>
      <c r="H39" s="75">
        <v>158447.62689051314</v>
      </c>
      <c r="I39" s="76">
        <f t="shared" si="0"/>
        <v>81385.463403654154</v>
      </c>
      <c r="J39" s="76">
        <f t="shared" si="1"/>
        <v>77062.16348685899</v>
      </c>
      <c r="K39" s="75">
        <v>118687.02218477621</v>
      </c>
      <c r="L39" s="77">
        <f t="shared" si="5"/>
        <v>55350.696738752129</v>
      </c>
      <c r="M39" s="78">
        <v>506390.87408287328</v>
      </c>
      <c r="N39" s="75">
        <v>152474.69872333849</v>
      </c>
      <c r="O39" s="79">
        <v>14175.802418198169</v>
      </c>
      <c r="P39" s="75">
        <v>42907.715991035962</v>
      </c>
      <c r="Q39" s="75">
        <v>20726.76417992451</v>
      </c>
      <c r="R39" s="75">
        <v>201892.73150495806</v>
      </c>
      <c r="S39" s="75">
        <v>109814.89491642677</v>
      </c>
      <c r="T39" s="80">
        <f t="shared" si="6"/>
        <v>92077.836588531296</v>
      </c>
      <c r="U39" s="75">
        <v>20755163.756712224</v>
      </c>
      <c r="V39" s="75">
        <v>342261.10977447964</v>
      </c>
      <c r="W39" s="75">
        <v>38673.758548818696</v>
      </c>
      <c r="X39" s="77">
        <f t="shared" si="2"/>
        <v>49715.20513479755</v>
      </c>
      <c r="Y39" s="81"/>
      <c r="Z39" s="82">
        <v>2162272.1</v>
      </c>
      <c r="AA39" s="83">
        <f t="shared" si="12"/>
        <v>2565910.8026933409</v>
      </c>
      <c r="AB39" s="83"/>
      <c r="AC39" s="83">
        <f t="shared" si="7"/>
        <v>240566.49005377677</v>
      </c>
      <c r="AD39" s="83">
        <f>(W39+[2]AWM_DB_2017Q4!D78*[2]AWM_DB_2017Q4!J78)/[2]AWM_DB_2017Q4!H78</f>
        <v>295736.46575135621</v>
      </c>
      <c r="AE39" s="83">
        <f>W39/[2]AWM_DB_2017Q4!H78</f>
        <v>49821.153834851313</v>
      </c>
      <c r="AF39" s="83">
        <f>([2]AWM_DB_2017Q4!E78*[2]AWM_DB_2017Q4!K78-[2]Fiscaldatabase!W39)/[2]AWM_DB_2017Q4!H78</f>
        <v>251870.78835341078</v>
      </c>
      <c r="AG39" s="83">
        <f>N39/([2]AWM_DB_2017Q4!H78)</f>
        <v>196424.28628779063</v>
      </c>
      <c r="AH39" s="84">
        <f>([2]AWM_DB_2017Q4!C78*[2]AWM_DB_2017Q4!I78)/([2]AWM_DB_2017Q4!B78*[2]AWM_DB_2017Q4!H78)*100</f>
        <v>56.386380533983228</v>
      </c>
      <c r="AI39" s="84">
        <f>([2]AWM_DB_2017Q4!E78*[2]AWM_DB_2017Q4!K78-[2]Fiscaldatabase!W39)/([2]AWM_DB_2017Q4!H78*[2]AWM_DB_2017Q4!B78)*100</f>
        <v>20.022311245216741</v>
      </c>
      <c r="AJ39" s="84">
        <f>(W39+[2]AWM_DB_2017Q4!D78*[2]AWM_DB_2017Q4!J78)/([2]AWM_DB_2017Q4!H78*[2]AWM_DB_2017Q4!B78)*100</f>
        <v>23.509385913882021</v>
      </c>
      <c r="AK39" s="84">
        <f t="shared" si="8"/>
        <v>8.192230691801683E-2</v>
      </c>
      <c r="AL39">
        <f>[2]AWM_DB_2017Q4!Q78/([2]AWM_DB_2017Q4!B78*[2]AWM_DB_2017Q4!H78)</f>
        <v>0.51163572654017242</v>
      </c>
      <c r="AM39">
        <f>([2]AWM_DB_2017Q4!Q78-I39)/([2]AWM_DB_2017Q4!B78*[2]AWM_DB_2017Q4!H78)</f>
        <v>0.4282905161502602</v>
      </c>
      <c r="AO39">
        <f>Z39/([2]AWM_DB_2017Q4!B78*[2]AWM_DB_2017Q4!H78+[2]AWM_DB_2017Q4!B77*[2]AWM_DB_2017Q4!H77+[2]AWM_DB_2017Q4!B76*[2]AWM_DB_2017Q4!H76+[2]AWM_DB_2017Q4!B75*[2]AWM_DB_2017Q4!H75)*100</f>
        <v>57.267336168215685</v>
      </c>
      <c r="AP39">
        <f>Z39/([2]AWM_DB_2017Q4!B78*[2]AWM_DB_2017Q4!H78*4)*100</f>
        <v>55.35848035935792</v>
      </c>
      <c r="AQ39">
        <f>AA39/([2]AWM_DB_2017Q4!B78*[2]AWM_DB_2017Q4!H78*4)*100</f>
        <v>65.692436569275259</v>
      </c>
      <c r="AR39">
        <f>B39/([2]AWM_DB_2017Q4!B78*[2]AWM_DB_2017Q4!H78)*100</f>
        <v>5.8979848683857652</v>
      </c>
      <c r="AS39">
        <f>(B39-P39)/([2]AWM_DB_2017Q4!B78*[2]AWM_DB_2017Q4!H78)*100</f>
        <v>1.5038922785499687</v>
      </c>
      <c r="AT39">
        <f>SUM(C36:C39)/([2]AWM_DB_2017Q4!B78*[2]AWM_DB_2017Q4!H78+[2]AWM_DB_2017Q4!B77*[2]AWM_DB_2017Q4!H77+[2]AWM_DB_2017Q4!B76*[2]AWM_DB_2017Q4!H76+[2]AWM_DB_2017Q4!B75*[2]AWM_DB_2017Q4!H75)*100</f>
        <v>2.1716403254138497</v>
      </c>
      <c r="AU39" s="85">
        <f>Z39/([2]AWM_DB_2017Q4!H78*[2]population!D123)</f>
        <v>3003816.3901133887</v>
      </c>
      <c r="AV39">
        <f>AA39/([2]AWM_DB_2017Q4!H78*[2]population!D123)</f>
        <v>3564549.0337221012</v>
      </c>
      <c r="AW39" s="36">
        <f>(M39-P39)/([2]AWM_DB_2017Q4!B78*[2]AWM_DB_2017Q4!H78)*100</f>
        <v>47.464374727158813</v>
      </c>
      <c r="AX39" s="36">
        <f>D39/([2]AWM_DB_2017Q4!B78*[2]AWM_DB_2017Q4!H78)*100</f>
        <v>45.96048244860885</v>
      </c>
      <c r="AZ39" s="36">
        <f>AC39/([2]AWM_DB_2017Q4!B78*[2]AWM_DB_2017Q4!H78)*100</f>
        <v>24.635928687720053</v>
      </c>
      <c r="BA39" s="36">
        <f>AD39/[2]AWM_DB_2017Q4!B78*100</f>
        <v>23.509385913882017</v>
      </c>
      <c r="BC39">
        <f>R39/([2]AWM_DB_2017Q4!B78*[2]AWM_DB_2017Q4!H78)*100</f>
        <v>20.675427133734633</v>
      </c>
      <c r="BD39">
        <f>([2]AWM_DB_2017Q4!D78*[2]AWM_DB_2017Q4!J78)/([2]AWM_DB_2017Q4!B78*[2]AWM_DB_2017Q4!H78)*100</f>
        <v>19.548884359896597</v>
      </c>
      <c r="BE39" s="37">
        <f>N39/([2]AWM_DB_2017Q4!B78*[2]AWM_DB_2017Q4!H78)*100</f>
        <v>15.614626141779194</v>
      </c>
      <c r="BG39">
        <f t="shared" si="9"/>
        <v>-0.53776012221952163</v>
      </c>
      <c r="BH39">
        <f>([2]AWM_DB_2017Q4!D78/[2]AWM_DB_2017Q4!D77-1)*100</f>
        <v>-0.26763483539470334</v>
      </c>
      <c r="BL39" s="37">
        <f>(G39+H39)/[2]AWM_DB_2017Q4!Q78</f>
        <v>0.50080856152369657</v>
      </c>
      <c r="BM39">
        <f>(E39+H39)/[2]AWM_DB_2017Q4!T78</f>
        <v>0.31125945289453055</v>
      </c>
      <c r="BN39">
        <f>(E39)/[2]AWM_DB_2017Q4!T78</f>
        <v>0.13176353905976176</v>
      </c>
      <c r="BP39">
        <f>(H39)/[2]AWM_DB_2017Q4!T78</f>
        <v>0.17949591383476879</v>
      </c>
      <c r="BR39">
        <f>($E39)/[2]AWM_DB_2017Q4!Q78</f>
        <v>0.23280878666884125</v>
      </c>
      <c r="BS39">
        <f>($G39)/[2]AWM_DB_2017Q4!Q78</f>
        <v>0.1836629671500192</v>
      </c>
      <c r="BT39">
        <f>($H39)/[2]AWM_DB_2017Q4!Q78</f>
        <v>0.31714559437367734</v>
      </c>
      <c r="BU39">
        <f>0.5*($H39)/([2]AWM_DB_2017Q4!$Q78)</f>
        <v>0.15857279718683867</v>
      </c>
      <c r="BV39">
        <f>0.5*($H39)/([2]AWM_DB_2017Q4!$Q78)</f>
        <v>0.15857279718683867</v>
      </c>
      <c r="BW39">
        <f>K39/([2]AWM_DB_2017Q4!C78*[2]AWM_DB_2017Q4!I78)*100</f>
        <v>21.555734326812161</v>
      </c>
      <c r="BX39">
        <f>($I39)/([2]AWM_DB_2017Q4!Q78-$I39)*100</f>
        <v>19.459971035331446</v>
      </c>
      <c r="BY39">
        <f>($J39)/([2]AWM_DB_2017Q4!Q78-$I39)*100</f>
        <v>18.426232482531027</v>
      </c>
      <c r="BZ39">
        <f>($E39)/([2]AWM_DB_2017Q4!B78*[2]AWM_DB_2017Q4!H78)*100</f>
        <v>11.91132927122486</v>
      </c>
      <c r="CA39" s="37">
        <f>($I39)/([2]AWM_DB_2017Q4!B78*[2]AWM_DB_2017Q4!H78)*100</f>
        <v>8.3345210389912179</v>
      </c>
      <c r="CB39" s="37">
        <f>($J39)/([2]AWM_DB_2017Q4!B78*[2]AWM_DB_2017Q4!H78)*100</f>
        <v>7.8917806206479053</v>
      </c>
      <c r="CC39" s="37">
        <f t="shared" si="10"/>
        <v>16.226301659639123</v>
      </c>
      <c r="CD39">
        <f>N39/([2]AWM_DB_2017Q4!H78*[2]population!D123)*100</f>
        <v>21181700.448466457</v>
      </c>
      <c r="CG39">
        <f>N39/([2]AWM_DB_2017Q4!B78*[2]AWM_DB_2017Q4!H78)*100</f>
        <v>15.614626141779194</v>
      </c>
      <c r="CH39">
        <f>($G39+$H39)/[2]AWM_DB_2017Q4!Q78*100</f>
        <v>50.080856152369655</v>
      </c>
      <c r="CI39">
        <f t="shared" si="11"/>
        <v>37.886203517862469</v>
      </c>
      <c r="CK39" s="80">
        <f>N39+P39+Q39+[2]Fiscaldatabase!CN39+W39+X39</f>
        <v>495390.33724771236</v>
      </c>
      <c r="CL39" s="80">
        <f>[2]Fiscaldatabase!CK39-D39-P39</f>
        <v>3684.7665465653554</v>
      </c>
      <c r="CM39" s="80">
        <f>[2]Fiscaldatabase!CK39-D39</f>
        <v>46592.482537601318</v>
      </c>
      <c r="CN39" s="83">
        <f>[2]AWM_DB_2017Q4!D78*[2]AWM_DB_2017Q4!J78</f>
        <v>190892.19466979714</v>
      </c>
      <c r="CO39" s="55">
        <f>[2]Fiscaldatabase!CL39/([2]AWM_DB_2017Q4!B78*[2]AWM_DB_2017Q4!H78)*100</f>
        <v>0.37734950471193207</v>
      </c>
      <c r="CP39" s="37">
        <f>[2]Fiscaldatabase!CM39/([2]AWM_DB_2017Q4!B78*[2]AWM_DB_2017Q4!H78)*100</f>
        <v>4.7714420945477283</v>
      </c>
      <c r="CQ39">
        <f>SUM([2]Fiscaldatabase!CM36:CM39)/([2]AWM_DB_2017Q4!B78*[2]AWM_DB_2017Q4!H78+[2]AWM_DB_2017Q4!B77*[2]AWM_DB_2017Q4!H77+[2]AWM_DB_2017Q4!B76*[2]AWM_DB_2017Q4!H76+[2]AWM_DB_2017Q4!B75*[2]AWM_DB_2017Q4!H75)*100</f>
        <v>5.3148529812128125</v>
      </c>
    </row>
    <row r="40" spans="1:95">
      <c r="A40" s="71" t="s">
        <v>762</v>
      </c>
      <c r="B40" s="72">
        <f t="shared" si="3"/>
        <v>56726.371153291955</v>
      </c>
      <c r="C40" s="73">
        <f t="shared" si="4"/>
        <v>12245.778993935375</v>
      </c>
      <c r="D40" s="74">
        <v>458811.50703712064</v>
      </c>
      <c r="E40" s="75">
        <v>119901.3796058116</v>
      </c>
      <c r="F40" s="76">
        <v>25029.594000000001</v>
      </c>
      <c r="G40" s="76">
        <v>94871.785605811601</v>
      </c>
      <c r="H40" s="75">
        <v>162967.94766699951</v>
      </c>
      <c r="I40" s="76">
        <f t="shared" si="0"/>
        <v>83707.293072846471</v>
      </c>
      <c r="J40" s="76">
        <f t="shared" si="1"/>
        <v>79260.654594153035</v>
      </c>
      <c r="K40" s="75">
        <v>121695.8093492109</v>
      </c>
      <c r="L40" s="77">
        <f t="shared" si="5"/>
        <v>54246.370415098616</v>
      </c>
      <c r="M40" s="78">
        <v>515537.87819041259</v>
      </c>
      <c r="N40" s="75">
        <v>155538.79527831936</v>
      </c>
      <c r="O40" s="79">
        <v>14100.806327394512</v>
      </c>
      <c r="P40" s="75">
        <v>44480.59215935658</v>
      </c>
      <c r="Q40" s="75">
        <v>20852.096132797644</v>
      </c>
      <c r="R40" s="75">
        <v>203468.10493257121</v>
      </c>
      <c r="S40" s="75">
        <v>110253.45223673298</v>
      </c>
      <c r="T40" s="80">
        <f t="shared" si="6"/>
        <v>93214.652695838231</v>
      </c>
      <c r="U40" s="75">
        <v>20834098.440943453</v>
      </c>
      <c r="V40" s="75">
        <v>344318.81729716883</v>
      </c>
      <c r="W40" s="75">
        <v>39800.719417882668</v>
      </c>
      <c r="X40" s="77">
        <f t="shared" si="2"/>
        <v>51397.570269485121</v>
      </c>
      <c r="Y40" s="81"/>
      <c r="Z40" s="82">
        <v>2214823.5</v>
      </c>
      <c r="AA40" s="83">
        <f t="shared" si="12"/>
        <v>2622637.1738466327</v>
      </c>
      <c r="AB40" s="83"/>
      <c r="AC40" s="83">
        <f t="shared" si="7"/>
        <v>243268.82435045388</v>
      </c>
      <c r="AD40" s="83">
        <f>(W40+[2]AWM_DB_2017Q4!D79*[2]AWM_DB_2017Q4!J79)/[2]AWM_DB_2017Q4!H79</f>
        <v>297341.66595624766</v>
      </c>
      <c r="AE40" s="83">
        <f>W40/[2]AWM_DB_2017Q4!H79</f>
        <v>50833.236671529237</v>
      </c>
      <c r="AF40" s="83">
        <f>([2]AWM_DB_2017Q4!E79*[2]AWM_DB_2017Q4!K79-[2]Fiscaldatabase!W40)/[2]AWM_DB_2017Q4!H79</f>
        <v>254954.20958930464</v>
      </c>
      <c r="AG40" s="83">
        <f>N40/([2]AWM_DB_2017Q4!H79)</f>
        <v>198653.2029477561</v>
      </c>
      <c r="AH40" s="84">
        <f>([2]AWM_DB_2017Q4!C79*[2]AWM_DB_2017Q4!I79)/([2]AWM_DB_2017Q4!B79*[2]AWM_DB_2017Q4!H79)*100</f>
        <v>56.569571552339518</v>
      </c>
      <c r="AI40" s="84">
        <f>([2]AWM_DB_2017Q4!E79*[2]AWM_DB_2017Q4!K79-[2]Fiscaldatabase!W40)/([2]AWM_DB_2017Q4!H79*[2]AWM_DB_2017Q4!B79)*100</f>
        <v>20.076566293629053</v>
      </c>
      <c r="AJ40" s="84">
        <f>(W40+[2]AWM_DB_2017Q4!D79*[2]AWM_DB_2017Q4!J79)/([2]AWM_DB_2017Q4!H79*[2]AWM_DB_2017Q4!B79)*100</f>
        <v>23.414399307408559</v>
      </c>
      <c r="AK40" s="84">
        <f t="shared" si="8"/>
        <v>-6.0537153377126174E-2</v>
      </c>
      <c r="AL40">
        <f>[2]AWM_DB_2017Q4!Q79/([2]AWM_DB_2017Q4!B79*[2]AWM_DB_2017Q4!H79)</f>
        <v>0.51032394692560756</v>
      </c>
      <c r="AM40">
        <f>([2]AWM_DB_2017Q4!Q79-I40)/([2]AWM_DB_2017Q4!B79*[2]AWM_DB_2017Q4!H79)</f>
        <v>0.42613649036781559</v>
      </c>
      <c r="AO40">
        <f>Z40/([2]AWM_DB_2017Q4!B79*[2]AWM_DB_2017Q4!H79+[2]AWM_DB_2017Q4!B78*[2]AWM_DB_2017Q4!H78+[2]AWM_DB_2017Q4!B77*[2]AWM_DB_2017Q4!H77+[2]AWM_DB_2017Q4!B76*[2]AWM_DB_2017Q4!H76)*100</f>
        <v>57.423688265648252</v>
      </c>
      <c r="AP40">
        <f>Z40/([2]AWM_DB_2017Q4!B79*[2]AWM_DB_2017Q4!H79*4)*100</f>
        <v>55.688205395424461</v>
      </c>
      <c r="AQ40">
        <f>AA40/([2]AWM_DB_2017Q4!B79*[2]AWM_DB_2017Q4!H79*4)*100</f>
        <v>65.942029969813319</v>
      </c>
      <c r="AR40">
        <f>B40/([2]AWM_DB_2017Q4!B79*[2]AWM_DB_2017Q4!H79)*100</f>
        <v>5.7051766122611642</v>
      </c>
      <c r="AS40">
        <f>(B40-P40)/([2]AWM_DB_2017Q4!B79*[2]AWM_DB_2017Q4!H79)*100</f>
        <v>1.2316023481622758</v>
      </c>
      <c r="AT40">
        <f>SUM(C37:C40)/([2]AWM_DB_2017Q4!B79*[2]AWM_DB_2017Q4!H79+[2]AWM_DB_2017Q4!B78*[2]AWM_DB_2017Q4!H78+[2]AWM_DB_2017Q4!B77*[2]AWM_DB_2017Q4!H77+[2]AWM_DB_2017Q4!B76*[2]AWM_DB_2017Q4!H76)*100</f>
        <v>1.8572277952668315</v>
      </c>
      <c r="AU40" s="85">
        <f>Z40/([2]AWM_DB_2017Q4!H79*[2]population!D124)</f>
        <v>3045625.774299731</v>
      </c>
      <c r="AV40">
        <f>AA40/([2]AWM_DB_2017Q4!H79*[2]population!D124)</f>
        <v>3606414.4042646782</v>
      </c>
      <c r="AW40" s="36">
        <f>(M40-P40)/([2]AWM_DB_2017Q4!B79*[2]AWM_DB_2017Q4!H79)*100</f>
        <v>47.37593744604689</v>
      </c>
      <c r="AX40" s="36">
        <f>D40/([2]AWM_DB_2017Q4!B79*[2]AWM_DB_2017Q4!H79)*100</f>
        <v>46.144335097884614</v>
      </c>
      <c r="AZ40" s="36">
        <f>AC40/([2]AWM_DB_2017Q4!B79*[2]AWM_DB_2017Q4!H79)*100</f>
        <v>24.466426795149161</v>
      </c>
      <c r="BA40" s="36">
        <f>AD40/[2]AWM_DB_2017Q4!B79*100</f>
        <v>23.414399307408559</v>
      </c>
      <c r="BC40">
        <f>R40/([2]AWM_DB_2017Q4!B79*[2]AWM_DB_2017Q4!H79)*100</f>
        <v>20.463524283362176</v>
      </c>
      <c r="BD40">
        <f>([2]AWM_DB_2017Q4!D79*[2]AWM_DB_2017Q4!J79)/([2]AWM_DB_2017Q4!B79*[2]AWM_DB_2017Q4!H79)*100</f>
        <v>19.411496795621574</v>
      </c>
      <c r="BE40" s="37">
        <f>N40/([2]AWM_DB_2017Q4!B79*[2]AWM_DB_2017Q4!H79)*100</f>
        <v>15.643100009397454</v>
      </c>
      <c r="BG40">
        <f t="shared" si="9"/>
        <v>0.60120985526082027</v>
      </c>
      <c r="BH40">
        <f>([2]AWM_DB_2017Q4!D79/[2]AWM_DB_2017Q4!D78-1)*100</f>
        <v>0.76437839514433836</v>
      </c>
      <c r="BL40" s="37">
        <f>(G40+H40)/[2]AWM_DB_2017Q4!Q79</f>
        <v>0.50814538565470069</v>
      </c>
      <c r="BM40">
        <f>(E40+H40)/[2]AWM_DB_2017Q4!T79</f>
        <v>0.31468389104894218</v>
      </c>
      <c r="BN40">
        <f>(E40)/[2]AWM_DB_2017Q4!T79</f>
        <v>0.13338679396689654</v>
      </c>
      <c r="BP40">
        <f>(H40)/[2]AWM_DB_2017Q4!T79</f>
        <v>0.18129709708204569</v>
      </c>
      <c r="BR40">
        <f>($E40)/[2]AWM_DB_2017Q4!Q79</f>
        <v>0.2362992390930716</v>
      </c>
      <c r="BS40">
        <f>($G40)/[2]AWM_DB_2017Q4!Q79</f>
        <v>0.1869714162068549</v>
      </c>
      <c r="BT40">
        <f>($H40)/[2]AWM_DB_2017Q4!Q79</f>
        <v>0.32117396944784582</v>
      </c>
      <c r="BU40">
        <f>0.5*($H40)/([2]AWM_DB_2017Q4!$Q79)</f>
        <v>0.16058698472392291</v>
      </c>
      <c r="BV40">
        <f>0.5*($H40)/([2]AWM_DB_2017Q4!$Q79)</f>
        <v>0.16058698472392291</v>
      </c>
      <c r="BW40">
        <f>K40/([2]AWM_DB_2017Q4!C79*[2]AWM_DB_2017Q4!I79)*100</f>
        <v>21.635992633285543</v>
      </c>
      <c r="BX40">
        <f>($I40)/([2]AWM_DB_2017Q4!Q79-$I40)*100</f>
        <v>19.755983930201875</v>
      </c>
      <c r="BY40">
        <f>($J40)/([2]AWM_DB_2017Q4!Q79-$I40)*100</f>
        <v>18.706520793793498</v>
      </c>
      <c r="BZ40">
        <f>($E40)/([2]AWM_DB_2017Q4!B79*[2]AWM_DB_2017Q4!H79)*100</f>
        <v>12.058916034949412</v>
      </c>
      <c r="CA40" s="37">
        <f>($I40)/([2]AWM_DB_2017Q4!B79*[2]AWM_DB_2017Q4!H79)*100</f>
        <v>8.4187456557791922</v>
      </c>
      <c r="CB40" s="37">
        <f>($J40)/([2]AWM_DB_2017Q4!B79*[2]AWM_DB_2017Q4!H79)*100</f>
        <v>7.9715311180597244</v>
      </c>
      <c r="CC40" s="37">
        <f t="shared" si="10"/>
        <v>16.390276773838917</v>
      </c>
      <c r="CD40">
        <f>N40/([2]AWM_DB_2017Q4!H79*[2]population!D124)*100</f>
        <v>21388294.092200968</v>
      </c>
      <c r="CG40">
        <f>N40/([2]AWM_DB_2017Q4!B79*[2]AWM_DB_2017Q4!H79)*100</f>
        <v>15.643100009397454</v>
      </c>
      <c r="CH40">
        <f>($G40+$H40)/[2]AWM_DB_2017Q4!Q79*100</f>
        <v>50.814538565470066</v>
      </c>
      <c r="CI40">
        <f t="shared" si="11"/>
        <v>38.462504723995373</v>
      </c>
      <c r="CK40" s="80">
        <f>N40+P40+Q40+[2]Fiscaldatabase!CN40+W40+X40</f>
        <v>505077.60574156611</v>
      </c>
      <c r="CL40" s="80">
        <f>[2]Fiscaldatabase!CK40-D40-P40</f>
        <v>1785.5065450888869</v>
      </c>
      <c r="CM40" s="80">
        <f>[2]Fiscaldatabase!CK40-D40</f>
        <v>46266.098704445467</v>
      </c>
      <c r="CN40" s="83">
        <f>[2]AWM_DB_2017Q4!D79*[2]AWM_DB_2017Q4!J79</f>
        <v>193007.83248372472</v>
      </c>
      <c r="CO40" s="55">
        <f>[2]Fiscaldatabase!CL40/([2]AWM_DB_2017Q4!B79*[2]AWM_DB_2017Q4!H79)*100</f>
        <v>0.17957486042167178</v>
      </c>
      <c r="CP40" s="37">
        <f>[2]Fiscaldatabase!CM40/([2]AWM_DB_2017Q4!B79*[2]AWM_DB_2017Q4!H79)*100</f>
        <v>4.653149124520561</v>
      </c>
      <c r="CQ40">
        <f>SUM([2]Fiscaldatabase!CM37:CM40)/([2]AWM_DB_2017Q4!B79*[2]AWM_DB_2017Q4!H79+[2]AWM_DB_2017Q4!B78*[2]AWM_DB_2017Q4!H78+[2]AWM_DB_2017Q4!B77*[2]AWM_DB_2017Q4!H77+[2]AWM_DB_2017Q4!B76*[2]AWM_DB_2017Q4!H76)*100</f>
        <v>5.0898291529837918</v>
      </c>
    </row>
    <row r="41" spans="1:95">
      <c r="A41" s="71" t="s">
        <v>763</v>
      </c>
      <c r="B41" s="72">
        <f t="shared" si="3"/>
        <v>61295.984230866947</v>
      </c>
      <c r="C41" s="73">
        <f t="shared" si="4"/>
        <v>15282.71317078721</v>
      </c>
      <c r="D41" s="74">
        <v>466106.97477325361</v>
      </c>
      <c r="E41" s="75">
        <v>120948.09404711462</v>
      </c>
      <c r="F41" s="76">
        <v>25474.662</v>
      </c>
      <c r="G41" s="76">
        <v>95473.43204711462</v>
      </c>
      <c r="H41" s="75">
        <v>166096.43592472732</v>
      </c>
      <c r="I41" s="76">
        <f t="shared" si="0"/>
        <v>85314.218159733427</v>
      </c>
      <c r="J41" s="76">
        <f t="shared" si="1"/>
        <v>80782.217764993897</v>
      </c>
      <c r="K41" s="75">
        <v>124574.4029493047</v>
      </c>
      <c r="L41" s="77">
        <f t="shared" si="5"/>
        <v>54488.041852106981</v>
      </c>
      <c r="M41" s="78">
        <v>527402.95900412055</v>
      </c>
      <c r="N41" s="75">
        <v>158947.19420003681</v>
      </c>
      <c r="O41" s="79">
        <v>13609.917584600196</v>
      </c>
      <c r="P41" s="75">
        <v>46013.271060079736</v>
      </c>
      <c r="Q41" s="75">
        <v>21116.683178067855</v>
      </c>
      <c r="R41" s="75">
        <v>207360.86986534309</v>
      </c>
      <c r="S41" s="75">
        <v>112693.2356908644</v>
      </c>
      <c r="T41" s="80">
        <f t="shared" si="6"/>
        <v>94667.634174478691</v>
      </c>
      <c r="U41" s="75">
        <v>20916446.606323063</v>
      </c>
      <c r="V41" s="75">
        <v>346305.42757555249</v>
      </c>
      <c r="W41" s="75">
        <v>41027.669264561184</v>
      </c>
      <c r="X41" s="77">
        <f t="shared" si="2"/>
        <v>52937.27143603185</v>
      </c>
      <c r="Y41" s="81"/>
      <c r="Z41" s="82">
        <v>2268771.5</v>
      </c>
      <c r="AA41" s="83">
        <f t="shared" si="12"/>
        <v>2683933.1580774998</v>
      </c>
      <c r="AB41" s="83"/>
      <c r="AC41" s="83">
        <f t="shared" si="7"/>
        <v>248388.53912990427</v>
      </c>
      <c r="AD41" s="83">
        <f>(W41+[2]AWM_DB_2017Q4!D80*[2]AWM_DB_2017Q4!J80)/[2]AWM_DB_2017Q4!H80</f>
        <v>300740.81725018012</v>
      </c>
      <c r="AE41" s="83">
        <f>W41/[2]AWM_DB_2017Q4!H80</f>
        <v>51876.562157628585</v>
      </c>
      <c r="AF41" s="83">
        <f>([2]AWM_DB_2017Q4!E80*[2]AWM_DB_2017Q4!K80-[2]Fiscaldatabase!W41)/[2]AWM_DB_2017Q4!H80</f>
        <v>254996.01473655555</v>
      </c>
      <c r="AG41" s="83">
        <f>N41/([2]AWM_DB_2017Q4!H80)</f>
        <v>200977.39275726472</v>
      </c>
      <c r="AH41" s="84">
        <f>([2]AWM_DB_2017Q4!C80*[2]AWM_DB_2017Q4!I80)/([2]AWM_DB_2017Q4!B80*[2]AWM_DB_2017Q4!H80)*100</f>
        <v>56.84037556292472</v>
      </c>
      <c r="AI41" s="84">
        <f>([2]AWM_DB_2017Q4!E80*[2]AWM_DB_2017Q4!K80-[2]Fiscaldatabase!W41)/([2]AWM_DB_2017Q4!H80*[2]AWM_DB_2017Q4!B80)*100</f>
        <v>19.960498611669973</v>
      </c>
      <c r="AJ41" s="84">
        <f>(W41+[2]AWM_DB_2017Q4!D80*[2]AWM_DB_2017Q4!J80)/([2]AWM_DB_2017Q4!H80*[2]AWM_DB_2017Q4!B80)*100</f>
        <v>23.541296013573142</v>
      </c>
      <c r="AK41" s="84">
        <f t="shared" si="8"/>
        <v>-0.34217018816784162</v>
      </c>
      <c r="AL41">
        <f>[2]AWM_DB_2017Q4!Q80/([2]AWM_DB_2017Q4!B80*[2]AWM_DB_2017Q4!H80)</f>
        <v>0.5128761151692397</v>
      </c>
      <c r="AM41">
        <f>([2]AWM_DB_2017Q4!Q80-I41)/([2]AWM_DB_2017Q4!B80*[2]AWM_DB_2017Q4!H80)</f>
        <v>0.42843504090533169</v>
      </c>
      <c r="AO41">
        <f>Z41/([2]AWM_DB_2017Q4!B80*[2]AWM_DB_2017Q4!H80+[2]AWM_DB_2017Q4!B79*[2]AWM_DB_2017Q4!H79+[2]AWM_DB_2017Q4!B78*[2]AWM_DB_2017Q4!H78+[2]AWM_DB_2017Q4!B77*[2]AWM_DB_2017Q4!H77)*100</f>
        <v>57.660726762084458</v>
      </c>
      <c r="AP41">
        <f>Z41/([2]AWM_DB_2017Q4!B80*[2]AWM_DB_2017Q4!H80*4)*100</f>
        <v>56.1387969238165</v>
      </c>
      <c r="AQ41">
        <f>AA41/([2]AWM_DB_2017Q4!B80*[2]AWM_DB_2017Q4!H80*4)*100</f>
        <v>66.411614619810877</v>
      </c>
      <c r="AR41">
        <f>B41/([2]AWM_DB_2017Q4!B80*[2]AWM_DB_2017Q4!H80)*100</f>
        <v>6.0668653691781618</v>
      </c>
      <c r="AS41">
        <f>(B41-P41)/([2]AWM_DB_2017Q4!B80*[2]AWM_DB_2017Q4!H80)*100</f>
        <v>1.5126303043559195</v>
      </c>
      <c r="AT41">
        <f>SUM(C38:C41)/([2]AWM_DB_2017Q4!B80*[2]AWM_DB_2017Q4!H80+[2]AWM_DB_2017Q4!B79*[2]AWM_DB_2017Q4!H79+[2]AWM_DB_2017Q4!B78*[2]AWM_DB_2017Q4!H78+[2]AWM_DB_2017Q4!B77*[2]AWM_DB_2017Q4!H77)*100</f>
        <v>1.6113194183706709</v>
      </c>
      <c r="AU41" s="85">
        <f>Z41/([2]AWM_DB_2017Q4!H80*[2]population!D125)</f>
        <v>3083486.6573394295</v>
      </c>
      <c r="AV41">
        <f>AA41/([2]AWM_DB_2017Q4!H80*[2]population!D125)</f>
        <v>3647732.7408788623</v>
      </c>
      <c r="AW41" s="36">
        <f>(M41-P41)/([2]AWM_DB_2017Q4!B80*[2]AWM_DB_2017Q4!H80)*100</f>
        <v>47.646293040458069</v>
      </c>
      <c r="AX41" s="36">
        <f>D41/([2]AWM_DB_2017Q4!B80*[2]AWM_DB_2017Q4!H80)*100</f>
        <v>46.133662736102153</v>
      </c>
      <c r="AZ41" s="36">
        <f>AC41/([2]AWM_DB_2017Q4!B80*[2]AWM_DB_2017Q4!H80)*100</f>
        <v>24.584641964018228</v>
      </c>
      <c r="BA41" s="36">
        <f>AD41/[2]AWM_DB_2017Q4!B80*100</f>
        <v>23.541296013573142</v>
      </c>
      <c r="BC41">
        <f>R41/([2]AWM_DB_2017Q4!B80*[2]AWM_DB_2017Q4!H80)*100</f>
        <v>20.523864590711646</v>
      </c>
      <c r="BD41">
        <f>([2]AWM_DB_2017Q4!D80*[2]AWM_DB_2017Q4!J80)/([2]AWM_DB_2017Q4!B80*[2]AWM_DB_2017Q4!H80)*100</f>
        <v>19.48051864026656</v>
      </c>
      <c r="BE41" s="37">
        <f>N41/([2]AWM_DB_2017Q4!B80*[2]AWM_DB_2017Q4!H80)*100</f>
        <v>15.732045746883353</v>
      </c>
      <c r="BG41">
        <f t="shared" si="9"/>
        <v>0.57696825691320175</v>
      </c>
      <c r="BH41">
        <f>([2]AWM_DB_2017Q4!D80/[2]AWM_DB_2017Q4!D79-1)*100</f>
        <v>0.45748387787916123</v>
      </c>
      <c r="BL41" s="37">
        <f>(G41+H41)/[2]AWM_DB_2017Q4!Q80</f>
        <v>0.50478631623794035</v>
      </c>
      <c r="BM41">
        <f>(E41+H41)/[2]AWM_DB_2017Q4!T80</f>
        <v>0.31503425929242268</v>
      </c>
      <c r="BN41">
        <f>(E41)/[2]AWM_DB_2017Q4!T80</f>
        <v>0.1327417499462567</v>
      </c>
      <c r="BP41">
        <f>(H41)/[2]AWM_DB_2017Q4!T80</f>
        <v>0.18229250934616598</v>
      </c>
      <c r="BR41">
        <f>($E41)/[2]AWM_DB_2017Q4!Q80</f>
        <v>0.23340969402720085</v>
      </c>
      <c r="BS41">
        <f>($G41)/[2]AWM_DB_2017Q4!Q80</f>
        <v>0.18424783571341777</v>
      </c>
      <c r="BT41">
        <f>($H41)/[2]AWM_DB_2017Q4!Q80</f>
        <v>0.32053848052452261</v>
      </c>
      <c r="BU41">
        <f>0.5*($H41)/([2]AWM_DB_2017Q4!$Q80)</f>
        <v>0.1602692402622613</v>
      </c>
      <c r="BV41">
        <f>0.5*($H41)/([2]AWM_DB_2017Q4!$Q80)</f>
        <v>0.1602692402622613</v>
      </c>
      <c r="BW41">
        <f>K41/([2]AWM_DB_2017Q4!C80*[2]AWM_DB_2017Q4!I80)*100</f>
        <v>21.692230483723744</v>
      </c>
      <c r="BX41">
        <f>($I41)/([2]AWM_DB_2017Q4!Q80-$I41)*100</f>
        <v>19.709189539089643</v>
      </c>
      <c r="BY41">
        <f>($J41)/([2]AWM_DB_2017Q4!Q80-$I41)*100</f>
        <v>18.662212180592221</v>
      </c>
      <c r="BZ41">
        <f>($E41)/([2]AWM_DB_2017Q4!B80*[2]AWM_DB_2017Q4!H80)*100</f>
        <v>11.971025711551167</v>
      </c>
      <c r="CA41" s="37">
        <f>($I41)/([2]AWM_DB_2017Q4!B80*[2]AWM_DB_2017Q4!H80)*100</f>
        <v>8.4441074263908078</v>
      </c>
      <c r="CB41" s="37">
        <f>($J41)/([2]AWM_DB_2017Q4!B80*[2]AWM_DB_2017Q4!H80)*100</f>
        <v>7.995545638976008</v>
      </c>
      <c r="CC41" s="37">
        <f t="shared" si="10"/>
        <v>16.439653065366816</v>
      </c>
      <c r="CD41">
        <f>N41/([2]AWM_DB_2017Q4!H80*[2]population!D125)*100</f>
        <v>21602508.341512252</v>
      </c>
      <c r="CG41">
        <f>N41/([2]AWM_DB_2017Q4!B80*[2]AWM_DB_2017Q4!H80)*100</f>
        <v>15.732045746883353</v>
      </c>
      <c r="CH41">
        <f>($G41+$H41)/[2]AWM_DB_2017Q4!Q80*100</f>
        <v>50.478631623794037</v>
      </c>
      <c r="CI41">
        <f t="shared" si="11"/>
        <v>38.371401719681863</v>
      </c>
      <c r="CK41" s="80">
        <f>N41+P41+Q41+[2]Fiscaldatabase!CN41+W41+X41</f>
        <v>516861.61466331407</v>
      </c>
      <c r="CL41" s="80">
        <f>[2]Fiscaldatabase!CK41-D41-P41</f>
        <v>4741.3688299807327</v>
      </c>
      <c r="CM41" s="80">
        <f>[2]Fiscaldatabase!CK41-D41</f>
        <v>50754.639890060469</v>
      </c>
      <c r="CN41" s="83">
        <f>[2]AWM_DB_2017Q4!D80*[2]AWM_DB_2017Q4!J80</f>
        <v>196819.52552453664</v>
      </c>
      <c r="CO41" s="55">
        <f>[2]Fiscaldatabase!CL41/([2]AWM_DB_2017Q4!B80*[2]AWM_DB_2017Q4!H80)*100</f>
        <v>0.46928435391083112</v>
      </c>
      <c r="CP41" s="37">
        <f>[2]Fiscaldatabase!CM41/([2]AWM_DB_2017Q4!B80*[2]AWM_DB_2017Q4!H80)*100</f>
        <v>5.0235194187330734</v>
      </c>
      <c r="CQ41">
        <f>SUM([2]Fiscaldatabase!CM38:CM41)/([2]AWM_DB_2017Q4!B80*[2]AWM_DB_2017Q4!H80+[2]AWM_DB_2017Q4!B79*[2]AWM_DB_2017Q4!H79+[2]AWM_DB_2017Q4!B78*[2]AWM_DB_2017Q4!H78+[2]AWM_DB_2017Q4!B77*[2]AWM_DB_2017Q4!H77)*100</f>
        <v>4.9499733731124396</v>
      </c>
    </row>
    <row r="42" spans="1:95">
      <c r="A42" s="71" t="s">
        <v>764</v>
      </c>
      <c r="B42" s="72">
        <f t="shared" si="3"/>
        <v>59786.338704895985</v>
      </c>
      <c r="C42" s="73">
        <f t="shared" si="4"/>
        <v>11876.954175229614</v>
      </c>
      <c r="D42" s="74">
        <v>478762.37061591638</v>
      </c>
      <c r="E42" s="75">
        <v>125121.47070954816</v>
      </c>
      <c r="F42" s="76">
        <v>25704.454000000002</v>
      </c>
      <c r="G42" s="76">
        <v>99417.016709548159</v>
      </c>
      <c r="H42" s="75">
        <v>169345.18238945279</v>
      </c>
      <c r="I42" s="76">
        <f t="shared" si="0"/>
        <v>86982.912994117811</v>
      </c>
      <c r="J42" s="76">
        <f t="shared" si="1"/>
        <v>82362.269395334981</v>
      </c>
      <c r="K42" s="75">
        <v>127030.0490263278</v>
      </c>
      <c r="L42" s="77">
        <f t="shared" si="5"/>
        <v>57265.668490587675</v>
      </c>
      <c r="M42" s="78">
        <v>538548.70932081237</v>
      </c>
      <c r="N42" s="75">
        <v>162728.72621516354</v>
      </c>
      <c r="O42" s="79">
        <v>13089.432137976928</v>
      </c>
      <c r="P42" s="75">
        <v>47909.384529666371</v>
      </c>
      <c r="Q42" s="75">
        <v>21340.689810835549</v>
      </c>
      <c r="R42" s="75">
        <v>211019.98845396089</v>
      </c>
      <c r="S42" s="75">
        <v>116245.65670199337</v>
      </c>
      <c r="T42" s="80">
        <f t="shared" si="6"/>
        <v>94774.331751967518</v>
      </c>
      <c r="U42" s="75">
        <v>20994554.635288347</v>
      </c>
      <c r="V42" s="75">
        <v>346166.52686835336</v>
      </c>
      <c r="W42" s="75">
        <v>41913.931998464446</v>
      </c>
      <c r="X42" s="77">
        <f t="shared" si="2"/>
        <v>53635.988312721543</v>
      </c>
      <c r="Y42" s="81"/>
      <c r="Z42" s="82">
        <v>2325928.6</v>
      </c>
      <c r="AA42" s="83">
        <f t="shared" si="12"/>
        <v>2743719.496782396</v>
      </c>
      <c r="AB42" s="83"/>
      <c r="AC42" s="83">
        <f t="shared" si="7"/>
        <v>252933.92045242534</v>
      </c>
      <c r="AD42" s="83">
        <f>(W42+[2]AWM_DB_2017Q4!D81*[2]AWM_DB_2017Q4!J81)/[2]AWM_DB_2017Q4!H81</f>
        <v>301334.66817370616</v>
      </c>
      <c r="AE42" s="83">
        <f>W42/[2]AWM_DB_2017Q4!H81</f>
        <v>52283.950700608315</v>
      </c>
      <c r="AF42" s="83">
        <f>([2]AWM_DB_2017Q4!E81*[2]AWM_DB_2017Q4!K81-[2]Fiscaldatabase!W42)/[2]AWM_DB_2017Q4!H81</f>
        <v>261396.64515778326</v>
      </c>
      <c r="AG42" s="83">
        <f>N42/([2]AWM_DB_2017Q4!H81)</f>
        <v>202989.80060658828</v>
      </c>
      <c r="AH42" s="84">
        <f>([2]AWM_DB_2017Q4!C81*[2]AWM_DB_2017Q4!I81)/([2]AWM_DB_2017Q4!B81*[2]AWM_DB_2017Q4!H81)*100</f>
        <v>56.69010242613296</v>
      </c>
      <c r="AI42" s="84">
        <f>([2]AWM_DB_2017Q4!E81*[2]AWM_DB_2017Q4!K81-[2]Fiscaldatabase!W42)/([2]AWM_DB_2017Q4!H81*[2]AWM_DB_2017Q4!B81)*100</f>
        <v>20.250505034113868</v>
      </c>
      <c r="AJ42" s="84">
        <f>(W42+[2]AWM_DB_2017Q4!D81*[2]AWM_DB_2017Q4!J81)/([2]AWM_DB_2017Q4!H81*[2]AWM_DB_2017Q4!B81)*100</f>
        <v>23.344520015248445</v>
      </c>
      <c r="AK42" s="84">
        <f t="shared" si="8"/>
        <v>-0.28512747549527262</v>
      </c>
      <c r="AL42">
        <f>[2]AWM_DB_2017Q4!Q81/([2]AWM_DB_2017Q4!B81*[2]AWM_DB_2017Q4!H81)</f>
        <v>0.51204516979693004</v>
      </c>
      <c r="AM42">
        <f>([2]AWM_DB_2017Q4!Q81-I42)/([2]AWM_DB_2017Q4!B81*[2]AWM_DB_2017Q4!H81)</f>
        <v>0.42798702724557069</v>
      </c>
      <c r="AO42">
        <f>Z42/([2]AWM_DB_2017Q4!B81*[2]AWM_DB_2017Q4!H81+[2]AWM_DB_2017Q4!B80*[2]AWM_DB_2017Q4!H80+[2]AWM_DB_2017Q4!B79*[2]AWM_DB_2017Q4!H79+[2]AWM_DB_2017Q4!B78*[2]AWM_DB_2017Q4!H78)*100</f>
        <v>57.917734704862625</v>
      </c>
      <c r="AP42">
        <f>Z42/([2]AWM_DB_2017Q4!B81*[2]AWM_DB_2017Q4!H81*4)*100</f>
        <v>56.193001330130507</v>
      </c>
      <c r="AQ42">
        <f>AA42/([2]AWM_DB_2017Q4!B81*[2]AWM_DB_2017Q4!H81*4)*100</f>
        <v>66.28657188023665</v>
      </c>
      <c r="AR42">
        <f>B42/([2]AWM_DB_2017Q4!B81*[2]AWM_DB_2017Q4!H81)*100</f>
        <v>5.7776043690556165</v>
      </c>
      <c r="AS42">
        <f>(B42-P42)/([2]AWM_DB_2017Q4!B81*[2]AWM_DB_2017Q4!H81)*100</f>
        <v>1.147759568830405</v>
      </c>
      <c r="AT42">
        <f>SUM(C39:C42)/([2]AWM_DB_2017Q4!B81*[2]AWM_DB_2017Q4!H81+[2]AWM_DB_2017Q4!B80*[2]AWM_DB_2017Q4!H80+[2]AWM_DB_2017Q4!B79*[2]AWM_DB_2017Q4!H79+[2]AWM_DB_2017Q4!B78*[2]AWM_DB_2017Q4!H78)*100</f>
        <v>1.3469087969283733</v>
      </c>
      <c r="AU42" s="85">
        <f>Z42/([2]AWM_DB_2017Q4!H81*[2]population!D126)</f>
        <v>3113045.6146693421</v>
      </c>
      <c r="AV42">
        <f>AA42/([2]AWM_DB_2017Q4!H81*[2]population!D126)</f>
        <v>3672221.0420995778</v>
      </c>
      <c r="AW42" s="36">
        <f>(M42-P42)/([2]AWM_DB_2017Q4!B81*[2]AWM_DB_2017Q4!H81)*100</f>
        <v>47.414174675186857</v>
      </c>
      <c r="AX42" s="36">
        <f>D42/([2]AWM_DB_2017Q4!B81*[2]AWM_DB_2017Q4!H81)*100</f>
        <v>46.266415106356447</v>
      </c>
      <c r="AZ42" s="36">
        <f>AC42/([2]AWM_DB_2017Q4!B81*[2]AWM_DB_2017Q4!H81)*100</f>
        <v>24.442910463233073</v>
      </c>
      <c r="BA42" s="36">
        <f>AD42/[2]AWM_DB_2017Q4!B81*100</f>
        <v>23.344520015248445</v>
      </c>
      <c r="BC42">
        <f>R42/([2]AWM_DB_2017Q4!B81*[2]AWM_DB_2017Q4!H81)*100</f>
        <v>20.392451413818204</v>
      </c>
      <c r="BD42">
        <f>([2]AWM_DB_2017Q4!D81*[2]AWM_DB_2017Q4!J81)/([2]AWM_DB_2017Q4!B81*[2]AWM_DB_2017Q4!H81)*100</f>
        <v>19.29406096583358</v>
      </c>
      <c r="BE42" s="37">
        <f>N42/([2]AWM_DB_2017Q4!B81*[2]AWM_DB_2017Q4!H81)*100</f>
        <v>15.725702893303136</v>
      </c>
      <c r="BG42">
        <f t="shared" si="9"/>
        <v>-4.0109307027480501E-2</v>
      </c>
      <c r="BH42">
        <f>([2]AWM_DB_2017Q4!D81/[2]AWM_DB_2017Q4!D80-1)*100</f>
        <v>1.6751432840700353E-2</v>
      </c>
      <c r="BL42" s="37">
        <f>(G42+H42)/[2]AWM_DB_2017Q4!Q81</f>
        <v>0.50723095966852183</v>
      </c>
      <c r="BM42">
        <f>(E42+H42)/[2]AWM_DB_2017Q4!T81</f>
        <v>0.31516458914423429</v>
      </c>
      <c r="BN42">
        <f>(E42)/[2]AWM_DB_2017Q4!T81</f>
        <v>0.13391620577165747</v>
      </c>
      <c r="BP42">
        <f>(H42)/[2]AWM_DB_2017Q4!T81</f>
        <v>0.18124838337257684</v>
      </c>
      <c r="BR42">
        <f>($E42)/[2]AWM_DB_2017Q4!Q81</f>
        <v>0.23613991802382478</v>
      </c>
      <c r="BS42">
        <f>($G42)/[2]AWM_DB_2017Q4!Q81</f>
        <v>0.1876282786865805</v>
      </c>
      <c r="BT42">
        <f>($H42)/[2]AWM_DB_2017Q4!Q81</f>
        <v>0.31960268098194133</v>
      </c>
      <c r="BU42">
        <f>0.5*($H42)/([2]AWM_DB_2017Q4!$Q81)</f>
        <v>0.15980134049097067</v>
      </c>
      <c r="BV42">
        <f>0.5*($H42)/([2]AWM_DB_2017Q4!$Q81)</f>
        <v>0.15980134049097067</v>
      </c>
      <c r="BW42">
        <f>K42/([2]AWM_DB_2017Q4!C81*[2]AWM_DB_2017Q4!I81)*100</f>
        <v>21.654345678697744</v>
      </c>
      <c r="BX42">
        <f>($I42)/([2]AWM_DB_2017Q4!Q81-$I42)*100</f>
        <v>19.640348234931043</v>
      </c>
      <c r="BY42">
        <f>($J42)/([2]AWM_DB_2017Q4!Q81-$I42)*100</f>
        <v>18.59702781456599</v>
      </c>
      <c r="BZ42">
        <f>($E42)/([2]AWM_DB_2017Q4!B81*[2]AWM_DB_2017Q4!H81)*100</f>
        <v>12.09143044203425</v>
      </c>
      <c r="CA42" s="37">
        <f>($I42)/([2]AWM_DB_2017Q4!B81*[2]AWM_DB_2017Q4!H81)*100</f>
        <v>8.4058142551359296</v>
      </c>
      <c r="CB42" s="37">
        <f>($J42)/([2]AWM_DB_2017Q4!B81*[2]AWM_DB_2017Q4!H81)*100</f>
        <v>7.9592866499592922</v>
      </c>
      <c r="CC42" s="37">
        <f t="shared" si="10"/>
        <v>16.365100905095222</v>
      </c>
      <c r="CD42">
        <f>N42/([2]AWM_DB_2017Q4!H81*[2]population!D126)*100</f>
        <v>21779772.067158159</v>
      </c>
      <c r="CG42">
        <f>N42/([2]AWM_DB_2017Q4!B81*[2]AWM_DB_2017Q4!H81)*100</f>
        <v>15.725702893303136</v>
      </c>
      <c r="CH42">
        <f>($G42+$H42)/[2]AWM_DB_2017Q4!Q81*100</f>
        <v>50.723095966852185</v>
      </c>
      <c r="CI42">
        <f t="shared" si="11"/>
        <v>38.23737604949703</v>
      </c>
      <c r="CK42" s="80">
        <f>N42+P42+Q42+[2]Fiscaldatabase!CN42+W42+X42</f>
        <v>527182.62414801167</v>
      </c>
      <c r="CL42" s="80">
        <f>[2]Fiscaldatabase!CK42-D42-P42</f>
        <v>510.86900242891716</v>
      </c>
      <c r="CM42" s="80">
        <f>[2]Fiscaldatabase!CK42-D42</f>
        <v>48420.253532095288</v>
      </c>
      <c r="CN42" s="83">
        <f>[2]AWM_DB_2017Q4!D81*[2]AWM_DB_2017Q4!J81</f>
        <v>199653.90328116025</v>
      </c>
      <c r="CO42" s="55">
        <f>[2]Fiscaldatabase!CL42/([2]AWM_DB_2017Q4!B81*[2]AWM_DB_2017Q4!H81)*100</f>
        <v>4.9369120845774182E-2</v>
      </c>
      <c r="CP42" s="37">
        <f>[2]Fiscaldatabase!CM42/([2]AWM_DB_2017Q4!B81*[2]AWM_DB_2017Q4!H81)*100</f>
        <v>4.6792139210709864</v>
      </c>
      <c r="CQ42">
        <f>SUM([2]Fiscaldatabase!CM39:CM42)/([2]AWM_DB_2017Q4!B81*[2]AWM_DB_2017Q4!H81+[2]AWM_DB_2017Q4!B80*[2]AWM_DB_2017Q4!H80+[2]AWM_DB_2017Q4!B79*[2]AWM_DB_2017Q4!H79+[2]AWM_DB_2017Q4!B78*[2]AWM_DB_2017Q4!H78)*100</f>
        <v>4.7818079368619655</v>
      </c>
    </row>
    <row r="43" spans="1:95">
      <c r="A43" s="71" t="s">
        <v>765</v>
      </c>
      <c r="B43" s="72">
        <f t="shared" si="3"/>
        <v>62274.048481707461</v>
      </c>
      <c r="C43" s="73">
        <f t="shared" si="4"/>
        <v>12564.264053960767</v>
      </c>
      <c r="D43" s="74">
        <v>489142.00959476479</v>
      </c>
      <c r="E43" s="75">
        <v>124928.09767049375</v>
      </c>
      <c r="F43" s="76">
        <v>26096.289000000001</v>
      </c>
      <c r="G43" s="76">
        <v>98831.808670493745</v>
      </c>
      <c r="H43" s="75">
        <v>172586.11614843563</v>
      </c>
      <c r="I43" s="76">
        <f t="shared" si="0"/>
        <v>88647.594889401895</v>
      </c>
      <c r="J43" s="76">
        <f t="shared" si="1"/>
        <v>83938.521259033732</v>
      </c>
      <c r="K43" s="75">
        <v>129794.21984326205</v>
      </c>
      <c r="L43" s="77">
        <f t="shared" si="5"/>
        <v>61833.575932573352</v>
      </c>
      <c r="M43" s="78">
        <v>551416.05807647225</v>
      </c>
      <c r="N43" s="75">
        <v>166906.45982394641</v>
      </c>
      <c r="O43" s="79">
        <v>12969.129542897779</v>
      </c>
      <c r="P43" s="75">
        <v>49709.784427746694</v>
      </c>
      <c r="Q43" s="75">
        <v>21309.6301092842</v>
      </c>
      <c r="R43" s="75">
        <v>217866.61453539057</v>
      </c>
      <c r="S43" s="75">
        <v>118698.05804959015</v>
      </c>
      <c r="T43" s="80">
        <f t="shared" si="6"/>
        <v>99168.556485800422</v>
      </c>
      <c r="U43" s="75">
        <v>21063882.765084658</v>
      </c>
      <c r="V43" s="75">
        <v>347723.18461652938</v>
      </c>
      <c r="W43" s="75">
        <v>43646.724162384031</v>
      </c>
      <c r="X43" s="77">
        <f t="shared" si="2"/>
        <v>51976.845017720363</v>
      </c>
      <c r="Y43" s="81"/>
      <c r="Z43" s="82">
        <v>2378914.7000000002</v>
      </c>
      <c r="AA43" s="83">
        <f t="shared" si="12"/>
        <v>2805993.5452641034</v>
      </c>
      <c r="AB43" s="83"/>
      <c r="AC43" s="83">
        <f t="shared" si="7"/>
        <v>261513.3386977746</v>
      </c>
      <c r="AD43" s="83">
        <f>(W43+[2]AWM_DB_2017Q4!D82*[2]AWM_DB_2017Q4!J82)/[2]AWM_DB_2017Q4!H82</f>
        <v>307184.02260190353</v>
      </c>
      <c r="AE43" s="83">
        <f>W43/[2]AWM_DB_2017Q4!H82</f>
        <v>53681.765729877014</v>
      </c>
      <c r="AF43" s="83">
        <f>([2]AWM_DB_2017Q4!E82*[2]AWM_DB_2017Q4!K82-[2]Fiscaldatabase!W43)/[2]AWM_DB_2017Q4!H82</f>
        <v>269276.90228506824</v>
      </c>
      <c r="AG43" s="83">
        <f>N43/([2]AWM_DB_2017Q4!H82)</f>
        <v>205280.7775845422</v>
      </c>
      <c r="AH43" s="84">
        <f>([2]AWM_DB_2017Q4!C82*[2]AWM_DB_2017Q4!I82)/([2]AWM_DB_2017Q4!B82*[2]AWM_DB_2017Q4!H82)*100</f>
        <v>56.12871855490036</v>
      </c>
      <c r="AI43" s="84">
        <f>([2]AWM_DB_2017Q4!E82*[2]AWM_DB_2017Q4!K82-[2]Fiscaldatabase!W43)/([2]AWM_DB_2017Q4!H82*[2]AWM_DB_2017Q4!B82)*100</f>
        <v>20.581958065374742</v>
      </c>
      <c r="AJ43" s="84">
        <f>(W43+[2]AWM_DB_2017Q4!D82*[2]AWM_DB_2017Q4!J82)/([2]AWM_DB_2017Q4!H82*[2]AWM_DB_2017Q4!B82)*100</f>
        <v>23.479357560539249</v>
      </c>
      <c r="AK43" s="84">
        <f t="shared" si="8"/>
        <v>-0.19003418081436507</v>
      </c>
      <c r="AL43">
        <f>[2]AWM_DB_2017Q4!Q82/([2]AWM_DB_2017Q4!B82*[2]AWM_DB_2017Q4!H82)</f>
        <v>0.51285395977943515</v>
      </c>
      <c r="AM43">
        <f>([2]AWM_DB_2017Q4!Q82-I43)/([2]AWM_DB_2017Q4!B82*[2]AWM_DB_2017Q4!H82)</f>
        <v>0.42951852950810276</v>
      </c>
      <c r="AO43">
        <f>Z43/([2]AWM_DB_2017Q4!B82*[2]AWM_DB_2017Q4!H82+[2]AWM_DB_2017Q4!B81*[2]AWM_DB_2017Q4!H81+[2]AWM_DB_2017Q4!B80*[2]AWM_DB_2017Q4!H80+[2]AWM_DB_2017Q4!B79*[2]AWM_DB_2017Q4!H79)*100</f>
        <v>57.977401959803828</v>
      </c>
      <c r="AP43">
        <f>Z43/([2]AWM_DB_2017Q4!B82*[2]AWM_DB_2017Q4!H82*4)*100</f>
        <v>55.90898443173635</v>
      </c>
      <c r="AQ43">
        <f>AA43/([2]AWM_DB_2017Q4!B82*[2]AWM_DB_2017Q4!H82*4)*100</f>
        <v>65.946143187783662</v>
      </c>
      <c r="AR43">
        <f>B43/([2]AWM_DB_2017Q4!B82*[2]AWM_DB_2017Q4!H82)*100</f>
        <v>5.8542305986254606</v>
      </c>
      <c r="AS43">
        <f>(B43-P43)/([2]AWM_DB_2017Q4!B82*[2]AWM_DB_2017Q4!H82)*100</f>
        <v>1.1811356554972183</v>
      </c>
      <c r="AT43">
        <f>SUM(C40:C43)/([2]AWM_DB_2017Q4!B82*[2]AWM_DB_2017Q4!H82+[2]AWM_DB_2017Q4!B81*[2]AWM_DB_2017Q4!H81+[2]AWM_DB_2017Q4!B80*[2]AWM_DB_2017Q4!H80+[2]AWM_DB_2017Q4!B79*[2]AWM_DB_2017Q4!H79)*100</f>
        <v>1.2665728574641566</v>
      </c>
      <c r="AU43" s="85">
        <f>Z43/([2]AWM_DB_2017Q4!H82*[2]population!D127)</f>
        <v>3133995.7056622938</v>
      </c>
      <c r="AV43">
        <f>AA43/([2]AWM_DB_2017Q4!H82*[2]population!D127)</f>
        <v>3696631.796412799</v>
      </c>
      <c r="AW43" s="36">
        <f>(M43-P43)/([2]AWM_DB_2017Q4!B82*[2]AWM_DB_2017Q4!H82)*100</f>
        <v>47.164176576370821</v>
      </c>
      <c r="AX43" s="36">
        <f>D43/([2]AWM_DB_2017Q4!B82*[2]AWM_DB_2017Q4!H82)*100</f>
        <v>45.983040920873599</v>
      </c>
      <c r="AZ43" s="36">
        <f>AC43/([2]AWM_DB_2017Q4!B82*[2]AWM_DB_2017Q4!H82)*100</f>
        <v>24.5842277269467</v>
      </c>
      <c r="BA43" s="36">
        <f>AD43/[2]AWM_DB_2017Q4!B82*100</f>
        <v>23.479357560539245</v>
      </c>
      <c r="BC43">
        <f>R43/([2]AWM_DB_2017Q4!B82*[2]AWM_DB_2017Q4!H82)*100</f>
        <v>20.481106212432508</v>
      </c>
      <c r="BD43">
        <f>([2]AWM_DB_2017Q4!D82*[2]AWM_DB_2017Q4!J82)/([2]AWM_DB_2017Q4!B82*[2]AWM_DB_2017Q4!H82)*100</f>
        <v>19.37623604602506</v>
      </c>
      <c r="BE43" s="37">
        <f>N43/([2]AWM_DB_2017Q4!B82*[2]AWM_DB_2017Q4!H82)*100</f>
        <v>15.690467024905514</v>
      </c>
      <c r="BG43">
        <f t="shared" si="9"/>
        <v>0.44968465387411616</v>
      </c>
      <c r="BH43">
        <f>([2]AWM_DB_2017Q4!D82/[2]AWM_DB_2017Q4!D81-1)*100</f>
        <v>1.5715556760969696</v>
      </c>
      <c r="BL43" s="37">
        <f>(G43+H43)/[2]AWM_DB_2017Q4!Q82</f>
        <v>0.49751655603127454</v>
      </c>
      <c r="BM43">
        <f>(E43+H43)/[2]AWM_DB_2017Q4!T82</f>
        <v>0.30961869888996529</v>
      </c>
      <c r="BN43">
        <f>(E43)/[2]AWM_DB_2017Q4!T82</f>
        <v>0.13001084741140442</v>
      </c>
      <c r="BP43">
        <f>(H43)/[2]AWM_DB_2017Q4!T82</f>
        <v>0.17960785147856087</v>
      </c>
      <c r="BR43">
        <f>($E43)/[2]AWM_DB_2017Q4!Q82</f>
        <v>0.22899665505153097</v>
      </c>
      <c r="BS43">
        <f>($G43)/[2]AWM_DB_2017Q4!Q82</f>
        <v>0.18116143622013511</v>
      </c>
      <c r="BT43">
        <f>($H43)/[2]AWM_DB_2017Q4!Q82</f>
        <v>0.3163551198111394</v>
      </c>
      <c r="BU43">
        <f>0.5*($H43)/([2]AWM_DB_2017Q4!$Q82)</f>
        <v>0.1581775599055697</v>
      </c>
      <c r="BV43">
        <f>0.5*($H43)/([2]AWM_DB_2017Q4!$Q82)</f>
        <v>0.1581775599055697</v>
      </c>
      <c r="BW43">
        <f>K43/([2]AWM_DB_2017Q4!C82*[2]AWM_DB_2017Q4!I82)*100</f>
        <v>21.738669008611232</v>
      </c>
      <c r="BX43">
        <f>($I43)/([2]AWM_DB_2017Q4!Q82-$I43)*100</f>
        <v>19.402057081628254</v>
      </c>
      <c r="BY43">
        <f>($J43)/([2]AWM_DB_2017Q4!Q82-$I43)*100</f>
        <v>18.371394992126756</v>
      </c>
      <c r="BZ43">
        <f>($E43)/([2]AWM_DB_2017Q4!B82*[2]AWM_DB_2017Q4!H82)*100</f>
        <v>11.744184131942305</v>
      </c>
      <c r="CA43" s="37">
        <f>($I43)/([2]AWM_DB_2017Q4!B82*[2]AWM_DB_2017Q4!H82)*100</f>
        <v>8.3335430271332402</v>
      </c>
      <c r="CB43" s="37">
        <f>($J43)/([2]AWM_DB_2017Q4!B82*[2]AWM_DB_2017Q4!H82)*100</f>
        <v>7.8908545620308068</v>
      </c>
      <c r="CC43" s="37">
        <f t="shared" si="10"/>
        <v>16.224397589164049</v>
      </c>
      <c r="CD43">
        <f>N43/([2]AWM_DB_2017Q4!H82*[2]population!D127)*100</f>
        <v>21988351.593083356</v>
      </c>
      <c r="CG43">
        <f>N43/([2]AWM_DB_2017Q4!B82*[2]AWM_DB_2017Q4!H82)*100</f>
        <v>15.690467024905514</v>
      </c>
      <c r="CH43">
        <f>($G43+$H43)/[2]AWM_DB_2017Q4!Q82*100</f>
        <v>49.751655603127453</v>
      </c>
      <c r="CI43">
        <f t="shared" si="11"/>
        <v>37.77345207375501</v>
      </c>
      <c r="CK43" s="80">
        <f>N43+P43+Q43+[2]Fiscaldatabase!CN43+W43+X43</f>
        <v>539663.06387002533</v>
      </c>
      <c r="CL43" s="80">
        <f>[2]Fiscaldatabase!CK43-D43-P43</f>
        <v>811.26984751384589</v>
      </c>
      <c r="CM43" s="80">
        <f>[2]Fiscaldatabase!CK43-D43</f>
        <v>50521.05427526054</v>
      </c>
      <c r="CN43" s="83">
        <f>[2]AWM_DB_2017Q4!D82*[2]AWM_DB_2017Q4!J82</f>
        <v>206113.62032894357</v>
      </c>
      <c r="CO43" s="55">
        <f>[2]Fiscaldatabase!CL43/([2]AWM_DB_2017Q4!B82*[2]AWM_DB_2017Q4!H82)*100</f>
        <v>7.6265489089774804E-2</v>
      </c>
      <c r="CP43" s="37">
        <f>[2]Fiscaldatabase!CM43/([2]AWM_DB_2017Q4!B82*[2]AWM_DB_2017Q4!H82)*100</f>
        <v>4.7493604322180163</v>
      </c>
      <c r="CQ43">
        <f>SUM([2]Fiscaldatabase!CM40:CM43)/([2]AWM_DB_2017Q4!B82*[2]AWM_DB_2017Q4!H82+[2]AWM_DB_2017Q4!B81*[2]AWM_DB_2017Q4!H81+[2]AWM_DB_2017Q4!B80*[2]AWM_DB_2017Q4!H80+[2]AWM_DB_2017Q4!B79*[2]AWM_DB_2017Q4!H79)*100</f>
        <v>4.7758628475020428</v>
      </c>
    </row>
    <row r="44" spans="1:95">
      <c r="A44" s="71" t="s">
        <v>766</v>
      </c>
      <c r="B44" s="72">
        <f t="shared" si="3"/>
        <v>71348.183644765115</v>
      </c>
      <c r="C44" s="73">
        <f t="shared" si="4"/>
        <v>20059.657912499126</v>
      </c>
      <c r="D44" s="74">
        <v>498316.04305934015</v>
      </c>
      <c r="E44" s="75">
        <v>127251.35590158908</v>
      </c>
      <c r="F44" s="76">
        <v>26189.097000000002</v>
      </c>
      <c r="G44" s="76">
        <v>101062.25890158908</v>
      </c>
      <c r="H44" s="75">
        <v>177799.74232238959</v>
      </c>
      <c r="I44" s="76">
        <f t="shared" si="0"/>
        <v>91325.535799642632</v>
      </c>
      <c r="J44" s="76">
        <f t="shared" si="1"/>
        <v>86474.206522746957</v>
      </c>
      <c r="K44" s="75">
        <v>132683.25936697179</v>
      </c>
      <c r="L44" s="77">
        <f t="shared" si="5"/>
        <v>60581.685468389711</v>
      </c>
      <c r="M44" s="78">
        <v>569664.22670410527</v>
      </c>
      <c r="N44" s="75">
        <v>170888.71572148381</v>
      </c>
      <c r="O44" s="79">
        <v>13623.045641195411</v>
      </c>
      <c r="P44" s="75">
        <v>51288.525732265989</v>
      </c>
      <c r="Q44" s="75">
        <v>21460.968993078211</v>
      </c>
      <c r="R44" s="75">
        <v>224168.01565312181</v>
      </c>
      <c r="S44" s="75">
        <v>121875.19736849674</v>
      </c>
      <c r="T44" s="80">
        <f t="shared" si="6"/>
        <v>102292.81828462507</v>
      </c>
      <c r="U44" s="75">
        <v>21123548.647034857</v>
      </c>
      <c r="V44" s="75">
        <v>354180.86981294176</v>
      </c>
      <c r="W44" s="75">
        <v>45379.368033986015</v>
      </c>
      <c r="X44" s="77">
        <f t="shared" si="2"/>
        <v>56478.632570169459</v>
      </c>
      <c r="Y44" s="81"/>
      <c r="Z44" s="82">
        <v>2436617</v>
      </c>
      <c r="AA44" s="83">
        <f t="shared" si="12"/>
        <v>2877341.7289088685</v>
      </c>
      <c r="AB44" s="83"/>
      <c r="AC44" s="83">
        <f t="shared" si="7"/>
        <v>269547.38368710782</v>
      </c>
      <c r="AD44" s="83">
        <f>(W44+[2]AWM_DB_2017Q4!D83*[2]AWM_DB_2017Q4!J83)/[2]AWM_DB_2017Q4!H83</f>
        <v>311704.93280282209</v>
      </c>
      <c r="AE44" s="83">
        <f>W44/[2]AWM_DB_2017Q4!H83</f>
        <v>55027.468922426429</v>
      </c>
      <c r="AF44" s="83">
        <f>([2]AWM_DB_2017Q4!E83*[2]AWM_DB_2017Q4!K83-[2]Fiscaldatabase!W44)/[2]AWM_DB_2017Q4!H83</f>
        <v>265982.61441551673</v>
      </c>
      <c r="AG44" s="83">
        <f>N44/([2]AWM_DB_2017Q4!H83)</f>
        <v>207221.34090793613</v>
      </c>
      <c r="AH44" s="84">
        <f>([2]AWM_DB_2017Q4!C83*[2]AWM_DB_2017Q4!I83)/([2]AWM_DB_2017Q4!B83*[2]AWM_DB_2017Q4!H83)*100</f>
        <v>56.078369476715515</v>
      </c>
      <c r="AI44" s="84">
        <f>([2]AWM_DB_2017Q4!E83*[2]AWM_DB_2017Q4!K83-[2]Fiscaldatabase!W44)/([2]AWM_DB_2017Q4!H83*[2]AWM_DB_2017Q4!B83)*100</f>
        <v>20.237746720821914</v>
      </c>
      <c r="AJ44" s="84">
        <f>(W44+[2]AWM_DB_2017Q4!D83*[2]AWM_DB_2017Q4!J83)/([2]AWM_DB_2017Q4!H83*[2]AWM_DB_2017Q4!B83)*100</f>
        <v>23.716608303728005</v>
      </c>
      <c r="AK44" s="84">
        <f t="shared" si="8"/>
        <v>-3.2724501265434469E-2</v>
      </c>
      <c r="AL44">
        <f>[2]AWM_DB_2017Q4!Q83/([2]AWM_DB_2017Q4!B83*[2]AWM_DB_2017Q4!H83)</f>
        <v>0.51578720773436004</v>
      </c>
      <c r="AM44">
        <f>([2]AWM_DB_2017Q4!Q83-I44)/([2]AWM_DB_2017Q4!B83*[2]AWM_DB_2017Q4!H83)</f>
        <v>0.43152705764174754</v>
      </c>
      <c r="AO44">
        <f>Z44/([2]AWM_DB_2017Q4!B83*[2]AWM_DB_2017Q4!H83+[2]AWM_DB_2017Q4!B82*[2]AWM_DB_2017Q4!H82+[2]AWM_DB_2017Q4!B81*[2]AWM_DB_2017Q4!H81+[2]AWM_DB_2017Q4!B80*[2]AWM_DB_2017Q4!H80)*100</f>
        <v>58.115267240079682</v>
      </c>
      <c r="AP44">
        <f>Z44/([2]AWM_DB_2017Q4!B83*[2]AWM_DB_2017Q4!H83*4)*100</f>
        <v>56.202712729941226</v>
      </c>
      <c r="AQ44">
        <f>AA44/([2]AWM_DB_2017Q4!B83*[2]AWM_DB_2017Q4!H83*4)*100</f>
        <v>66.368415970067332</v>
      </c>
      <c r="AR44">
        <f>B44/([2]AWM_DB_2017Q4!B83*[2]AWM_DB_2017Q4!H83)*100</f>
        <v>6.5828342643752782</v>
      </c>
      <c r="AS44">
        <f>(B44-P44)/([2]AWM_DB_2017Q4!B83*[2]AWM_DB_2017Q4!H83)*100</f>
        <v>1.8507745634493742</v>
      </c>
      <c r="AT44">
        <f>SUM(C41:C44)/([2]AWM_DB_2017Q4!B83*[2]AWM_DB_2017Q4!H83+[2]AWM_DB_2017Q4!B82*[2]AWM_DB_2017Q4!H82+[2]AWM_DB_2017Q4!B81*[2]AWM_DB_2017Q4!H81+[2]AWM_DB_2017Q4!B80*[2]AWM_DB_2017Q4!H80)*100</f>
        <v>1.4258864932263691</v>
      </c>
      <c r="AU44" s="85">
        <f>Z44/([2]AWM_DB_2017Q4!H83*[2]population!D128)</f>
        <v>3159809.9907281585</v>
      </c>
      <c r="AV44">
        <f>AA44/([2]AWM_DB_2017Q4!H83*[2]population!D128)</f>
        <v>3731342.7353356211</v>
      </c>
      <c r="AW44" s="36">
        <f>(M44-P44)/([2]AWM_DB_2017Q4!B83*[2]AWM_DB_2017Q4!H83)*100</f>
        <v>47.827164643277456</v>
      </c>
      <c r="AX44" s="36">
        <f>D44/([2]AWM_DB_2017Q4!B83*[2]AWM_DB_2017Q4!H83)*100</f>
        <v>45.976390079828086</v>
      </c>
      <c r="AZ44" s="36">
        <f>AC44/([2]AWM_DB_2017Q4!B83*[2]AWM_DB_2017Q4!H83)*100</f>
        <v>24.869389276154219</v>
      </c>
      <c r="BA44" s="36">
        <f>AD44/[2]AWM_DB_2017Q4!B83*100</f>
        <v>23.716608303728005</v>
      </c>
      <c r="BC44">
        <f>R44/([2]AWM_DB_2017Q4!B83*[2]AWM_DB_2017Q4!H83)*100</f>
        <v>20.682529239504397</v>
      </c>
      <c r="BD44">
        <f>([2]AWM_DB_2017Q4!D83*[2]AWM_DB_2017Q4!J83)/([2]AWM_DB_2017Q4!B83*[2]AWM_DB_2017Q4!H83)*100</f>
        <v>19.529748267078183</v>
      </c>
      <c r="BE44" s="37">
        <f>N44/([2]AWM_DB_2017Q4!B83*[2]AWM_DB_2017Q4!H83)*100</f>
        <v>15.766793711909823</v>
      </c>
      <c r="BG44">
        <f t="shared" si="9"/>
        <v>1.8571339163173439</v>
      </c>
      <c r="BH44">
        <f>([2]AWM_DB_2017Q4!D83/[2]AWM_DB_2017Q4!D82-1)*100</f>
        <v>0.77036369944392113</v>
      </c>
      <c r="BL44" s="37">
        <f>(G44+H44)/[2]AWM_DB_2017Q4!Q83</f>
        <v>0.49882564460737822</v>
      </c>
      <c r="BM44">
        <f>(E44+H44)/[2]AWM_DB_2017Q4!T83</f>
        <v>0.3117303577194675</v>
      </c>
      <c r="BN44">
        <f>(E44)/[2]AWM_DB_2017Q4!T83</f>
        <v>0.13003759346037164</v>
      </c>
      <c r="BP44">
        <f>(H44)/[2]AWM_DB_2017Q4!T83</f>
        <v>0.18169276425909586</v>
      </c>
      <c r="BR44">
        <f>($E44)/[2]AWM_DB_2017Q4!Q83</f>
        <v>0.22762599191056404</v>
      </c>
      <c r="BS44">
        <f>($G44)/[2]AWM_DB_2017Q4!Q83</f>
        <v>0.18077918906409995</v>
      </c>
      <c r="BT44">
        <f>($H44)/[2]AWM_DB_2017Q4!Q83</f>
        <v>0.31804645554327821</v>
      </c>
      <c r="BU44">
        <f>0.5*($H44)/([2]AWM_DB_2017Q4!$Q83)</f>
        <v>0.1590232277716391</v>
      </c>
      <c r="BV44">
        <f>0.5*($H44)/([2]AWM_DB_2017Q4!$Q83)</f>
        <v>0.1590232277716391</v>
      </c>
      <c r="BW44">
        <f>K44/([2]AWM_DB_2017Q4!C83*[2]AWM_DB_2017Q4!I83)*100</f>
        <v>21.829850087677578</v>
      </c>
      <c r="BX44">
        <f>($I44)/([2]AWM_DB_2017Q4!Q83-$I44)*100</f>
        <v>19.526040974831524</v>
      </c>
      <c r="BY44">
        <f>($J44)/([2]AWM_DB_2017Q4!Q83-$I44)*100</f>
        <v>18.48879270233428</v>
      </c>
      <c r="BZ44">
        <f>($E44)/([2]AWM_DB_2017Q4!B83*[2]AWM_DB_2017Q4!H83)*100</f>
        <v>11.740657477531384</v>
      </c>
      <c r="CA44" s="37">
        <f>($I44)/([2]AWM_DB_2017Q4!B83*[2]AWM_DB_2017Q4!H83)*100</f>
        <v>8.4260150092612474</v>
      </c>
      <c r="CB44" s="37">
        <f>($J44)/([2]AWM_DB_2017Q4!B83*[2]AWM_DB_2017Q4!H83)*100</f>
        <v>7.9784143141865247</v>
      </c>
      <c r="CC44" s="37">
        <f t="shared" si="10"/>
        <v>16.404429323447772</v>
      </c>
      <c r="CD44">
        <f>N44/([2]AWM_DB_2017Q4!H83*[2]population!D128)*100</f>
        <v>22160884.178327929</v>
      </c>
      <c r="CG44">
        <f>N44/([2]AWM_DB_2017Q4!B83*[2]AWM_DB_2017Q4!H83)*100</f>
        <v>15.766793711909823</v>
      </c>
      <c r="CH44">
        <f>($G44+$H44)/[2]AWM_DB_2017Q4!Q83*100</f>
        <v>49.882564460737825</v>
      </c>
      <c r="CI44">
        <f t="shared" si="11"/>
        <v>38.014833677165804</v>
      </c>
      <c r="CK44" s="80">
        <f>N44+P44+Q44+[2]Fiscaldatabase!CN44+W44+X44</f>
        <v>557169.78658612026</v>
      </c>
      <c r="CL44" s="80">
        <f>[2]Fiscaldatabase!CK44-D44-P44</f>
        <v>7565.2177945141157</v>
      </c>
      <c r="CM44" s="80">
        <f>[2]Fiscaldatabase!CK44-D44</f>
        <v>58853.743526780105</v>
      </c>
      <c r="CN44" s="83">
        <f>[2]AWM_DB_2017Q4!D83*[2]AWM_DB_2017Q4!J83</f>
        <v>211673.57553513683</v>
      </c>
      <c r="CO44" s="55">
        <f>[2]Fiscaldatabase!CL44/([2]AWM_DB_2017Q4!B83*[2]AWM_DB_2017Q4!H83)*100</f>
        <v>0.69799359102315439</v>
      </c>
      <c r="CP44" s="37">
        <f>[2]Fiscaldatabase!CM44/([2]AWM_DB_2017Q4!B83*[2]AWM_DB_2017Q4!H83)*100</f>
        <v>5.4300532919490596</v>
      </c>
      <c r="CQ44">
        <f>SUM([2]Fiscaldatabase!CM41:CM44)/([2]AWM_DB_2017Q4!B83*[2]AWM_DB_2017Q4!H83+[2]AWM_DB_2017Q4!B82*[2]AWM_DB_2017Q4!H82+[2]AWM_DB_2017Q4!B81*[2]AWM_DB_2017Q4!H81+[2]AWM_DB_2017Q4!B80*[2]AWM_DB_2017Q4!H80)*100</f>
        <v>4.9740771891233928</v>
      </c>
    </row>
    <row r="45" spans="1:95">
      <c r="A45" s="71" t="s">
        <v>767</v>
      </c>
      <c r="B45" s="72">
        <f t="shared" si="3"/>
        <v>82617.148424028477</v>
      </c>
      <c r="C45" s="73">
        <f t="shared" si="4"/>
        <v>30122.680331221476</v>
      </c>
      <c r="D45" s="74">
        <v>506351.00324848545</v>
      </c>
      <c r="E45" s="75">
        <v>127034.95405950503</v>
      </c>
      <c r="F45" s="76">
        <v>26115.96</v>
      </c>
      <c r="G45" s="76">
        <v>100918.99405950503</v>
      </c>
      <c r="H45" s="75">
        <v>180711.43855344111</v>
      </c>
      <c r="I45" s="76">
        <f t="shared" si="0"/>
        <v>92821.107249371853</v>
      </c>
      <c r="J45" s="76">
        <f t="shared" si="1"/>
        <v>87890.331304069259</v>
      </c>
      <c r="K45" s="75">
        <v>135643.8893874246</v>
      </c>
      <c r="L45" s="77">
        <f t="shared" si="5"/>
        <v>62960.721248114656</v>
      </c>
      <c r="M45" s="78">
        <v>588968.15167251392</v>
      </c>
      <c r="N45" s="75">
        <v>174692.88393419681</v>
      </c>
      <c r="O45" s="79">
        <v>15324.210580996003</v>
      </c>
      <c r="P45" s="75">
        <v>52494.468092807001</v>
      </c>
      <c r="Q45" s="75">
        <v>21736.443735177043</v>
      </c>
      <c r="R45" s="75">
        <v>227951.79892161363</v>
      </c>
      <c r="S45" s="75">
        <v>123678.32818087975</v>
      </c>
      <c r="T45" s="80">
        <f t="shared" si="6"/>
        <v>104273.47074073389</v>
      </c>
      <c r="U45" s="75">
        <v>21176513.925786052</v>
      </c>
      <c r="V45" s="75">
        <v>357498.4157582901</v>
      </c>
      <c r="W45" s="75">
        <v>45651.297090229746</v>
      </c>
      <c r="X45" s="77">
        <f t="shared" si="2"/>
        <v>66441.259898489632</v>
      </c>
      <c r="Y45" s="81"/>
      <c r="Z45" s="82">
        <v>2497692.4</v>
      </c>
      <c r="AA45" s="83">
        <f t="shared" si="12"/>
        <v>2959958.8773328969</v>
      </c>
      <c r="AB45" s="83"/>
      <c r="AC45" s="83">
        <f t="shared" si="7"/>
        <v>273603.09601184336</v>
      </c>
      <c r="AD45" s="83">
        <f>(W45+[2]AWM_DB_2017Q4!D84*[2]AWM_DB_2017Q4!J84)/[2]AWM_DB_2017Q4!H84</f>
        <v>314832.46645823016</v>
      </c>
      <c r="AE45" s="83">
        <f>W45/[2]AWM_DB_2017Q4!H84</f>
        <v>54849.519890177377</v>
      </c>
      <c r="AF45" s="83">
        <f>([2]AWM_DB_2017Q4!E84*[2]AWM_DB_2017Q4!K84-[2]Fiscaldatabase!W45)/[2]AWM_DB_2017Q4!H84</f>
        <v>267118.03307603917</v>
      </c>
      <c r="AG45" s="83">
        <f>N45/([2]AWM_DB_2017Q4!H84)</f>
        <v>209891.5348031123</v>
      </c>
      <c r="AH45" s="84">
        <f>([2]AWM_DB_2017Q4!C84*[2]AWM_DB_2017Q4!I84)/([2]AWM_DB_2017Q4!B84*[2]AWM_DB_2017Q4!H84)*100</f>
        <v>55.920363405226361</v>
      </c>
      <c r="AI45" s="84">
        <f>([2]AWM_DB_2017Q4!E84*[2]AWM_DB_2017Q4!K84-[2]Fiscaldatabase!W45)/([2]AWM_DB_2017Q4!H84*[2]AWM_DB_2017Q4!B84)*100</f>
        <v>20.137372849125622</v>
      </c>
      <c r="AJ45" s="84">
        <f>(W45+[2]AWM_DB_2017Q4!D84*[2]AWM_DB_2017Q4!J84)/([2]AWM_DB_2017Q4!H84*[2]AWM_DB_2017Q4!B84)*100</f>
        <v>23.734446862576554</v>
      </c>
      <c r="AK45" s="84">
        <f t="shared" si="8"/>
        <v>0.20781688307147306</v>
      </c>
      <c r="AL45">
        <f>[2]AWM_DB_2017Q4!Q84/([2]AWM_DB_2017Q4!B84*[2]AWM_DB_2017Q4!H84)</f>
        <v>0.51543827813318333</v>
      </c>
      <c r="AM45">
        <f>([2]AWM_DB_2017Q4!Q84-I45)/([2]AWM_DB_2017Q4!B84*[2]AWM_DB_2017Q4!H84)</f>
        <v>0.43136343674966593</v>
      </c>
      <c r="AO45">
        <f>Z45/([2]AWM_DB_2017Q4!B84*[2]AWM_DB_2017Q4!H84+[2]AWM_DB_2017Q4!B83*[2]AWM_DB_2017Q4!H83+[2]AWM_DB_2017Q4!B82*[2]AWM_DB_2017Q4!H82+[2]AWM_DB_2017Q4!B81*[2]AWM_DB_2017Q4!H81)*100</f>
        <v>58.269886725417805</v>
      </c>
      <c r="AP45">
        <f>Z45/([2]AWM_DB_2017Q4!B84*[2]AWM_DB_2017Q4!H84*4)*100</f>
        <v>56.558550791322837</v>
      </c>
      <c r="AQ45">
        <f>AA45/([2]AWM_DB_2017Q4!B84*[2]AWM_DB_2017Q4!H84*4)*100</f>
        <v>67.026261722163866</v>
      </c>
      <c r="AR45">
        <f>B45/([2]AWM_DB_2017Q4!B84*[2]AWM_DB_2017Q4!H84)*100</f>
        <v>7.4832372238866114</v>
      </c>
      <c r="AS45">
        <f>(B45-P45)/([2]AWM_DB_2017Q4!B84*[2]AWM_DB_2017Q4!H84)*100</f>
        <v>2.7284306834327099</v>
      </c>
      <c r="AT45">
        <f>SUM(C42:C45)/([2]AWM_DB_2017Q4!B84*[2]AWM_DB_2017Q4!H84+[2]AWM_DB_2017Q4!B83*[2]AWM_DB_2017Q4!H83+[2]AWM_DB_2017Q4!B82*[2]AWM_DB_2017Q4!H82+[2]AWM_DB_2017Q4!B81*[2]AWM_DB_2017Q4!H81)*100</f>
        <v>1.7409294205821109</v>
      </c>
      <c r="AU45" s="85">
        <f>Z45/([2]AWM_DB_2017Q4!H84*[2]population!D129)</f>
        <v>3204533.8039160105</v>
      </c>
      <c r="AV45">
        <f>AA45/([2]AWM_DB_2017Q4!H84*[2]population!D129)</f>
        <v>3797620.6680272366</v>
      </c>
      <c r="AW45" s="36">
        <f>(M45-P45)/([2]AWM_DB_2017Q4!B84*[2]AWM_DB_2017Q4!H84)*100</f>
        <v>48.592331194907608</v>
      </c>
      <c r="AX45" s="36">
        <f>D45/([2]AWM_DB_2017Q4!B84*[2]AWM_DB_2017Q4!H84)*100</f>
        <v>45.863900511474895</v>
      </c>
      <c r="AZ45" s="36">
        <f>AC45/([2]AWM_DB_2017Q4!B84*[2]AWM_DB_2017Q4!H84)*100</f>
        <v>24.78222635012866</v>
      </c>
      <c r="BA45" s="36">
        <f>AD45/[2]AWM_DB_2017Q4!B84*100</f>
        <v>23.734446862576554</v>
      </c>
      <c r="BC45">
        <f>R45/([2]AWM_DB_2017Q4!B84*[2]AWM_DB_2017Q4!H84)*100</f>
        <v>20.647255678531902</v>
      </c>
      <c r="BD45">
        <f>([2]AWM_DB_2017Q4!D84*[2]AWM_DB_2017Q4!J84)/([2]AWM_DB_2017Q4!B84*[2]AWM_DB_2017Q4!H84)*100</f>
        <v>19.5994761909798</v>
      </c>
      <c r="BE45" s="37">
        <f>N45/([2]AWM_DB_2017Q4!B84*[2]AWM_DB_2017Q4!H84)*100</f>
        <v>15.823207611753851</v>
      </c>
      <c r="BG45">
        <f t="shared" si="9"/>
        <v>0.93668129142618906</v>
      </c>
      <c r="BH45">
        <f>([2]AWM_DB_2017Q4!D84/[2]AWM_DB_2017Q4!D83-1)*100</f>
        <v>0.52605745796403536</v>
      </c>
      <c r="BL45" s="37">
        <f>(G45+H45)/[2]AWM_DB_2017Q4!Q84</f>
        <v>0.49490543891129302</v>
      </c>
      <c r="BM45">
        <f>(E45+H45)/[2]AWM_DB_2017Q4!T84</f>
        <v>0.30906846432065271</v>
      </c>
      <c r="BN45">
        <f>(E45)/[2]AWM_DB_2017Q4!T84</f>
        <v>0.12758069341724659</v>
      </c>
      <c r="BP45">
        <f>(H45)/[2]AWM_DB_2017Q4!T84</f>
        <v>0.18148777090340609</v>
      </c>
      <c r="BR45">
        <f>($E45)/[2]AWM_DB_2017Q4!Q84</f>
        <v>0.22323684664540486</v>
      </c>
      <c r="BS45">
        <f>($G45)/[2]AWM_DB_2017Q4!Q84</f>
        <v>0.17734361512751373</v>
      </c>
      <c r="BT45">
        <f>($H45)/[2]AWM_DB_2017Q4!Q84</f>
        <v>0.31756182378377928</v>
      </c>
      <c r="BU45">
        <f>0.5*($H45)/([2]AWM_DB_2017Q4!$Q84)</f>
        <v>0.15878091189188964</v>
      </c>
      <c r="BV45">
        <f>0.5*($H45)/([2]AWM_DB_2017Q4!$Q84)</f>
        <v>0.15878091189188964</v>
      </c>
      <c r="BW45">
        <f>K45/([2]AWM_DB_2017Q4!C84*[2]AWM_DB_2017Q4!I84)*100</f>
        <v>21.970986683788624</v>
      </c>
      <c r="BX45">
        <f>($I45)/([2]AWM_DB_2017Q4!Q84-$I45)*100</f>
        <v>19.490488581281575</v>
      </c>
      <c r="BY45">
        <f>($J45)/([2]AWM_DB_2017Q4!Q84-$I45)*100</f>
        <v>18.455128897405057</v>
      </c>
      <c r="BZ45">
        <f>($E45)/([2]AWM_DB_2017Q4!B84*[2]AWM_DB_2017Q4!H84)*100</f>
        <v>11.506481585078896</v>
      </c>
      <c r="CA45" s="37">
        <f>($I45)/([2]AWM_DB_2017Q4!B84*[2]AWM_DB_2017Q4!H84)*100</f>
        <v>8.4074841383517391</v>
      </c>
      <c r="CB45" s="37">
        <f>($J45)/([2]AWM_DB_2017Q4!B84*[2]AWM_DB_2017Q4!H84)*100</f>
        <v>7.9608678268427173</v>
      </c>
      <c r="CC45" s="37">
        <f t="shared" si="10"/>
        <v>16.368351965194456</v>
      </c>
      <c r="CD45">
        <f>N45/([2]AWM_DB_2017Q4!H84*[2]population!D129)*100</f>
        <v>22413058.22409156</v>
      </c>
      <c r="CG45">
        <f>N45/([2]AWM_DB_2017Q4!B84*[2]AWM_DB_2017Q4!H84)*100</f>
        <v>15.823207611753851</v>
      </c>
      <c r="CH45">
        <f>($G45+$H45)/[2]AWM_DB_2017Q4!Q84*100</f>
        <v>49.490543891129299</v>
      </c>
      <c r="CI45">
        <f t="shared" si="11"/>
        <v>37.945617478686628</v>
      </c>
      <c r="CK45" s="80">
        <f>N45+P45+Q45+[2]Fiscaldatabase!CN45+W45+X45</f>
        <v>577400.35676652996</v>
      </c>
      <c r="CL45" s="80">
        <f>[2]Fiscaldatabase!CK45-D45-P45</f>
        <v>18554.885425237517</v>
      </c>
      <c r="CM45" s="80">
        <f>[2]Fiscaldatabase!CK45-D45</f>
        <v>71049.353518044518</v>
      </c>
      <c r="CN45" s="83">
        <f>[2]AWM_DB_2017Q4!D84*[2]AWM_DB_2017Q4!J84</f>
        <v>216384.00401562973</v>
      </c>
      <c r="CO45" s="55">
        <f>[2]Fiscaldatabase!CL45/([2]AWM_DB_2017Q4!B84*[2]AWM_DB_2017Q4!H84)*100</f>
        <v>1.6806511958806007</v>
      </c>
      <c r="CP45" s="37">
        <f>[2]Fiscaldatabase!CM45/([2]AWM_DB_2017Q4!B84*[2]AWM_DB_2017Q4!H84)*100</f>
        <v>6.4354577363345031</v>
      </c>
      <c r="CQ45">
        <f>SUM([2]Fiscaldatabase!CM42:CM45)/([2]AWM_DB_2017Q4!B84*[2]AWM_DB_2017Q4!H84+[2]AWM_DB_2017Q4!B83*[2]AWM_DB_2017Q4!H83+[2]AWM_DB_2017Q4!B82*[2]AWM_DB_2017Q4!H82+[2]AWM_DB_2017Q4!B81*[2]AWM_DB_2017Q4!H81)*100</f>
        <v>5.3388229665439226</v>
      </c>
    </row>
    <row r="46" spans="1:95">
      <c r="A46" s="71" t="s">
        <v>768</v>
      </c>
      <c r="B46" s="72">
        <f t="shared" si="3"/>
        <v>86792.605026750476</v>
      </c>
      <c r="C46" s="73">
        <f t="shared" si="4"/>
        <v>32873.124792503979</v>
      </c>
      <c r="D46" s="74">
        <v>519095.03702894959</v>
      </c>
      <c r="E46" s="75">
        <v>132453.44593859711</v>
      </c>
      <c r="F46" s="76">
        <v>26327.064999999999</v>
      </c>
      <c r="G46" s="76">
        <v>106126.38093859711</v>
      </c>
      <c r="H46" s="75">
        <v>182963.84369061975</v>
      </c>
      <c r="I46" s="76">
        <f t="shared" si="0"/>
        <v>93978.038656042423</v>
      </c>
      <c r="J46" s="76">
        <f t="shared" si="1"/>
        <v>88985.805034577323</v>
      </c>
      <c r="K46" s="75">
        <v>138739.91474042562</v>
      </c>
      <c r="L46" s="77">
        <f t="shared" si="5"/>
        <v>64937.832659307052</v>
      </c>
      <c r="M46" s="78">
        <v>605887.64205570007</v>
      </c>
      <c r="N46" s="75">
        <v>178012.01074695805</v>
      </c>
      <c r="O46" s="79">
        <v>17451.95180956215</v>
      </c>
      <c r="P46" s="75">
        <v>53919.480234246497</v>
      </c>
      <c r="Q46" s="75">
        <v>22231.498882695825</v>
      </c>
      <c r="R46" s="75">
        <v>231540.27522371389</v>
      </c>
      <c r="S46" s="75">
        <v>126288.9277361764</v>
      </c>
      <c r="T46" s="80">
        <f t="shared" si="6"/>
        <v>105251.3474875375</v>
      </c>
      <c r="U46" s="75">
        <v>21226750.384293623</v>
      </c>
      <c r="V46" s="75">
        <v>359417.08671205229</v>
      </c>
      <c r="W46" s="75">
        <v>45222.849902261201</v>
      </c>
      <c r="X46" s="77">
        <f t="shared" si="2"/>
        <v>74961.527065824601</v>
      </c>
      <c r="Y46" s="81"/>
      <c r="Z46" s="82">
        <v>2560793.4</v>
      </c>
      <c r="AA46" s="83">
        <f t="shared" si="12"/>
        <v>3046751.4823596473</v>
      </c>
      <c r="AB46" s="83"/>
      <c r="AC46" s="83">
        <f t="shared" si="7"/>
        <v>276763.12512597512</v>
      </c>
      <c r="AD46" s="83">
        <f>(W46+[2]AWM_DB_2017Q4!D85*[2]AWM_DB_2017Q4!J85)/[2]AWM_DB_2017Q4!H85</f>
        <v>315922.10586149729</v>
      </c>
      <c r="AE46" s="83">
        <f>W46/[2]AWM_DB_2017Q4!H85</f>
        <v>53702.147469663454</v>
      </c>
      <c r="AF46" s="83">
        <f>([2]AWM_DB_2017Q4!E85*[2]AWM_DB_2017Q4!K85-[2]Fiscaldatabase!W46)/[2]AWM_DB_2017Q4!H85</f>
        <v>269977.02560901159</v>
      </c>
      <c r="AG46" s="83">
        <f>N46/([2]AWM_DB_2017Q4!H85)</f>
        <v>211389.31476378412</v>
      </c>
      <c r="AH46" s="84">
        <f>([2]AWM_DB_2017Q4!C85*[2]AWM_DB_2017Q4!I85)/([2]AWM_DB_2017Q4!B85*[2]AWM_DB_2017Q4!H85)*100</f>
        <v>56.251012442565639</v>
      </c>
      <c r="AI46" s="84">
        <f>([2]AWM_DB_2017Q4!E85*[2]AWM_DB_2017Q4!K85-[2]Fiscaldatabase!W46)/([2]AWM_DB_2017Q4!H85*[2]AWM_DB_2017Q4!B85)*100</f>
        <v>20.238383093192134</v>
      </c>
      <c r="AJ46" s="84">
        <f>(W46+[2]AWM_DB_2017Q4!D85*[2]AWM_DB_2017Q4!J85)/([2]AWM_DB_2017Q4!H85*[2]AWM_DB_2017Q4!B85)*100</f>
        <v>23.682580366273822</v>
      </c>
      <c r="AK46" s="84">
        <f t="shared" si="8"/>
        <v>-0.17197590203160473</v>
      </c>
      <c r="AL46">
        <f>[2]AWM_DB_2017Q4!Q85/([2]AWM_DB_2017Q4!B85*[2]AWM_DB_2017Q4!H85)</f>
        <v>0.51831773025499206</v>
      </c>
      <c r="AM46">
        <f>([2]AWM_DB_2017Q4!Q85-I46)/([2]AWM_DB_2017Q4!B85*[2]AWM_DB_2017Q4!H85)</f>
        <v>0.43465941656850815</v>
      </c>
      <c r="AO46">
        <f>Z46/([2]AWM_DB_2017Q4!B85*[2]AWM_DB_2017Q4!H85+[2]AWM_DB_2017Q4!B84*[2]AWM_DB_2017Q4!H84+[2]AWM_DB_2017Q4!B83*[2]AWM_DB_2017Q4!H83+[2]AWM_DB_2017Q4!B82*[2]AWM_DB_2017Q4!H82)*100</f>
        <v>58.532666990886106</v>
      </c>
      <c r="AP46">
        <f>Z46/([2]AWM_DB_2017Q4!B85*[2]AWM_DB_2017Q4!H85*4)*100</f>
        <v>56.989819272447448</v>
      </c>
      <c r="AQ46">
        <f>AA46/([2]AWM_DB_2017Q4!B85*[2]AWM_DB_2017Q4!H85*4)*100</f>
        <v>67.80469535251757</v>
      </c>
      <c r="AR46">
        <f>B46/([2]AWM_DB_2017Q4!B85*[2]AWM_DB_2017Q4!H85)*100</f>
        <v>7.7261912259839844</v>
      </c>
      <c r="AS46">
        <f>(B46-P46)/([2]AWM_DB_2017Q4!B85*[2]AWM_DB_2017Q4!H85)*100</f>
        <v>2.9263328167675118</v>
      </c>
      <c r="AT46">
        <f>SUM(C43:C46)/([2]AWM_DB_2017Q4!B85*[2]AWM_DB_2017Q4!H85+[2]AWM_DB_2017Q4!B84*[2]AWM_DB_2017Q4!H84+[2]AWM_DB_2017Q4!B83*[2]AWM_DB_2017Q4!H83+[2]AWM_DB_2017Q4!B82*[2]AWM_DB_2017Q4!H82)*100</f>
        <v>2.185602963335203</v>
      </c>
      <c r="AU46" s="85">
        <f>Z46/([2]AWM_DB_2017Q4!H85*[2]population!D130)</f>
        <v>3242676.5301596844</v>
      </c>
      <c r="AV46">
        <f>AA46/([2]AWM_DB_2017Q4!H85*[2]population!D130)</f>
        <v>3858034.593917985</v>
      </c>
      <c r="AW46" s="36">
        <f>(M46-P46)/([2]AWM_DB_2017Q4!B85*[2]AWM_DB_2017Q4!H85)*100</f>
        <v>49.135655826588234</v>
      </c>
      <c r="AX46" s="36">
        <f>D46/([2]AWM_DB_2017Q4!B85*[2]AWM_DB_2017Q4!H85)*100</f>
        <v>46.209323009820721</v>
      </c>
      <c r="AZ46" s="36">
        <f>AC46/([2]AWM_DB_2017Q4!B85*[2]AWM_DB_2017Q4!H85)*100</f>
        <v>24.637177653155593</v>
      </c>
      <c r="BA46" s="36">
        <f>AD46/[2]AWM_DB_2017Q4!B85*100</f>
        <v>23.682580366273818</v>
      </c>
      <c r="BC46">
        <f>R46/([2]AWM_DB_2017Q4!B85*[2]AWM_DB_2017Q4!H85)*100</f>
        <v>20.611484611436747</v>
      </c>
      <c r="BD46">
        <f>([2]AWM_DB_2017Q4!D85*[2]AWM_DB_2017Q4!J85)/([2]AWM_DB_2017Q4!B85*[2]AWM_DB_2017Q4!H85)*100</f>
        <v>19.65688732455498</v>
      </c>
      <c r="BE46" s="37">
        <f>N46/([2]AWM_DB_2017Q4!B85*[2]AWM_DB_2017Q4!H85)*100</f>
        <v>15.846451839174708</v>
      </c>
      <c r="BG46">
        <f t="shared" si="9"/>
        <v>0.53669355420569165</v>
      </c>
      <c r="BH46">
        <f>([2]AWM_DB_2017Q4!D85/[2]AWM_DB_2017Q4!D84-1)*100</f>
        <v>0.60705496100843526</v>
      </c>
      <c r="BL46" s="37">
        <f>(G46+H46)/[2]AWM_DB_2017Q4!Q85</f>
        <v>0.49650093498628639</v>
      </c>
      <c r="BM46">
        <f>(E46+H46)/[2]AWM_DB_2017Q4!T85</f>
        <v>0.31211144621242576</v>
      </c>
      <c r="BN46">
        <f>(E46)/[2]AWM_DB_2017Q4!T85</f>
        <v>0.13106522035083007</v>
      </c>
      <c r="BP46">
        <f>(H46)/[2]AWM_DB_2017Q4!T85</f>
        <v>0.18104622586159566</v>
      </c>
      <c r="BR46">
        <f>($E46)/[2]AWM_DB_2017Q4!Q85</f>
        <v>0.22748351257817886</v>
      </c>
      <c r="BS46">
        <f>($G46)/[2]AWM_DB_2017Q4!Q85</f>
        <v>0.18226782808137532</v>
      </c>
      <c r="BT46">
        <f>($H46)/[2]AWM_DB_2017Q4!Q85</f>
        <v>0.31423310690491113</v>
      </c>
      <c r="BU46">
        <f>0.5*($H46)/([2]AWM_DB_2017Q4!$Q85)</f>
        <v>0.15711655345245557</v>
      </c>
      <c r="BV46">
        <f>0.5*($H46)/([2]AWM_DB_2017Q4!$Q85)</f>
        <v>0.15711655345245557</v>
      </c>
      <c r="BW46">
        <f>K46/([2]AWM_DB_2017Q4!C85*[2]AWM_DB_2017Q4!I85)*100</f>
        <v>21.956029667890871</v>
      </c>
      <c r="BX46">
        <f>($I46)/([2]AWM_DB_2017Q4!Q85-$I46)*100</f>
        <v>19.246865591211272</v>
      </c>
      <c r="BY46">
        <f>($J46)/([2]AWM_DB_2017Q4!Q85-$I46)*100</f>
        <v>18.224447472187389</v>
      </c>
      <c r="BZ46">
        <f>($E46)/([2]AWM_DB_2017Q4!B85*[2]AWM_DB_2017Q4!H85)*100</f>
        <v>11.790873790995461</v>
      </c>
      <c r="CA46" s="37">
        <f>($I46)/([2]AWM_DB_2017Q4!B85*[2]AWM_DB_2017Q4!H85)*100</f>
        <v>8.3658313686483847</v>
      </c>
      <c r="CB46" s="37">
        <f>($J46)/([2]AWM_DB_2017Q4!B85*[2]AWM_DB_2017Q4!H85)*100</f>
        <v>7.9214277055443922</v>
      </c>
      <c r="CC46" s="37">
        <f t="shared" si="10"/>
        <v>16.287259074192775</v>
      </c>
      <c r="CD46">
        <f>N46/([2]AWM_DB_2017Q4!H85*[2]population!D130)*100</f>
        <v>22541270.581831962</v>
      </c>
      <c r="CG46">
        <f>N46/([2]AWM_DB_2017Q4!B85*[2]AWM_DB_2017Q4!H85)*100</f>
        <v>15.846451839174708</v>
      </c>
      <c r="CH46">
        <f>($G46+$H46)/[2]AWM_DB_2017Q4!Q85*100</f>
        <v>49.650093498628642</v>
      </c>
      <c r="CI46">
        <f t="shared" si="11"/>
        <v>37.471313063398661</v>
      </c>
      <c r="CK46" s="80">
        <f>N46+P46+Q46+[2]Fiscaldatabase!CN46+W46+X46</f>
        <v>595164.11957785906</v>
      </c>
      <c r="CL46" s="80">
        <f>[2]Fiscaldatabase!CK46-D46-P46</f>
        <v>22149.602314662974</v>
      </c>
      <c r="CM46" s="80">
        <f>[2]Fiscaldatabase!CK46-D46</f>
        <v>76069.082548909471</v>
      </c>
      <c r="CN46" s="83">
        <f>[2]AWM_DB_2017Q4!D85*[2]AWM_DB_2017Q4!J85</f>
        <v>220816.75274587289</v>
      </c>
      <c r="CO46" s="55">
        <f>[2]Fiscaldatabase!CL46/([2]AWM_DB_2017Q4!B85*[2]AWM_DB_2017Q4!H85)*100</f>
        <v>1.9717355298857404</v>
      </c>
      <c r="CP46" s="37">
        <f>[2]Fiscaldatabase!CM46/([2]AWM_DB_2017Q4!B85*[2]AWM_DB_2017Q4!H85)*100</f>
        <v>6.7715939391022131</v>
      </c>
      <c r="CQ46">
        <f>SUM([2]Fiscaldatabase!CM43:CM46)/([2]AWM_DB_2017Q4!B85*[2]AWM_DB_2017Q4!H85+[2]AWM_DB_2017Q4!B84*[2]AWM_DB_2017Q4!H84+[2]AWM_DB_2017Q4!B83*[2]AWM_DB_2017Q4!H83+[2]AWM_DB_2017Q4!B82*[2]AWM_DB_2017Q4!H82)*100</f>
        <v>5.8627271702080037</v>
      </c>
    </row>
    <row r="47" spans="1:95">
      <c r="A47" s="71" t="s">
        <v>346</v>
      </c>
      <c r="B47" s="72">
        <f t="shared" si="3"/>
        <v>84817.694965312374</v>
      </c>
      <c r="C47" s="73">
        <f t="shared" si="4"/>
        <v>29821.912905203135</v>
      </c>
      <c r="D47" s="74">
        <v>528526.25567885744</v>
      </c>
      <c r="E47" s="75">
        <v>137184.19084780401</v>
      </c>
      <c r="F47" s="76">
        <v>30765.652999999998</v>
      </c>
      <c r="G47" s="76">
        <v>106418.53784780402</v>
      </c>
      <c r="H47" s="75">
        <v>185758.17964883</v>
      </c>
      <c r="I47" s="76">
        <v>93238.145000000004</v>
      </c>
      <c r="J47" s="76">
        <v>92520.034648829998</v>
      </c>
      <c r="K47" s="75">
        <v>140939.76288932626</v>
      </c>
      <c r="L47" s="77">
        <f t="shared" si="5"/>
        <v>64644.12229289714</v>
      </c>
      <c r="M47" s="78">
        <v>613343.95064416982</v>
      </c>
      <c r="N47" s="75">
        <v>180725.90369923585</v>
      </c>
      <c r="O47" s="79">
        <v>19312.873848235653</v>
      </c>
      <c r="P47" s="75">
        <v>54995.782060109239</v>
      </c>
      <c r="Q47" s="75">
        <v>23196.208110643365</v>
      </c>
      <c r="R47" s="75">
        <v>232794.1038182932</v>
      </c>
      <c r="S47" s="75">
        <v>128181.28124740849</v>
      </c>
      <c r="T47" s="80">
        <f t="shared" si="6"/>
        <v>104612.8225708847</v>
      </c>
      <c r="U47" s="75">
        <v>21277490.6127479</v>
      </c>
      <c r="V47" s="75">
        <v>357032.46660392795</v>
      </c>
      <c r="W47" s="75">
        <v>46923.926326656969</v>
      </c>
      <c r="X47" s="77">
        <f t="shared" si="2"/>
        <v>74708.026629231172</v>
      </c>
      <c r="Y47" s="81"/>
      <c r="Z47" s="82">
        <v>2626635.7999999998</v>
      </c>
      <c r="AA47" s="83">
        <f t="shared" si="12"/>
        <v>3131569.1773249595</v>
      </c>
      <c r="AB47" s="83"/>
      <c r="AC47" s="83">
        <f t="shared" si="7"/>
        <v>279718.03014495014</v>
      </c>
      <c r="AD47" s="83">
        <f>(W47+[2]AWM_DB_2017Q4!D86*[2]AWM_DB_2017Q4!J86)/[2]AWM_DB_2017Q4!H86</f>
        <v>316902.04319161235</v>
      </c>
      <c r="AE47" s="83">
        <f>W47/[2]AWM_DB_2017Q4!H86</f>
        <v>54977.686324359158</v>
      </c>
      <c r="AF47" s="83">
        <f>([2]AWM_DB_2017Q4!E86*[2]AWM_DB_2017Q4!K86-[2]Fiscaldatabase!W47)/[2]AWM_DB_2017Q4!H86</f>
        <v>267258.18056996557</v>
      </c>
      <c r="AG47" s="83">
        <f>N47/([2]AWM_DB_2017Q4!H86)</f>
        <v>211744.68596457705</v>
      </c>
      <c r="AH47" s="84">
        <f>([2]AWM_DB_2017Q4!C86*[2]AWM_DB_2017Q4!I86)/([2]AWM_DB_2017Q4!B86*[2]AWM_DB_2017Q4!H86)*100</f>
        <v>56.209637741349148</v>
      </c>
      <c r="AI47" s="84">
        <f>([2]AWM_DB_2017Q4!E86*[2]AWM_DB_2017Q4!K86-[2]Fiscaldatabase!W47)/([2]AWM_DB_2017Q4!H86*[2]AWM_DB_2017Q4!B86)*100</f>
        <v>19.8970686135779</v>
      </c>
      <c r="AJ47" s="84">
        <f>(W47+[2]AWM_DB_2017Q4!D86*[2]AWM_DB_2017Q4!J86)/([2]AWM_DB_2017Q4!H86*[2]AWM_DB_2017Q4!B86)*100</f>
        <v>23.59299791579566</v>
      </c>
      <c r="AK47" s="84">
        <f t="shared" si="8"/>
        <v>0.30029572927729475</v>
      </c>
      <c r="AL47">
        <f>[2]AWM_DB_2017Q4!Q86/([2]AWM_DB_2017Q4!B86*[2]AWM_DB_2017Q4!H86)</f>
        <v>0.51557858381660993</v>
      </c>
      <c r="AM47">
        <f>([2]AWM_DB_2017Q4!Q86-I47)/([2]AWM_DB_2017Q4!B86*[2]AWM_DB_2017Q4!H86)</f>
        <v>0.4342498839932184</v>
      </c>
      <c r="AO47">
        <f>Z47/([2]AWM_DB_2017Q4!B86*[2]AWM_DB_2017Q4!H86+[2]AWM_DB_2017Q4!B85*[2]AWM_DB_2017Q4!H85+[2]AWM_DB_2017Q4!B84*[2]AWM_DB_2017Q4!H84+[2]AWM_DB_2017Q4!B83*[2]AWM_DB_2017Q4!H83)*100</f>
        <v>58.923920786593428</v>
      </c>
      <c r="AP47">
        <f>Z47/([2]AWM_DB_2017Q4!B86*[2]AWM_DB_2017Q4!H86*4)*100</f>
        <v>57.278293804422461</v>
      </c>
      <c r="AQ47">
        <f>AA47/([2]AWM_DB_2017Q4!B86*[2]AWM_DB_2017Q4!H86*4)*100</f>
        <v>68.289231193640404</v>
      </c>
      <c r="AR47">
        <f>B47/([2]AWM_DB_2017Q4!B86*[2]AWM_DB_2017Q4!H86)*100</f>
        <v>7.3983806236662826</v>
      </c>
      <c r="AS47">
        <f>(B47-P47)/([2]AWM_DB_2017Q4!B86*[2]AWM_DB_2017Q4!H86)*100</f>
        <v>2.6012716177768125</v>
      </c>
      <c r="AT47">
        <f>SUM(C44:C47)/([2]AWM_DB_2017Q4!B86*[2]AWM_DB_2017Q4!H86+[2]AWM_DB_2017Q4!B85*[2]AWM_DB_2017Q4!H85+[2]AWM_DB_2017Q4!B84*[2]AWM_DB_2017Q4!H84+[2]AWM_DB_2017Q4!B83*[2]AWM_DB_2017Q4!H83)*100</f>
        <v>2.5322039540355061</v>
      </c>
      <c r="AU47" s="85">
        <f>Z47/([2]AWM_DB_2017Q4!H86*[2]population!D131)</f>
        <v>3272736.9013243453</v>
      </c>
      <c r="AV47">
        <f>AA47/([2]AWM_DB_2017Q4!H86*[2]population!D131)</f>
        <v>3901874.0267232014</v>
      </c>
      <c r="AW47" s="36">
        <f>(M47-P47)/([2]AWM_DB_2017Q4!B86*[2]AWM_DB_2017Q4!H86)*100</f>
        <v>48.702953710322582</v>
      </c>
      <c r="AX47" s="36">
        <f>D47/([2]AWM_DB_2017Q4!B86*[2]AWM_DB_2017Q4!H86)*100</f>
        <v>46.101682092545765</v>
      </c>
      <c r="AZ47" s="36">
        <f>AC47/([2]AWM_DB_2017Q4!B86*[2]AWM_DB_2017Q4!H86)*100</f>
        <v>24.39892354019808</v>
      </c>
      <c r="BA47" s="36">
        <f>AD47/[2]AWM_DB_2017Q4!B86*100</f>
        <v>23.592997915795664</v>
      </c>
      <c r="BC47">
        <f>R47/([2]AWM_DB_2017Q4!B86*[2]AWM_DB_2017Q4!H86)*100</f>
        <v>20.305897109057028</v>
      </c>
      <c r="BD47">
        <f>([2]AWM_DB_2017Q4!D86*[2]AWM_DB_2017Q4!J86)/([2]AWM_DB_2017Q4!B86*[2]AWM_DB_2017Q4!H86)*100</f>
        <v>19.499971484654608</v>
      </c>
      <c r="BE47" s="37">
        <f>N47/([2]AWM_DB_2017Q4!B86*[2]AWM_DB_2017Q4!H86)*100</f>
        <v>15.764151863238279</v>
      </c>
      <c r="BG47">
        <f t="shared" si="9"/>
        <v>-0.66346876547769273</v>
      </c>
      <c r="BH47">
        <f>([2]AWM_DB_2017Q4!D86/[2]AWM_DB_2017Q4!D85-1)*100</f>
        <v>0.57182175362451293</v>
      </c>
      <c r="BL47" s="37">
        <f>(G47+H47)/[2]AWM_DB_2017Q4!Q86</f>
        <v>0.4943117583291613</v>
      </c>
      <c r="BM47">
        <f>(E47+H47)/[2]AWM_DB_2017Q4!T86</f>
        <v>0.31250693629980819</v>
      </c>
      <c r="BN47">
        <f>(E47)/[2]AWM_DB_2017Q4!T86</f>
        <v>0.13275127424340949</v>
      </c>
      <c r="BP47">
        <f>(H47)/[2]AWM_DB_2017Q4!T86</f>
        <v>0.17975566205639867</v>
      </c>
      <c r="BR47">
        <f>($E47)/[2]AWM_DB_2017Q4!Q86</f>
        <v>0.2320915888642717</v>
      </c>
      <c r="BS47">
        <f>($G47)/[2]AWM_DB_2017Q4!Q86</f>
        <v>0.18004150027105575</v>
      </c>
      <c r="BT47">
        <f>($H47)/[2]AWM_DB_2017Q4!Q86</f>
        <v>0.3142702580581056</v>
      </c>
      <c r="BU47">
        <f>($I47)/([2]AWM_DB_2017Q4!$Q86)</f>
        <v>0.15774258740801367</v>
      </c>
      <c r="BV47">
        <f>($J47)/([2]AWM_DB_2017Q4!$Q86)</f>
        <v>0.15652767065009196</v>
      </c>
      <c r="BW47">
        <f>K47/([2]AWM_DB_2017Q4!C86*[2]AWM_DB_2017Q4!I86)*100</f>
        <v>21.871217277341223</v>
      </c>
      <c r="BX47">
        <f>($I47)/([2]AWM_DB_2017Q4!Q86-$I47)*100</f>
        <v>18.72854842827352</v>
      </c>
      <c r="BY47">
        <f>($J47)/([2]AWM_DB_2017Q4!Q86-$I47)*100</f>
        <v>18.584303125144292</v>
      </c>
      <c r="BZ47">
        <f>($E47)/([2]AWM_DB_2017Q4!B86*[2]AWM_DB_2017Q4!H86)*100</f>
        <v>11.966145270238808</v>
      </c>
      <c r="CA47" s="37">
        <f>($I47)/([2]AWM_DB_2017Q4!B86*[2]AWM_DB_2017Q4!H86)*100</f>
        <v>8.1328699823391482</v>
      </c>
      <c r="CB47" s="37">
        <f>($J47)/([2]AWM_DB_2017Q4!B86*[2]AWM_DB_2017Q4!H86)*100</f>
        <v>8.0702314761887148</v>
      </c>
      <c r="CC47" s="37">
        <f t="shared" si="10"/>
        <v>16.203101458527861</v>
      </c>
      <c r="CD47">
        <f>N47/([2]AWM_DB_2017Q4!H86*[2]population!D131)*100</f>
        <v>22518094.593155213</v>
      </c>
      <c r="CF47">
        <f t="shared" ref="CF47:CF110" si="13">BX47/(BX47+BY47)</f>
        <v>0.50193291717362742</v>
      </c>
      <c r="CG47">
        <f>N47/([2]AWM_DB_2017Q4!B86*[2]AWM_DB_2017Q4!H86)*100</f>
        <v>15.764151863238279</v>
      </c>
      <c r="CH47">
        <f>($G47+$H47)/[2]AWM_DB_2017Q4!Q86*100</f>
        <v>49.431175832916132</v>
      </c>
      <c r="CI47">
        <f t="shared" si="11"/>
        <v>37.312851553417815</v>
      </c>
      <c r="CK47" s="80">
        <f>N47+P47+Q47+[2]Fiscaldatabase!CN47+W47+X47</f>
        <v>604104.52957996679</v>
      </c>
      <c r="CL47" s="80">
        <f>[2]Fiscaldatabase!CK47-D47-P47</f>
        <v>20582.491841000112</v>
      </c>
      <c r="CM47" s="80">
        <f>[2]Fiscaldatabase!CK47-D47</f>
        <v>75578.273901109351</v>
      </c>
      <c r="CN47" s="83">
        <f>[2]AWM_DB_2017Q4!D86*[2]AWM_DB_2017Q4!J86</f>
        <v>223554.6827540902</v>
      </c>
      <c r="CO47" s="55">
        <f>[2]Fiscaldatabase!CL47/([2]AWM_DB_2017Q4!B86*[2]AWM_DB_2017Q4!H86)*100</f>
        <v>1.7953459933743883</v>
      </c>
      <c r="CP47" s="37">
        <f>[2]Fiscaldatabase!CM47/([2]AWM_DB_2017Q4!B86*[2]AWM_DB_2017Q4!H86)*100</f>
        <v>6.5924549992638584</v>
      </c>
      <c r="CQ47">
        <f>SUM([2]Fiscaldatabase!CM44:CM47)/([2]AWM_DB_2017Q4!B86*[2]AWM_DB_2017Q4!H86+[2]AWM_DB_2017Q4!B85*[2]AWM_DB_2017Q4!H85+[2]AWM_DB_2017Q4!B84*[2]AWM_DB_2017Q4!H84+[2]AWM_DB_2017Q4!B83*[2]AWM_DB_2017Q4!H83)*100</f>
        <v>6.3160856252547903</v>
      </c>
    </row>
    <row r="48" spans="1:95">
      <c r="A48" s="71" t="s">
        <v>347</v>
      </c>
      <c r="B48" s="72">
        <f t="shared" si="3"/>
        <v>84829.470653596567</v>
      </c>
      <c r="C48" s="73">
        <f t="shared" si="4"/>
        <v>28312.566653884242</v>
      </c>
      <c r="D48" s="74">
        <v>540790.1730790158</v>
      </c>
      <c r="E48" s="75">
        <v>140874.16304620405</v>
      </c>
      <c r="F48" s="76">
        <v>30632.330999999998</v>
      </c>
      <c r="G48" s="76">
        <v>110241.83204620404</v>
      </c>
      <c r="H48" s="75">
        <v>190137.23374935973</v>
      </c>
      <c r="I48" s="76">
        <v>95620.623999999996</v>
      </c>
      <c r="J48" s="76">
        <v>94516.609749359734</v>
      </c>
      <c r="K48" s="75">
        <v>143030.74901723801</v>
      </c>
      <c r="L48" s="77">
        <f t="shared" si="5"/>
        <v>66748.02726621402</v>
      </c>
      <c r="M48" s="78">
        <v>625619.64373261237</v>
      </c>
      <c r="N48" s="75">
        <v>184029.30506836838</v>
      </c>
      <c r="O48" s="79">
        <v>20996.923681889766</v>
      </c>
      <c r="P48" s="75">
        <v>56516.903999712325</v>
      </c>
      <c r="Q48" s="75">
        <v>23343.355979371892</v>
      </c>
      <c r="R48" s="75">
        <v>239501.17401279378</v>
      </c>
      <c r="S48" s="75">
        <v>130791.43377668933</v>
      </c>
      <c r="T48" s="80">
        <f t="shared" si="6"/>
        <v>108709.74023610445</v>
      </c>
      <c r="U48" s="75">
        <v>21331557.473172292</v>
      </c>
      <c r="V48" s="75">
        <v>361012.31110748858</v>
      </c>
      <c r="W48" s="75">
        <v>47765.800967320189</v>
      </c>
      <c r="X48" s="77">
        <f t="shared" si="2"/>
        <v>74463.103705045767</v>
      </c>
      <c r="Y48" s="81"/>
      <c r="Z48" s="82">
        <v>2692081.6</v>
      </c>
      <c r="AA48" s="83">
        <f t="shared" si="12"/>
        <v>3216398.6479785563</v>
      </c>
      <c r="AB48" s="83"/>
      <c r="AC48" s="83">
        <f t="shared" si="7"/>
        <v>287266.97498011397</v>
      </c>
      <c r="AD48" s="83">
        <f>(W48+[2]AWM_DB_2017Q4!D87*[2]AWM_DB_2017Q4!J87)/[2]AWM_DB_2017Q4!H87</f>
        <v>323241.8166642607</v>
      </c>
      <c r="AE48" s="83">
        <f>W48/[2]AWM_DB_2017Q4!H87</f>
        <v>55175.886748492194</v>
      </c>
      <c r="AF48" s="83">
        <f>([2]AWM_DB_2017Q4!E87*[2]AWM_DB_2017Q4!K87-[2]Fiscaldatabase!W48)/[2]AWM_DB_2017Q4!H87</f>
        <v>268236.18422951776</v>
      </c>
      <c r="AG48" s="83">
        <f>N48/([2]AWM_DB_2017Q4!H87)</f>
        <v>212578.45339604036</v>
      </c>
      <c r="AH48" s="84">
        <f>([2]AWM_DB_2017Q4!C87*[2]AWM_DB_2017Q4!I87)/([2]AWM_DB_2017Q4!B87*[2]AWM_DB_2017Q4!H87)*100</f>
        <v>56.491634573945539</v>
      </c>
      <c r="AI48" s="84">
        <f>([2]AWM_DB_2017Q4!E87*[2]AWM_DB_2017Q4!K87-[2]Fiscaldatabase!W48)/([2]AWM_DB_2017Q4!H87*[2]AWM_DB_2017Q4!B87)*100</f>
        <v>19.910737371971951</v>
      </c>
      <c r="AJ48" s="84">
        <f>(W48+[2]AWM_DB_2017Q4!D87*[2]AWM_DB_2017Q4!J87)/([2]AWM_DB_2017Q4!H87*[2]AWM_DB_2017Q4!B87)*100</f>
        <v>23.993716350118582</v>
      </c>
      <c r="AK48" s="84">
        <f t="shared" si="8"/>
        <v>-0.39608829603608342</v>
      </c>
      <c r="AL48">
        <f>[2]AWM_DB_2017Q4!Q87/([2]AWM_DB_2017Q4!B87*[2]AWM_DB_2017Q4!H87)</f>
        <v>0.51971036097493473</v>
      </c>
      <c r="AM48">
        <f>([2]AWM_DB_2017Q4!Q87-I48)/([2]AWM_DB_2017Q4!B87*[2]AWM_DB_2017Q4!H87)</f>
        <v>0.43772169655871296</v>
      </c>
      <c r="AO48">
        <f>Z48/([2]AWM_DB_2017Q4!B87*[2]AWM_DB_2017Q4!H87+[2]AWM_DB_2017Q4!B86*[2]AWM_DB_2017Q4!H86+[2]AWM_DB_2017Q4!B85*[2]AWM_DB_2017Q4!H85+[2]AWM_DB_2017Q4!B84*[2]AWM_DB_2017Q4!H84)*100</f>
        <v>59.295808616940384</v>
      </c>
      <c r="AP48">
        <f>Z48/([2]AWM_DB_2017Q4!B87*[2]AWM_DB_2017Q4!H87*4)*100</f>
        <v>57.707261689561165</v>
      </c>
      <c r="AQ48">
        <f>AA48/([2]AWM_DB_2017Q4!B87*[2]AWM_DB_2017Q4!H87*4)*100</f>
        <v>68.946483077202885</v>
      </c>
      <c r="AR48">
        <f>B48/([2]AWM_DB_2017Q4!B87*[2]AWM_DB_2017Q4!H87)*100</f>
        <v>7.27359298766285</v>
      </c>
      <c r="AS48">
        <f>(B48-P48)/([2]AWM_DB_2017Q4!B87*[2]AWM_DB_2017Q4!H87)*100</f>
        <v>2.4276243231242929</v>
      </c>
      <c r="AT48">
        <f>SUM(C45:C48)/([2]AWM_DB_2017Q4!B87*[2]AWM_DB_2017Q4!H87+[2]AWM_DB_2017Q4!B86*[2]AWM_DB_2017Q4!H86+[2]AWM_DB_2017Q4!B85*[2]AWM_DB_2017Q4!H85+[2]AWM_DB_2017Q4!B84*[2]AWM_DB_2017Q4!H84)*100</f>
        <v>2.6680165186180003</v>
      </c>
      <c r="AU48" s="85">
        <f>Z48/([2]AWM_DB_2017Q4!H87*[2]population!D132)</f>
        <v>3303394.9152393793</v>
      </c>
      <c r="AV48">
        <f>AA48/([2]AWM_DB_2017Q4!H87*[2]population!D132)</f>
        <v>3946772.9875332071</v>
      </c>
      <c r="AW48" s="36">
        <f>(M48-P48)/([2]AWM_DB_2017Q4!B87*[2]AWM_DB_2017Q4!H87)*100</f>
        <v>48.796976629553399</v>
      </c>
      <c r="AX48" s="36">
        <f>D48/([2]AWM_DB_2017Q4!B87*[2]AWM_DB_2017Q4!H87)*100</f>
        <v>46.369352306429107</v>
      </c>
      <c r="AZ48" s="36">
        <f>AC48/([2]AWM_DB_2017Q4!B87*[2]AWM_DB_2017Q4!H87)*100</f>
        <v>24.63133435471801</v>
      </c>
      <c r="BA48" s="36">
        <f>AD48/[2]AWM_DB_2017Q4!B87*100</f>
        <v>23.993716350118582</v>
      </c>
      <c r="BC48">
        <f>R48/([2]AWM_DB_2017Q4!B87*[2]AWM_DB_2017Q4!H87)*100</f>
        <v>20.535717674699633</v>
      </c>
      <c r="BD48">
        <f>([2]AWM_DB_2017Q4!D87*[2]AWM_DB_2017Q4!J87)/([2]AWM_DB_2017Q4!B87*[2]AWM_DB_2017Q4!H87)*100</f>
        <v>19.898099670100205</v>
      </c>
      <c r="BE48" s="37">
        <f>N48/([2]AWM_DB_2017Q4!B87*[2]AWM_DB_2017Q4!H87)*100</f>
        <v>15.779354186185767</v>
      </c>
      <c r="BG48">
        <f t="shared" si="9"/>
        <v>1.1147010078429886</v>
      </c>
      <c r="BH48">
        <f>([2]AWM_DB_2017Q4!D87/[2]AWM_DB_2017Q4!D86-1)*100</f>
        <v>1.525228154913405</v>
      </c>
      <c r="BL48" s="37">
        <f>(G48+H48)/[2]AWM_DB_2017Q4!Q87</f>
        <v>0.49557629628097849</v>
      </c>
      <c r="BM48">
        <f>(E48+H48)/[2]AWM_DB_2017Q4!T87</f>
        <v>0.31513662898436362</v>
      </c>
      <c r="BN48">
        <f>(E48)/[2]AWM_DB_2017Q4!T87</f>
        <v>0.13411806748392094</v>
      </c>
      <c r="BP48">
        <f>(H48)/[2]AWM_DB_2017Q4!T87</f>
        <v>0.18101856150044271</v>
      </c>
      <c r="BR48">
        <f>($E48)/[2]AWM_DB_2017Q4!Q87</f>
        <v>0.23241931250840037</v>
      </c>
      <c r="BS48">
        <f>($G48)/[2]AWM_DB_2017Q4!Q87</f>
        <v>0.18188097987451146</v>
      </c>
      <c r="BT48">
        <f>($H48)/[2]AWM_DB_2017Q4!Q87</f>
        <v>0.31369531640646708</v>
      </c>
      <c r="BU48">
        <f>($I48)/([2]AWM_DB_2017Q4!$Q87)</f>
        <v>0.1577583796144022</v>
      </c>
      <c r="BV48">
        <f>($J48)/([2]AWM_DB_2017Q4!$Q87)</f>
        <v>0.15593693679206486</v>
      </c>
      <c r="BW48">
        <f>K48/([2]AWM_DB_2017Q4!C87*[2]AWM_DB_2017Q4!I87)*100</f>
        <v>21.709384479481592</v>
      </c>
      <c r="BX48">
        <f>($I48)/([2]AWM_DB_2017Q4!Q87-$I48)*100</f>
        <v>18.730774613367686</v>
      </c>
      <c r="BY48">
        <f>($J48)/([2]AWM_DB_2017Q4!Q87-$I48)*100</f>
        <v>18.514513296157617</v>
      </c>
      <c r="BZ48">
        <f>($E48)/([2]AWM_DB_2017Q4!B87*[2]AWM_DB_2017Q4!H87)*100</f>
        <v>12.079072480128691</v>
      </c>
      <c r="CA48" s="37">
        <f>($I48)/([2]AWM_DB_2017Q4!B87*[2]AWM_DB_2017Q4!H87)*100</f>
        <v>8.1988664416221742</v>
      </c>
      <c r="CB48" s="37">
        <f>($J48)/([2]AWM_DB_2017Q4!B87*[2]AWM_DB_2017Q4!H87)*100</f>
        <v>8.1042041709529613</v>
      </c>
      <c r="CC48" s="37">
        <f t="shared" si="10"/>
        <v>16.303070612575134</v>
      </c>
      <c r="CD48">
        <f>N48/([2]AWM_DB_2017Q4!H87*[2]population!D132)*100</f>
        <v>22581836.695361856</v>
      </c>
      <c r="CF48">
        <f t="shared" si="13"/>
        <v>0.50290320372519881</v>
      </c>
      <c r="CG48">
        <f>N48/([2]AWM_DB_2017Q4!B87*[2]AWM_DB_2017Q4!H87)*100</f>
        <v>15.779354186185767</v>
      </c>
      <c r="CH48">
        <f>($G48+$H48)/[2]AWM_DB_2017Q4!Q87*100</f>
        <v>49.55762962809785</v>
      </c>
      <c r="CI48">
        <f t="shared" si="11"/>
        <v>37.245287909525302</v>
      </c>
      <c r="CK48" s="80">
        <f>N48+P48+Q48+[2]Fiscaldatabase!CN48+W48+X48</f>
        <v>618183.31922268786</v>
      </c>
      <c r="CL48" s="80">
        <f>[2]Fiscaldatabase!CK48-D48-P48</f>
        <v>20876.242143959731</v>
      </c>
      <c r="CM48" s="80">
        <f>[2]Fiscaldatabase!CK48-D48</f>
        <v>77393.146143672056</v>
      </c>
      <c r="CN48" s="83">
        <f>[2]AWM_DB_2017Q4!D87*[2]AWM_DB_2017Q4!J87</f>
        <v>232064.84950286933</v>
      </c>
      <c r="CO48" s="55">
        <f>[2]Fiscaldatabase!CL48/([2]AWM_DB_2017Q4!B87*[2]AWM_DB_2017Q4!H87)*100</f>
        <v>1.7900063185248611</v>
      </c>
      <c r="CP48" s="37">
        <f>[2]Fiscaldatabase!CM48/([2]AWM_DB_2017Q4!B87*[2]AWM_DB_2017Q4!H87)*100</f>
        <v>6.6359749830634183</v>
      </c>
      <c r="CQ48">
        <f>SUM([2]Fiscaldatabase!CM45:CM48)/([2]AWM_DB_2017Q4!B87*[2]AWM_DB_2017Q4!H87+[2]AWM_DB_2017Q4!B86*[2]AWM_DB_2017Q4!H86+[2]AWM_DB_2017Q4!B85*[2]AWM_DB_2017Q4!H85+[2]AWM_DB_2017Q4!B84*[2]AWM_DB_2017Q4!H84)*100</f>
        <v>6.6097813215939061</v>
      </c>
    </row>
    <row r="49" spans="1:95">
      <c r="A49" s="71" t="s">
        <v>348</v>
      </c>
      <c r="B49" s="72">
        <f t="shared" si="3"/>
        <v>83145.921408869559</v>
      </c>
      <c r="C49" s="73">
        <f t="shared" si="4"/>
        <v>24440.500693386799</v>
      </c>
      <c r="D49" s="74">
        <v>556041.71366960648</v>
      </c>
      <c r="E49" s="75">
        <v>144261.24964488097</v>
      </c>
      <c r="F49" s="76">
        <v>30560.191999999999</v>
      </c>
      <c r="G49" s="76">
        <v>113701.05764488097</v>
      </c>
      <c r="H49" s="75">
        <v>194367.36804355244</v>
      </c>
      <c r="I49" s="76">
        <v>97377.554000000004</v>
      </c>
      <c r="J49" s="76">
        <v>96989.81404355244</v>
      </c>
      <c r="K49" s="75">
        <v>145533.9398828109</v>
      </c>
      <c r="L49" s="77">
        <f t="shared" si="5"/>
        <v>71879.156098362175</v>
      </c>
      <c r="M49" s="78">
        <v>639187.63507847604</v>
      </c>
      <c r="N49" s="75">
        <v>188093.60495098666</v>
      </c>
      <c r="O49" s="79">
        <v>22308.803750143896</v>
      </c>
      <c r="P49" s="75">
        <v>58705.42071548276</v>
      </c>
      <c r="Q49" s="75">
        <v>23082.634258143149</v>
      </c>
      <c r="R49" s="75">
        <v>243820.55724616291</v>
      </c>
      <c r="S49" s="75">
        <v>132944.86995725334</v>
      </c>
      <c r="T49" s="80">
        <f t="shared" si="6"/>
        <v>110875.68728890957</v>
      </c>
      <c r="U49" s="75">
        <v>21390022.134065256</v>
      </c>
      <c r="V49" s="75">
        <v>366179.93699997256</v>
      </c>
      <c r="W49" s="75">
        <v>48300.349986830624</v>
      </c>
      <c r="X49" s="77">
        <f t="shared" si="2"/>
        <v>77185.067920869915</v>
      </c>
      <c r="Y49" s="81"/>
      <c r="Z49" s="82">
        <v>2756905.1</v>
      </c>
      <c r="AA49" s="83">
        <f t="shared" si="12"/>
        <v>3299544.5693874257</v>
      </c>
      <c r="AB49" s="83"/>
      <c r="AC49" s="83">
        <f t="shared" si="7"/>
        <v>292120.90723299352</v>
      </c>
      <c r="AD49" s="83">
        <f>(W49+[2]AWM_DB_2017Q4!D88*[2]AWM_DB_2017Q4!J88)/[2]AWM_DB_2017Q4!H88</f>
        <v>323746.58556874812</v>
      </c>
      <c r="AE49" s="83">
        <f>W49/[2]AWM_DB_2017Q4!H88</f>
        <v>55089.64053127246</v>
      </c>
      <c r="AF49" s="83">
        <f>([2]AWM_DB_2017Q4!E88*[2]AWM_DB_2017Q4!K88-[2]Fiscaldatabase!W49)/[2]AWM_DB_2017Q4!H88</f>
        <v>267614.03204057604</v>
      </c>
      <c r="AG49" s="83">
        <f>N49/([2]AWM_DB_2017Q4!H88)</f>
        <v>214532.79501714351</v>
      </c>
      <c r="AH49" s="84">
        <f>([2]AWM_DB_2017Q4!C88*[2]AWM_DB_2017Q4!I88)/([2]AWM_DB_2017Q4!B88*[2]AWM_DB_2017Q4!H88)*100</f>
        <v>56.519481489135103</v>
      </c>
      <c r="AI49" s="84">
        <f>([2]AWM_DB_2017Q4!E88*[2]AWM_DB_2017Q4!K88-[2]Fiscaldatabase!W49)/([2]AWM_DB_2017Q4!H88*[2]AWM_DB_2017Q4!B88)*100</f>
        <v>19.870045491100839</v>
      </c>
      <c r="AJ49" s="84">
        <f>(W49+[2]AWM_DB_2017Q4!D88*[2]AWM_DB_2017Q4!J88)/([2]AWM_DB_2017Q4!H88*[2]AWM_DB_2017Q4!B88)*100</f>
        <v>24.037825422637919</v>
      </c>
      <c r="AK49" s="84">
        <f t="shared" si="8"/>
        <v>-0.42735240287386489</v>
      </c>
      <c r="AL49">
        <f>[2]AWM_DB_2017Q4!Q88/([2]AWM_DB_2017Q4!B88*[2]AWM_DB_2017Q4!H88)</f>
        <v>0.5191711254049608</v>
      </c>
      <c r="AM49">
        <f>([2]AWM_DB_2017Q4!Q88-I49)/([2]AWM_DB_2017Q4!B88*[2]AWM_DB_2017Q4!H88)</f>
        <v>0.43670634587134138</v>
      </c>
      <c r="AO49">
        <f>Z49/([2]AWM_DB_2017Q4!B88*[2]AWM_DB_2017Q4!H88+[2]AWM_DB_2017Q4!B87*[2]AWM_DB_2017Q4!H87+[2]AWM_DB_2017Q4!B86*[2]AWM_DB_2017Q4!H86+[2]AWM_DB_2017Q4!B85*[2]AWM_DB_2017Q4!H85)*100</f>
        <v>59.713388552868309</v>
      </c>
      <c r="AP49">
        <f>Z49/([2]AWM_DB_2017Q4!B88*[2]AWM_DB_2017Q4!H88*4)*100</f>
        <v>58.367550304922155</v>
      </c>
      <c r="AQ49">
        <f>AA49/([2]AWM_DB_2017Q4!B88*[2]AWM_DB_2017Q4!H88*4)*100</f>
        <v>69.855989470603575</v>
      </c>
      <c r="AR49">
        <f>B49/([2]AWM_DB_2017Q4!B88*[2]AWM_DB_2017Q4!H88)*100</f>
        <v>7.0412634087133403</v>
      </c>
      <c r="AS49">
        <f>(B49-P49)/([2]AWM_DB_2017Q4!B88*[2]AWM_DB_2017Q4!H88)*100</f>
        <v>2.0697588084533471</v>
      </c>
      <c r="AT49">
        <f>SUM(C46:C49)/([2]AWM_DB_2017Q4!B88*[2]AWM_DB_2017Q4!H88+[2]AWM_DB_2017Q4!B87*[2]AWM_DB_2017Q4!H87+[2]AWM_DB_2017Q4!B86*[2]AWM_DB_2017Q4!H86+[2]AWM_DB_2017Q4!B85*[2]AWM_DB_2017Q4!H85)*100</f>
        <v>2.5005567127584971</v>
      </c>
      <c r="AU49" s="85">
        <f>Z49/([2]AWM_DB_2017Q4!H88*[2]population!D133)</f>
        <v>3336575.9131247462</v>
      </c>
      <c r="AV49">
        <f>AA49/([2]AWM_DB_2017Q4!H88*[2]population!D133)</f>
        <v>3993311.5341908745</v>
      </c>
      <c r="AW49" s="36">
        <f>(M49-P49)/([2]AWM_DB_2017Q4!B88*[2]AWM_DB_2017Q4!H88)*100</f>
        <v>49.158492757613772</v>
      </c>
      <c r="AX49" s="36">
        <f>D49/([2]AWM_DB_2017Q4!B88*[2]AWM_DB_2017Q4!H88)*100</f>
        <v>47.088733949160421</v>
      </c>
      <c r="AZ49" s="36">
        <f>AC49/([2]AWM_DB_2017Q4!B88*[2]AWM_DB_2017Q4!H88)*100</f>
        <v>24.73843840042408</v>
      </c>
      <c r="BA49" s="36">
        <f>AD49/[2]AWM_DB_2017Q4!B88*100</f>
        <v>24.037825422637916</v>
      </c>
      <c r="BC49">
        <f>R49/([2]AWM_DB_2017Q4!B88*[2]AWM_DB_2017Q4!H88)*100</f>
        <v>20.648093603859728</v>
      </c>
      <c r="BD49">
        <f>([2]AWM_DB_2017Q4!D88*[2]AWM_DB_2017Q4!J88)/([2]AWM_DB_2017Q4!B88*[2]AWM_DB_2017Q4!H88)*100</f>
        <v>19.947480626073567</v>
      </c>
      <c r="BE49" s="37">
        <f>N49/([2]AWM_DB_2017Q4!B88*[2]AWM_DB_2017Q4!H88)*100</f>
        <v>15.928822430646406</v>
      </c>
      <c r="BG49">
        <f t="shared" si="9"/>
        <v>1.4314265008390059</v>
      </c>
      <c r="BH49">
        <f>([2]AWM_DB_2017Q4!D88/[2]AWM_DB_2017Q4!D87-1)*100</f>
        <v>1.405804854815651</v>
      </c>
      <c r="BL49" s="37">
        <f>(G49+H49)/[2]AWM_DB_2017Q4!Q88</f>
        <v>0.50251184082608014</v>
      </c>
      <c r="BM49">
        <f>(E49+H49)/[2]AWM_DB_2017Q4!T88</f>
        <v>0.31909430590922139</v>
      </c>
      <c r="BN49">
        <f>(E49)/[2]AWM_DB_2017Q4!T88</f>
        <v>0.13593931794442832</v>
      </c>
      <c r="BP49">
        <f>(H49)/[2]AWM_DB_2017Q4!T88</f>
        <v>0.18315498796479313</v>
      </c>
      <c r="BR49">
        <f>($E49)/[2]AWM_DB_2017Q4!Q88</f>
        <v>0.23531456025368858</v>
      </c>
      <c r="BS49">
        <f>($G49)/[2]AWM_DB_2017Q4!Q88</f>
        <v>0.18546570507289284</v>
      </c>
      <c r="BT49">
        <f>($H49)/[2]AWM_DB_2017Q4!Q88</f>
        <v>0.31704613575318735</v>
      </c>
      <c r="BU49">
        <f>($I49)/([2]AWM_DB_2017Q4!$Q88)</f>
        <v>0.15883930268520946</v>
      </c>
      <c r="BV49">
        <f>($J49)/([2]AWM_DB_2017Q4!$Q88)</f>
        <v>0.15820683306797792</v>
      </c>
      <c r="BW49">
        <f>K49/([2]AWM_DB_2017Q4!C88*[2]AWM_DB_2017Q4!I88)*100</f>
        <v>21.805987487249165</v>
      </c>
      <c r="BX49">
        <f>($I49)/([2]AWM_DB_2017Q4!Q88-$I49)*100</f>
        <v>18.883348115558288</v>
      </c>
      <c r="BY49">
        <f>($J49)/([2]AWM_DB_2017Q4!Q88-$I49)*100</f>
        <v>18.808158009880437</v>
      </c>
      <c r="BZ49">
        <f>($E49)/([2]AWM_DB_2017Q4!B88*[2]AWM_DB_2017Q4!H88)*100</f>
        <v>12.216852507108095</v>
      </c>
      <c r="CA49" s="37">
        <f>($I49)/([2]AWM_DB_2017Q4!B88*[2]AWM_DB_2017Q4!H88)*100</f>
        <v>8.2464779533619392</v>
      </c>
      <c r="CB49" s="37">
        <f>($J49)/([2]AWM_DB_2017Q4!B88*[2]AWM_DB_2017Q4!H88)*100</f>
        <v>8.2136419570656862</v>
      </c>
      <c r="CC49" s="37">
        <f t="shared" si="10"/>
        <v>16.460119910427625</v>
      </c>
      <c r="CD49">
        <f>N49/([2]AWM_DB_2017Q4!H88*[2]population!D133)*100</f>
        <v>22764243.56037005</v>
      </c>
      <c r="CF49">
        <f t="shared" si="13"/>
        <v>0.50099744098083554</v>
      </c>
      <c r="CG49">
        <f>N49/([2]AWM_DB_2017Q4!B88*[2]AWM_DB_2017Q4!H88)*100</f>
        <v>15.928822430646406</v>
      </c>
      <c r="CH49">
        <f>($G49+$H49)/[2]AWM_DB_2017Q4!Q88*100</f>
        <v>50.251184082608013</v>
      </c>
      <c r="CI49">
        <f t="shared" si="11"/>
        <v>37.691506125438721</v>
      </c>
      <c r="CK49" s="80">
        <f>N49+P49+Q49+[2]Fiscaldatabase!CN49+W49+X49</f>
        <v>630914.53006766841</v>
      </c>
      <c r="CL49" s="80">
        <f>[2]Fiscaldatabase!CK49-D49-P49</f>
        <v>16167.395682579168</v>
      </c>
      <c r="CM49" s="80">
        <f>[2]Fiscaldatabase!CK49-D49</f>
        <v>74872.816398061928</v>
      </c>
      <c r="CN49" s="83">
        <f>[2]AWM_DB_2017Q4!D88*[2]AWM_DB_2017Q4!J88</f>
        <v>235547.45223535533</v>
      </c>
      <c r="CO49" s="55">
        <f>[2]Fiscaldatabase!CL49/([2]AWM_DB_2017Q4!B88*[2]AWM_DB_2017Q4!H88)*100</f>
        <v>1.3691458306671795</v>
      </c>
      <c r="CP49" s="37">
        <f>[2]Fiscaldatabase!CM49/([2]AWM_DB_2017Q4!B88*[2]AWM_DB_2017Q4!H88)*100</f>
        <v>6.3406504309271723</v>
      </c>
      <c r="CQ49">
        <f>SUM([2]Fiscaldatabase!CM46:CM49)/([2]AWM_DB_2017Q4!B88*[2]AWM_DB_2017Q4!H88+[2]AWM_DB_2017Q4!B87*[2]AWM_DB_2017Q4!H87+[2]AWM_DB_2017Q4!B86*[2]AWM_DB_2017Q4!H86+[2]AWM_DB_2017Q4!B85*[2]AWM_DB_2017Q4!H85)*100</f>
        <v>6.582632860067017</v>
      </c>
    </row>
    <row r="50" spans="1:95">
      <c r="A50" s="71" t="s">
        <v>349</v>
      </c>
      <c r="B50" s="72">
        <f t="shared" si="3"/>
        <v>87995.622268495383</v>
      </c>
      <c r="C50" s="73">
        <f t="shared" si="4"/>
        <v>26490.577263147759</v>
      </c>
      <c r="D50" s="74">
        <v>563220.62523704197</v>
      </c>
      <c r="E50" s="75">
        <v>144272.56973186051</v>
      </c>
      <c r="F50" s="76">
        <v>30097.687000000002</v>
      </c>
      <c r="G50" s="76">
        <v>114174.8827318605</v>
      </c>
      <c r="H50" s="75">
        <v>199636.92679983494</v>
      </c>
      <c r="I50" s="76">
        <v>99534.53</v>
      </c>
      <c r="J50" s="76">
        <v>100102.39679983494</v>
      </c>
      <c r="K50" s="75">
        <v>147963.09232661701</v>
      </c>
      <c r="L50" s="77">
        <f t="shared" si="5"/>
        <v>71348.036378729506</v>
      </c>
      <c r="M50" s="78">
        <v>651216.24750553735</v>
      </c>
      <c r="N50" s="75">
        <v>192722.5867322564</v>
      </c>
      <c r="O50" s="79">
        <v>23055.793692829091</v>
      </c>
      <c r="P50" s="75">
        <v>61505.045005347623</v>
      </c>
      <c r="Q50" s="75">
        <v>22623.02743083204</v>
      </c>
      <c r="R50" s="75">
        <v>249593.18233934109</v>
      </c>
      <c r="S50" s="75">
        <v>135895.21892104743</v>
      </c>
      <c r="T50" s="80">
        <f t="shared" si="6"/>
        <v>113697.96341829366</v>
      </c>
      <c r="U50" s="75">
        <v>21451252.82965976</v>
      </c>
      <c r="V50" s="75">
        <v>370966.17207519402</v>
      </c>
      <c r="W50" s="75">
        <v>48810.633125567299</v>
      </c>
      <c r="X50" s="77">
        <f t="shared" si="2"/>
        <v>75961.772872192902</v>
      </c>
      <c r="Y50" s="81"/>
      <c r="Z50" s="82">
        <v>2822407.6</v>
      </c>
      <c r="AA50" s="83">
        <f t="shared" si="12"/>
        <v>3387540.1916559208</v>
      </c>
      <c r="AB50" s="83"/>
      <c r="AC50" s="83">
        <f t="shared" si="7"/>
        <v>298403.81546490837</v>
      </c>
      <c r="AD50" s="83">
        <f>(W50+[2]AWM_DB_2017Q4!D89*[2]AWM_DB_2017Q4!J89)/[2]AWM_DB_2017Q4!H89</f>
        <v>326296.76797490986</v>
      </c>
      <c r="AE50" s="83">
        <f>W50/[2]AWM_DB_2017Q4!H89</f>
        <v>54853.304651807259</v>
      </c>
      <c r="AF50" s="83">
        <f>([2]AWM_DB_2017Q4!E89*[2]AWM_DB_2017Q4!K89-[2]Fiscaldatabase!W50)/[2]AWM_DB_2017Q4!H89</f>
        <v>269061.18280435802</v>
      </c>
      <c r="AG50" s="83">
        <f>N50/([2]AWM_DB_2017Q4!H89)</f>
        <v>216581.30793168116</v>
      </c>
      <c r="AH50" s="84">
        <f>([2]AWM_DB_2017Q4!C89*[2]AWM_DB_2017Q4!I89)/([2]AWM_DB_2017Q4!B89*[2]AWM_DB_2017Q4!H89)*100</f>
        <v>56.719601049587546</v>
      </c>
      <c r="AI50" s="84">
        <f>([2]AWM_DB_2017Q4!E89*[2]AWM_DB_2017Q4!K89-[2]Fiscaldatabase!W50)/([2]AWM_DB_2017Q4!H89*[2]AWM_DB_2017Q4!B89)*100</f>
        <v>19.789298371733423</v>
      </c>
      <c r="AJ50" s="84">
        <f>(W50+[2]AWM_DB_2017Q4!D89*[2]AWM_DB_2017Q4!J89)/([2]AWM_DB_2017Q4!H89*[2]AWM_DB_2017Q4!B89)*100</f>
        <v>23.998943407169079</v>
      </c>
      <c r="AK50" s="84">
        <f t="shared" si="8"/>
        <v>-0.50784282849004114</v>
      </c>
      <c r="AL50">
        <f>[2]AWM_DB_2017Q4!Q89/([2]AWM_DB_2017Q4!B89*[2]AWM_DB_2017Q4!H89)</f>
        <v>0.5149324932387277</v>
      </c>
      <c r="AM50">
        <f>([2]AWM_DB_2017Q4!Q89-I50)/([2]AWM_DB_2017Q4!B89*[2]AWM_DB_2017Q4!H89)</f>
        <v>0.43266249735972817</v>
      </c>
      <c r="AO50">
        <f>Z50/([2]AWM_DB_2017Q4!B89*[2]AWM_DB_2017Q4!H89+[2]AWM_DB_2017Q4!B88*[2]AWM_DB_2017Q4!H88+[2]AWM_DB_2017Q4!B87*[2]AWM_DB_2017Q4!H87+[2]AWM_DB_2017Q4!B86*[2]AWM_DB_2017Q4!H86)*100</f>
        <v>60.007910301006582</v>
      </c>
      <c r="AP50">
        <f>Z50/([2]AWM_DB_2017Q4!B89*[2]AWM_DB_2017Q4!H89*4)*100</f>
        <v>58.321333717268018</v>
      </c>
      <c r="AQ50">
        <f>AA50/([2]AWM_DB_2017Q4!B89*[2]AWM_DB_2017Q4!H89*4)*100</f>
        <v>69.999053998516388</v>
      </c>
      <c r="AR50">
        <f>B50/([2]AWM_DB_2017Q4!B89*[2]AWM_DB_2017Q4!H89)*100</f>
        <v>7.2732542981808574</v>
      </c>
      <c r="AS50">
        <f>(B50-P50)/([2]AWM_DB_2017Q4!B89*[2]AWM_DB_2017Q4!H89)*100</f>
        <v>2.1895714806424316</v>
      </c>
      <c r="AT50">
        <f>SUM(C47:C50)/([2]AWM_DB_2017Q4!B89*[2]AWM_DB_2017Q4!H89+[2]AWM_DB_2017Q4!B88*[2]AWM_DB_2017Q4!H88+[2]AWM_DB_2017Q4!B87*[2]AWM_DB_2017Q4!H87+[2]AWM_DB_2017Q4!B86*[2]AWM_DB_2017Q4!H86)*100</f>
        <v>2.3188699578071983</v>
      </c>
      <c r="AU50" s="85">
        <f>Z50/([2]AWM_DB_2017Q4!H89*[2]population!D134)</f>
        <v>3361891.3230122286</v>
      </c>
      <c r="AV50">
        <f>AA50/([2]AWM_DB_2017Q4!H89*[2]population!D134)</f>
        <v>4035045.1071217433</v>
      </c>
      <c r="AW50" s="36">
        <f>(M50-P50)/([2]AWM_DB_2017Q4!B89*[2]AWM_DB_2017Q4!H89)*100</f>
        <v>48.742419539722022</v>
      </c>
      <c r="AX50" s="36">
        <f>D50/([2]AWM_DB_2017Q4!B89*[2]AWM_DB_2017Q4!H89)*100</f>
        <v>46.552848059079587</v>
      </c>
      <c r="AZ50" s="36">
        <f>AC50/([2]AWM_DB_2017Q4!B89*[2]AWM_DB_2017Q4!H89)*100</f>
        <v>24.664486453671657</v>
      </c>
      <c r="BA50" s="36">
        <f>AD50/[2]AWM_DB_2017Q4!B89*100</f>
        <v>23.998943407169079</v>
      </c>
      <c r="BC50">
        <f>R50/([2]AWM_DB_2017Q4!B89*[2]AWM_DB_2017Q4!H89)*100</f>
        <v>20.630056807907739</v>
      </c>
      <c r="BD50">
        <f>([2]AWM_DB_2017Q4!D89*[2]AWM_DB_2017Q4!J89)/([2]AWM_DB_2017Q4!B89*[2]AWM_DB_2017Q4!H89)*100</f>
        <v>19.964513761405161</v>
      </c>
      <c r="BE50" s="37">
        <f>N50/([2]AWM_DB_2017Q4!B89*[2]AWM_DB_2017Q4!H89)*100</f>
        <v>15.92943314873026</v>
      </c>
      <c r="BG50">
        <f t="shared" si="9"/>
        <v>1.3070719041665679</v>
      </c>
      <c r="BH50">
        <f>([2]AWM_DB_2017Q4!D89/[2]AWM_DB_2017Q4!D88-1)*100</f>
        <v>1.156731630114094</v>
      </c>
      <c r="BL50" s="37">
        <f>(G50+H50)/[2]AWM_DB_2017Q4!Q89</f>
        <v>0.50371709623862626</v>
      </c>
      <c r="BM50">
        <f>(E50+H50)/[2]AWM_DB_2017Q4!T89</f>
        <v>0.31689876001811523</v>
      </c>
      <c r="BN50">
        <f>(E50)/[2]AWM_DB_2017Q4!T89</f>
        <v>0.13294136659131195</v>
      </c>
      <c r="BP50">
        <f>(H50)/[2]AWM_DB_2017Q4!T89</f>
        <v>0.18395739342680323</v>
      </c>
      <c r="BR50">
        <f>($E50)/[2]AWM_DB_2017Q4!Q89</f>
        <v>0.23158006704931691</v>
      </c>
      <c r="BS50">
        <f>($G50)/[2]AWM_DB_2017Q4!Q89</f>
        <v>0.18326856621139895</v>
      </c>
      <c r="BT50">
        <f>($H50)/[2]AWM_DB_2017Q4!Q89</f>
        <v>0.32044853002722729</v>
      </c>
      <c r="BU50">
        <f>($I50)/([2]AWM_DB_2017Q4!$Q89)</f>
        <v>0.15976850744367063</v>
      </c>
      <c r="BV50">
        <f>($J50)/([2]AWM_DB_2017Q4!$Q89)</f>
        <v>0.16068002258355668</v>
      </c>
      <c r="BW50">
        <f>K50/([2]AWM_DB_2017Q4!C89*[2]AWM_DB_2017Q4!I89)*100</f>
        <v>21.561945163691949</v>
      </c>
      <c r="BX50">
        <f>($I50)/([2]AWM_DB_2017Q4!Q89-$I50)*100</f>
        <v>19.014820184564758</v>
      </c>
      <c r="BY50">
        <f>($J50)/([2]AWM_DB_2017Q4!Q89-$I50)*100</f>
        <v>19.123303995033801</v>
      </c>
      <c r="BZ50">
        <f>($E50)/([2]AWM_DB_2017Q4!B89*[2]AWM_DB_2017Q4!H89)*100</f>
        <v>11.924810131009648</v>
      </c>
      <c r="CA50" s="37">
        <f>($I50)/([2]AWM_DB_2017Q4!B89*[2]AWM_DB_2017Q4!H89)*100</f>
        <v>8.2269995878999538</v>
      </c>
      <c r="CB50" s="37">
        <f>($J50)/([2]AWM_DB_2017Q4!B89*[2]AWM_DB_2017Q4!H89)*100</f>
        <v>8.2739364642605917</v>
      </c>
      <c r="CC50" s="37">
        <f t="shared" si="10"/>
        <v>16.500936052160547</v>
      </c>
      <c r="CD50">
        <f>N50/([2]AWM_DB_2017Q4!H89*[2]population!D134)*100</f>
        <v>22956017.836815789</v>
      </c>
      <c r="CF50">
        <f t="shared" si="13"/>
        <v>0.49857775109811148</v>
      </c>
      <c r="CG50">
        <f>N50/([2]AWM_DB_2017Q4!B89*[2]AWM_DB_2017Q4!H89)*100</f>
        <v>15.92943314873026</v>
      </c>
      <c r="CH50">
        <f>($G50+$H50)/[2]AWM_DB_2017Q4!Q89*100</f>
        <v>50.371709623862628</v>
      </c>
      <c r="CI50">
        <f t="shared" si="11"/>
        <v>38.138124179598563</v>
      </c>
      <c r="CK50" s="80">
        <f>N50+P50+Q50+[2]Fiscaldatabase!CN50+W50+X50</f>
        <v>643164.160761078</v>
      </c>
      <c r="CL50" s="80">
        <f>[2]Fiscaldatabase!CK50-D50-P50</f>
        <v>18438.490518688413</v>
      </c>
      <c r="CM50" s="80">
        <f>[2]Fiscaldatabase!CK50-D50</f>
        <v>79943.535524036037</v>
      </c>
      <c r="CN50" s="83">
        <f>[2]AWM_DB_2017Q4!D89*[2]AWM_DB_2017Q4!J89</f>
        <v>241541.09559488166</v>
      </c>
      <c r="CO50" s="55">
        <f>[2]Fiscaldatabase!CL50/([2]AWM_DB_2017Q4!B89*[2]AWM_DB_2017Q4!H89)*100</f>
        <v>1.5240284341398589</v>
      </c>
      <c r="CP50" s="37">
        <f>[2]Fiscaldatabase!CM50/([2]AWM_DB_2017Q4!B89*[2]AWM_DB_2017Q4!H89)*100</f>
        <v>6.6077112516782845</v>
      </c>
      <c r="CQ50">
        <f>SUM([2]Fiscaldatabase!CM47:CM50)/([2]AWM_DB_2017Q4!B89*[2]AWM_DB_2017Q4!H89+[2]AWM_DB_2017Q4!B88*[2]AWM_DB_2017Q4!H88+[2]AWM_DB_2017Q4!B87*[2]AWM_DB_2017Q4!H87+[2]AWM_DB_2017Q4!B86*[2]AWM_DB_2017Q4!H86)*100</f>
        <v>6.5439524085518928</v>
      </c>
    </row>
    <row r="51" spans="1:95">
      <c r="A51" s="71" t="s">
        <v>350</v>
      </c>
      <c r="B51" s="72">
        <f t="shared" si="3"/>
        <v>93475.723135526525</v>
      </c>
      <c r="C51" s="73">
        <f t="shared" si="4"/>
        <v>28876.788284534363</v>
      </c>
      <c r="D51" s="74">
        <v>574556.53090387268</v>
      </c>
      <c r="E51" s="75">
        <v>147885.64356072113</v>
      </c>
      <c r="F51" s="76">
        <v>29449.241000000002</v>
      </c>
      <c r="G51" s="76">
        <v>118436.40256072112</v>
      </c>
      <c r="H51" s="75">
        <v>205217.83739874029</v>
      </c>
      <c r="I51" s="76">
        <v>101485.93</v>
      </c>
      <c r="J51" s="76">
        <v>103731.9073987403</v>
      </c>
      <c r="K51" s="75">
        <v>150471.31057634336</v>
      </c>
      <c r="L51" s="77">
        <f t="shared" si="5"/>
        <v>70981.739368067938</v>
      </c>
      <c r="M51" s="78">
        <v>668032.25403939921</v>
      </c>
      <c r="N51" s="75">
        <v>197998.25089288593</v>
      </c>
      <c r="O51" s="79">
        <v>23855.436710411508</v>
      </c>
      <c r="P51" s="75">
        <v>64598.934850992162</v>
      </c>
      <c r="Q51" s="75">
        <v>22078.149742368998</v>
      </c>
      <c r="R51" s="75">
        <v>255197.29668405087</v>
      </c>
      <c r="S51" s="75">
        <v>138117.10680448436</v>
      </c>
      <c r="T51" s="80">
        <f t="shared" si="6"/>
        <v>117080.18987956652</v>
      </c>
      <c r="U51" s="75">
        <v>21513127.341109946</v>
      </c>
      <c r="V51" s="75">
        <v>375823.4061500603</v>
      </c>
      <c r="W51" s="75">
        <v>50364.222491730303</v>
      </c>
      <c r="X51" s="77">
        <f t="shared" si="2"/>
        <v>77795.399377370952</v>
      </c>
      <c r="Y51" s="81"/>
      <c r="Z51" s="82">
        <v>2881053.1</v>
      </c>
      <c r="AA51" s="83">
        <f t="shared" si="12"/>
        <v>3481015.9147914471</v>
      </c>
      <c r="AB51" s="83"/>
      <c r="AC51" s="83">
        <f t="shared" si="7"/>
        <v>305561.51917578117</v>
      </c>
      <c r="AD51" s="83">
        <f>(W51+[2]AWM_DB_2017Q4!D90*[2]AWM_DB_2017Q4!J90)/[2]AWM_DB_2017Q4!H90</f>
        <v>330014.37760274764</v>
      </c>
      <c r="AE51" s="83">
        <f>W51/[2]AWM_DB_2017Q4!H90</f>
        <v>56181.847145457737</v>
      </c>
      <c r="AF51" s="83">
        <f>([2]AWM_DB_2017Q4!E90*[2]AWM_DB_2017Q4!K90-[2]Fiscaldatabase!W51)/[2]AWM_DB_2017Q4!H90</f>
        <v>272568.73686552246</v>
      </c>
      <c r="AG51" s="83">
        <f>N51/([2]AWM_DB_2017Q4!H90)</f>
        <v>220869.23844716614</v>
      </c>
      <c r="AH51" s="84">
        <f>([2]AWM_DB_2017Q4!C90*[2]AWM_DB_2017Q4!I90)/([2]AWM_DB_2017Q4!B90*[2]AWM_DB_2017Q4!H90)*100</f>
        <v>56.302405118007648</v>
      </c>
      <c r="AI51" s="84">
        <f>([2]AWM_DB_2017Q4!E90*[2]AWM_DB_2017Q4!K90-[2]Fiscaldatabase!W51)/([2]AWM_DB_2017Q4!H90*[2]AWM_DB_2017Q4!B90)*100</f>
        <v>19.749152971184465</v>
      </c>
      <c r="AJ51" s="84">
        <f>(W51+[2]AWM_DB_2017Q4!D90*[2]AWM_DB_2017Q4!J90)/([2]AWM_DB_2017Q4!H90*[2]AWM_DB_2017Q4!B90)*100</f>
        <v>23.911415890599525</v>
      </c>
      <c r="AK51" s="84">
        <f t="shared" si="8"/>
        <v>3.7026020208358545E-2</v>
      </c>
      <c r="AL51">
        <f>[2]AWM_DB_2017Q4!Q90/([2]AWM_DB_2017Q4!B90*[2]AWM_DB_2017Q4!H90)</f>
        <v>0.51355781702406655</v>
      </c>
      <c r="AM51">
        <f>([2]AWM_DB_2017Q4!Q90-I51)/([2]AWM_DB_2017Q4!B90*[2]AWM_DB_2017Q4!H90)</f>
        <v>0.43153170098928317</v>
      </c>
      <c r="AO51">
        <f>Z51/([2]AWM_DB_2017Q4!B90*[2]AWM_DB_2017Q4!H90+[2]AWM_DB_2017Q4!B89*[2]AWM_DB_2017Q4!H89+[2]AWM_DB_2017Q4!B88*[2]AWM_DB_2017Q4!H88+[2]AWM_DB_2017Q4!B87*[2]AWM_DB_2017Q4!H87)*100</f>
        <v>60.094605495795214</v>
      </c>
      <c r="AP51">
        <f>Z51/([2]AWM_DB_2017Q4!B90*[2]AWM_DB_2017Q4!H90*4)*100</f>
        <v>58.215359479627502</v>
      </c>
      <c r="AQ51">
        <f>AA51/([2]AWM_DB_2017Q4!B90*[2]AWM_DB_2017Q4!H90*4)*100</f>
        <v>70.338374823389572</v>
      </c>
      <c r="AR51">
        <f>B51/([2]AWM_DB_2017Q4!B90*[2]AWM_DB_2017Q4!H90)*100</f>
        <v>7.5551857408706695</v>
      </c>
      <c r="AS51">
        <f>(B51-P51)/([2]AWM_DB_2017Q4!B90*[2]AWM_DB_2017Q4!H90)*100</f>
        <v>2.3339696315923701</v>
      </c>
      <c r="AT51">
        <f>SUM(C48:C51)/([2]AWM_DB_2017Q4!B90*[2]AWM_DB_2017Q4!H90+[2]AWM_DB_2017Q4!B89*[2]AWM_DB_2017Q4!H89+[2]AWM_DB_2017Q4!B88*[2]AWM_DB_2017Q4!H88+[2]AWM_DB_2017Q4!B87*[2]AWM_DB_2017Q4!H87)*100</f>
        <v>2.2552360318720992</v>
      </c>
      <c r="AU51" s="85">
        <f>Z51/([2]AWM_DB_2017Q4!H90*[2]population!D135)</f>
        <v>3402683.7531100307</v>
      </c>
      <c r="AV51">
        <f>AA51/([2]AWM_DB_2017Q4!H90*[2]population!D135)</f>
        <v>4111273.1652111192</v>
      </c>
      <c r="AW51" s="36">
        <f>(M51-P51)/([2]AWM_DB_2017Q4!B90*[2]AWM_DB_2017Q4!H90)*100</f>
        <v>48.772565279741521</v>
      </c>
      <c r="AX51" s="36">
        <f>D51/([2]AWM_DB_2017Q4!B90*[2]AWM_DB_2017Q4!H90)*100</f>
        <v>46.438595648149153</v>
      </c>
      <c r="AZ51" s="36">
        <f>AC51/([2]AWM_DB_2017Q4!B90*[2]AWM_DB_2017Q4!H90)*100</f>
        <v>24.697043844084916</v>
      </c>
      <c r="BA51" s="36">
        <f>AD51/[2]AWM_DB_2017Q4!B90*100</f>
        <v>23.911415890599528</v>
      </c>
      <c r="BC51">
        <f>R51/([2]AWM_DB_2017Q4!B90*[2]AWM_DB_2017Q4!H90)*100</f>
        <v>20.626349947789819</v>
      </c>
      <c r="BD51">
        <f>([2]AWM_DB_2017Q4!D90*[2]AWM_DB_2017Q4!J90)/([2]AWM_DB_2017Q4!B90*[2]AWM_DB_2017Q4!H90)*100</f>
        <v>19.840721994304424</v>
      </c>
      <c r="BE51" s="37">
        <f>N51/([2]AWM_DB_2017Q4!B90*[2]AWM_DB_2017Q4!H90)*100</f>
        <v>16.003230696535002</v>
      </c>
      <c r="BG51">
        <f t="shared" si="9"/>
        <v>1.3093469002024571</v>
      </c>
      <c r="BH51">
        <f>([2]AWM_DB_2017Q4!D90/[2]AWM_DB_2017Q4!D89-1)*100</f>
        <v>0.6026868544616315</v>
      </c>
      <c r="BL51" s="37">
        <f>(G51+H51)/[2]AWM_DB_2017Q4!Q90</f>
        <v>0.50937575382567879</v>
      </c>
      <c r="BM51">
        <f>(E51+H51)/[2]AWM_DB_2017Q4!T90</f>
        <v>0.31744071016039876</v>
      </c>
      <c r="BN51">
        <f>(E51)/[2]AWM_DB_2017Q4!T90</f>
        <v>0.13294947868223508</v>
      </c>
      <c r="BP51">
        <f>(H51)/[2]AWM_DB_2017Q4!T90</f>
        <v>0.18449123147816365</v>
      </c>
      <c r="BR51">
        <f>($E51)/[2]AWM_DB_2017Q4!Q90</f>
        <v>0.23274640609736238</v>
      </c>
      <c r="BS51">
        <f>($G51)/[2]AWM_DB_2017Q4!Q90</f>
        <v>0.18639839800129057</v>
      </c>
      <c r="BT51">
        <f>($H51)/[2]AWM_DB_2017Q4!Q90</f>
        <v>0.3229773558243883</v>
      </c>
      <c r="BU51">
        <f>($I51)/([2]AWM_DB_2017Q4!$Q90)</f>
        <v>0.15972128807249661</v>
      </c>
      <c r="BV51">
        <f>($J51)/([2]AWM_DB_2017Q4!$Q90)</f>
        <v>0.16325606775189172</v>
      </c>
      <c r="BW51">
        <f>K51/([2]AWM_DB_2017Q4!C90*[2]AWM_DB_2017Q4!I90)*100</f>
        <v>21.600960780966876</v>
      </c>
      <c r="BX51">
        <f>($I51)/([2]AWM_DB_2017Q4!Q90-$I51)*100</f>
        <v>19.008132159639533</v>
      </c>
      <c r="BY51">
        <f>($J51)/([2]AWM_DB_2017Q4!Q90-$I51)*100</f>
        <v>19.428799686880193</v>
      </c>
      <c r="BZ51">
        <f>($E51)/([2]AWM_DB_2017Q4!B90*[2]AWM_DB_2017Q4!H90)*100</f>
        <v>11.952873623555831</v>
      </c>
      <c r="CA51" s="37">
        <f>($I51)/([2]AWM_DB_2017Q4!B90*[2]AWM_DB_2017Q4!H90)*100</f>
        <v>8.2026116034783421</v>
      </c>
      <c r="CB51" s="37">
        <f>($J51)/([2]AWM_DB_2017Q4!B90*[2]AWM_DB_2017Q4!H90)*100</f>
        <v>8.3841429770594633</v>
      </c>
      <c r="CC51" s="37">
        <f t="shared" si="10"/>
        <v>16.586754580537807</v>
      </c>
      <c r="CD51">
        <f>N51/([2]AWM_DB_2017Q4!H90*[2]population!D135)*100</f>
        <v>23384693.307368286</v>
      </c>
      <c r="CF51">
        <f t="shared" si="13"/>
        <v>0.49452782119914768</v>
      </c>
      <c r="CG51">
        <f>N51/([2]AWM_DB_2017Q4!B90*[2]AWM_DB_2017Q4!H90)*100</f>
        <v>16.003230696535002</v>
      </c>
      <c r="CH51">
        <f>($G51+$H51)/[2]AWM_DB_2017Q4!Q90*100</f>
        <v>50.937575382567879</v>
      </c>
      <c r="CI51">
        <f t="shared" si="11"/>
        <v>38.436931846519727</v>
      </c>
      <c r="CK51" s="80">
        <f>N51+P51+Q51+[2]Fiscaldatabase!CN51+W51+X51</f>
        <v>658312.15666703891</v>
      </c>
      <c r="CL51" s="80">
        <f>[2]Fiscaldatabase!CK51-D51-P51</f>
        <v>19156.690912174068</v>
      </c>
      <c r="CM51" s="80">
        <f>[2]Fiscaldatabase!CK51-D51</f>
        <v>83755.62576316623</v>
      </c>
      <c r="CN51" s="83">
        <f>[2]AWM_DB_2017Q4!D90*[2]AWM_DB_2017Q4!J90</f>
        <v>245477.19931169055</v>
      </c>
      <c r="CO51" s="55">
        <f>[2]Fiscaldatabase!CL51/([2]AWM_DB_2017Q4!B90*[2]AWM_DB_2017Q4!H90)*100</f>
        <v>1.5483416781069765</v>
      </c>
      <c r="CP51" s="37">
        <f>[2]Fiscaldatabase!CM51/([2]AWM_DB_2017Q4!B90*[2]AWM_DB_2017Q4!H90)*100</f>
        <v>6.7695577873852759</v>
      </c>
      <c r="CQ51">
        <f>SUM([2]Fiscaldatabase!CM48:CM51)/([2]AWM_DB_2017Q4!B90*[2]AWM_DB_2017Q4!H90+[2]AWM_DB_2017Q4!B89*[2]AWM_DB_2017Q4!H89+[2]AWM_DB_2017Q4!B88*[2]AWM_DB_2017Q4!H88+[2]AWM_DB_2017Q4!B87*[2]AWM_DB_2017Q4!H87)*100</f>
        <v>6.5905760178214035</v>
      </c>
    </row>
    <row r="52" spans="1:95">
      <c r="A52" s="71" t="s">
        <v>351</v>
      </c>
      <c r="B52" s="72">
        <f t="shared" si="3"/>
        <v>96513.497704753303</v>
      </c>
      <c r="C52" s="73">
        <f t="shared" si="4"/>
        <v>29463.770037459064</v>
      </c>
      <c r="D52" s="74">
        <v>583099.89882696955</v>
      </c>
      <c r="E52" s="75">
        <v>150056.54786633619</v>
      </c>
      <c r="F52" s="76">
        <v>28976.135999999999</v>
      </c>
      <c r="G52" s="76">
        <v>121080.41186633619</v>
      </c>
      <c r="H52" s="75">
        <v>206136.34024632699</v>
      </c>
      <c r="I52" s="76">
        <v>102230.26</v>
      </c>
      <c r="J52" s="76">
        <v>103906.08024632699</v>
      </c>
      <c r="K52" s="75">
        <v>152523.42930931156</v>
      </c>
      <c r="L52" s="77">
        <f t="shared" si="5"/>
        <v>74383.581404994824</v>
      </c>
      <c r="M52" s="78">
        <v>679613.39653172286</v>
      </c>
      <c r="N52" s="75">
        <v>202591.20157805627</v>
      </c>
      <c r="O52" s="79">
        <v>24558.491462940128</v>
      </c>
      <c r="P52" s="75">
        <v>67049.727667294239</v>
      </c>
      <c r="Q52" s="75">
        <v>22232.551663632112</v>
      </c>
      <c r="R52" s="75">
        <v>257342.7558131619</v>
      </c>
      <c r="S52" s="75">
        <v>139490.6078623069</v>
      </c>
      <c r="T52" s="80">
        <f t="shared" si="6"/>
        <v>117852.147950855</v>
      </c>
      <c r="U52" s="75">
        <v>21567793.339741416</v>
      </c>
      <c r="V52" s="75">
        <v>374897.26833772019</v>
      </c>
      <c r="W52" s="75">
        <v>49517.107347829442</v>
      </c>
      <c r="X52" s="77">
        <f t="shared" si="2"/>
        <v>80880.052461748826</v>
      </c>
      <c r="Y52" s="81"/>
      <c r="Z52" s="82">
        <v>2942121.4</v>
      </c>
      <c r="AA52" s="83">
        <f t="shared" si="12"/>
        <v>3577529.4124962003</v>
      </c>
      <c r="AB52" s="83"/>
      <c r="AC52" s="83">
        <f t="shared" si="7"/>
        <v>306859.86316099134</v>
      </c>
      <c r="AD52" s="83">
        <f>(W52+[2]AWM_DB_2017Q4!D91*[2]AWM_DB_2017Q4!J91)/[2]AWM_DB_2017Q4!H91</f>
        <v>329468.84538128838</v>
      </c>
      <c r="AE52" s="83">
        <f>W52/[2]AWM_DB_2017Q4!H91</f>
        <v>54726.193597974991</v>
      </c>
      <c r="AF52" s="83">
        <f>([2]AWM_DB_2017Q4!E91*[2]AWM_DB_2017Q4!K91-[2]Fiscaldatabase!W52)/[2]AWM_DB_2017Q4!H91</f>
        <v>267580.83252032939</v>
      </c>
      <c r="AG52" s="83">
        <f>N52/([2]AWM_DB_2017Q4!H91)</f>
        <v>223903.33185108961</v>
      </c>
      <c r="AH52" s="84">
        <f>([2]AWM_DB_2017Q4!C91*[2]AWM_DB_2017Q4!I91)/([2]AWM_DB_2017Q4!B91*[2]AWM_DB_2017Q4!H91)*100</f>
        <v>56.817756392266737</v>
      </c>
      <c r="AI52" s="84">
        <f>([2]AWM_DB_2017Q4!E91*[2]AWM_DB_2017Q4!K91-[2]Fiscaldatabase!W52)/([2]AWM_DB_2017Q4!H91*[2]AWM_DB_2017Q4!B91)*100</f>
        <v>19.536880923120588</v>
      </c>
      <c r="AJ52" s="84">
        <f>(W52+[2]AWM_DB_2017Q4!D91*[2]AWM_DB_2017Q4!J91)/([2]AWM_DB_2017Q4!H91*[2]AWM_DB_2017Q4!B91)*100</f>
        <v>24.05551077580725</v>
      </c>
      <c r="AK52" s="84">
        <f t="shared" si="8"/>
        <v>-0.41014809119457141</v>
      </c>
      <c r="AL52">
        <f>[2]AWM_DB_2017Q4!Q91/([2]AWM_DB_2017Q4!B91*[2]AWM_DB_2017Q4!H91)</f>
        <v>0.5177635950516114</v>
      </c>
      <c r="AM52">
        <f>([2]AWM_DB_2017Q4!Q91-I52)/([2]AWM_DB_2017Q4!B91*[2]AWM_DB_2017Q4!H91)</f>
        <v>0.43527010642314123</v>
      </c>
      <c r="AO52">
        <f>Z52/([2]AWM_DB_2017Q4!B91*[2]AWM_DB_2017Q4!H91+[2]AWM_DB_2017Q4!B90*[2]AWM_DB_2017Q4!H90+[2]AWM_DB_2017Q4!B89*[2]AWM_DB_2017Q4!H89+[2]AWM_DB_2017Q4!B88*[2]AWM_DB_2017Q4!H88)*100</f>
        <v>60.44814892977859</v>
      </c>
      <c r="AP52">
        <f>Z52/([2]AWM_DB_2017Q4!B91*[2]AWM_DB_2017Q4!H91*4)*100</f>
        <v>59.352744054079146</v>
      </c>
      <c r="AQ52">
        <f>AA52/([2]AWM_DB_2017Q4!B91*[2]AWM_DB_2017Q4!H91*4)*100</f>
        <v>72.171116924620137</v>
      </c>
      <c r="AR52">
        <f>B52/([2]AWM_DB_2017Q4!B91*[2]AWM_DB_2017Q4!H91)*100</f>
        <v>7.7880415499294866</v>
      </c>
      <c r="AS52">
        <f>(B52-P52)/([2]AWM_DB_2017Q4!B91*[2]AWM_DB_2017Q4!H91)*100</f>
        <v>2.3775437708335945</v>
      </c>
      <c r="AT52">
        <f>SUM(C49:C52)/([2]AWM_DB_2017Q4!B91*[2]AWM_DB_2017Q4!H91+[2]AWM_DB_2017Q4!B90*[2]AWM_DB_2017Q4!H90+[2]AWM_DB_2017Q4!B89*[2]AWM_DB_2017Q4!H89+[2]AWM_DB_2017Q4!B88*[2]AWM_DB_2017Q4!H88)*100</f>
        <v>2.2450698817407932</v>
      </c>
      <c r="AU52" s="85">
        <f>Z52/([2]AWM_DB_2017Q4!H91*[2]population!D136)</f>
        <v>3438926.5601948225</v>
      </c>
      <c r="AV52">
        <f>AA52/([2]AWM_DB_2017Q4!H91*[2]population!D136)</f>
        <v>4181629.2544934968</v>
      </c>
      <c r="AW52" s="36">
        <f>(M52-P52)/([2]AWM_DB_2017Q4!B91*[2]AWM_DB_2017Q4!H91)*100</f>
        <v>49.430094427698492</v>
      </c>
      <c r="AX52" s="36">
        <f>D52/([2]AWM_DB_2017Q4!B91*[2]AWM_DB_2017Q4!H91)*100</f>
        <v>47.052550656864895</v>
      </c>
      <c r="AZ52" s="36">
        <f>AC52/([2]AWM_DB_2017Q4!B91*[2]AWM_DB_2017Q4!H91)*100</f>
        <v>24.761690552489192</v>
      </c>
      <c r="BA52" s="36">
        <f>AD52/[2]AWM_DB_2017Q4!B91*100</f>
        <v>24.05551077580725</v>
      </c>
      <c r="BC52">
        <f>R52/([2]AWM_DB_2017Q4!B91*[2]AWM_DB_2017Q4!H91)*100</f>
        <v>20.765966652429753</v>
      </c>
      <c r="BD52">
        <f>([2]AWM_DB_2017Q4!D91*[2]AWM_DB_2017Q4!J91)/([2]AWM_DB_2017Q4!B91*[2]AWM_DB_2017Q4!H91)*100</f>
        <v>20.059786875747811</v>
      </c>
      <c r="BE52" s="37">
        <f>N52/([2]AWM_DB_2017Q4!B91*[2]AWM_DB_2017Q4!H91)*100</f>
        <v>16.347855305862943</v>
      </c>
      <c r="BG52">
        <f t="shared" si="9"/>
        <v>-0.24642898690836468</v>
      </c>
      <c r="BH52">
        <f>([2]AWM_DB_2017Q4!D91/[2]AWM_DB_2017Q4!D90-1)*100</f>
        <v>9.2804887871866804E-2</v>
      </c>
      <c r="BL52" s="37">
        <f>(G52+H52)/[2]AWM_DB_2017Q4!Q91</f>
        <v>0.50996952415357599</v>
      </c>
      <c r="BM52">
        <f>(E52+H52)/[2]AWM_DB_2017Q4!T91</f>
        <v>0.31940250519180458</v>
      </c>
      <c r="BN52">
        <f>(E52)/[2]AWM_DB_2017Q4!T91</f>
        <v>0.13455753584215874</v>
      </c>
      <c r="BP52">
        <f>(H52)/[2]AWM_DB_2017Q4!T91</f>
        <v>0.18484496934964584</v>
      </c>
      <c r="BR52">
        <f>($E52)/[2]AWM_DB_2017Q4!Q91</f>
        <v>0.23386414606662892</v>
      </c>
      <c r="BS52">
        <f>($G52)/[2]AWM_DB_2017Q4!Q91</f>
        <v>0.18870464187767014</v>
      </c>
      <c r="BT52">
        <f>($H52)/[2]AWM_DB_2017Q4!Q91</f>
        <v>0.32126488227590588</v>
      </c>
      <c r="BU52">
        <f>($I52)/([2]AWM_DB_2017Q4!$Q91)</f>
        <v>0.15932655253648542</v>
      </c>
      <c r="BV52">
        <f>($J52)/([2]AWM_DB_2017Q4!$Q91)</f>
        <v>0.16193832973942049</v>
      </c>
      <c r="BW52">
        <f>K52/([2]AWM_DB_2017Q4!C91*[2]AWM_DB_2017Q4!I91)*100</f>
        <v>21.661707428255976</v>
      </c>
      <c r="BX52">
        <f>($I52)/([2]AWM_DB_2017Q4!Q91-$I52)*100</f>
        <v>18.952252270748708</v>
      </c>
      <c r="BY52">
        <f>($J52)/([2]AWM_DB_2017Q4!Q91-$I52)*100</f>
        <v>19.262929051467236</v>
      </c>
      <c r="BZ52">
        <f>($E52)/([2]AWM_DB_2017Q4!B91*[2]AWM_DB_2017Q4!H91)*100</f>
        <v>12.108634102113294</v>
      </c>
      <c r="CA52" s="37">
        <f>($I52)/([2]AWM_DB_2017Q4!B91*[2]AWM_DB_2017Q4!H91)*100</f>
        <v>8.2493488628470111</v>
      </c>
      <c r="CB52" s="37">
        <f>($J52)/([2]AWM_DB_2017Q4!B91*[2]AWM_DB_2017Q4!H91)*100</f>
        <v>8.3845771782535614</v>
      </c>
      <c r="CC52" s="37">
        <f t="shared" si="10"/>
        <v>16.633926041100572</v>
      </c>
      <c r="CD52">
        <f>N52/([2]AWM_DB_2017Q4!H91*[2]population!D136)*100</f>
        <v>23680065.138323691</v>
      </c>
      <c r="CF52">
        <f t="shared" si="13"/>
        <v>0.49593516542419341</v>
      </c>
      <c r="CG52">
        <f>N52/([2]AWM_DB_2017Q4!B91*[2]AWM_DB_2017Q4!H91)*100</f>
        <v>16.347855305862943</v>
      </c>
      <c r="CH52">
        <f>($G52+$H52)/[2]AWM_DB_2017Q4!Q91*100</f>
        <v>50.996952415357597</v>
      </c>
      <c r="CI52">
        <f t="shared" si="11"/>
        <v>38.21518132221594</v>
      </c>
      <c r="CK52" s="80">
        <f>N52+P52+Q52+[2]Fiscaldatabase!CN52+W52+X52</f>
        <v>670862.04616732302</v>
      </c>
      <c r="CL52" s="80">
        <f>[2]Fiscaldatabase!CK52-D52-P52</f>
        <v>20712.419673059223</v>
      </c>
      <c r="CM52" s="80">
        <f>[2]Fiscaldatabase!CK52-D52</f>
        <v>87762.147340353462</v>
      </c>
      <c r="CN52" s="83">
        <f>[2]AWM_DB_2017Q4!D91*[2]AWM_DB_2017Q4!J91</f>
        <v>248591.40544876215</v>
      </c>
      <c r="CO52" s="55">
        <f>[2]Fiscaldatabase!CL52/([2]AWM_DB_2017Q4!B91*[2]AWM_DB_2017Q4!H91)*100</f>
        <v>1.6713639941516454</v>
      </c>
      <c r="CP52" s="37">
        <f>[2]Fiscaldatabase!CM52/([2]AWM_DB_2017Q4!B91*[2]AWM_DB_2017Q4!H91)*100</f>
        <v>7.0818617732475371</v>
      </c>
      <c r="CQ52">
        <f>SUM([2]Fiscaldatabase!CM49:CM52)/([2]AWM_DB_2017Q4!B91*[2]AWM_DB_2017Q4!H91+[2]AWM_DB_2017Q4!B90*[2]AWM_DB_2017Q4!H90+[2]AWM_DB_2017Q4!B89*[2]AWM_DB_2017Q4!H89+[2]AWM_DB_2017Q4!B88*[2]AWM_DB_2017Q4!H88)*100</f>
        <v>6.704785801978641</v>
      </c>
    </row>
    <row r="53" spans="1:95">
      <c r="A53" s="71" t="s">
        <v>352</v>
      </c>
      <c r="B53" s="72">
        <f t="shared" si="3"/>
        <v>90420.873683165526</v>
      </c>
      <c r="C53" s="73">
        <f t="shared" si="4"/>
        <v>21460.415996169701</v>
      </c>
      <c r="D53" s="74">
        <v>590927.25228975445</v>
      </c>
      <c r="E53" s="75">
        <v>152358.26366402369</v>
      </c>
      <c r="F53" s="76">
        <v>28678.633000000002</v>
      </c>
      <c r="G53" s="76">
        <v>123679.63066402369</v>
      </c>
      <c r="H53" s="75">
        <v>210104.90586186969</v>
      </c>
      <c r="I53" s="76">
        <v>103802.99</v>
      </c>
      <c r="J53" s="76">
        <v>106301.91586186968</v>
      </c>
      <c r="K53" s="75">
        <v>153567.72688393504</v>
      </c>
      <c r="L53" s="77">
        <f t="shared" si="5"/>
        <v>74896.355879926006</v>
      </c>
      <c r="M53" s="78">
        <v>681348.12597291998</v>
      </c>
      <c r="N53" s="75">
        <v>206308.6756692559</v>
      </c>
      <c r="O53" s="79">
        <v>25318.913599416959</v>
      </c>
      <c r="P53" s="75">
        <v>68960.457686995825</v>
      </c>
      <c r="Q53" s="75">
        <v>22751.053933386833</v>
      </c>
      <c r="R53" s="75">
        <v>262658.91907490947</v>
      </c>
      <c r="S53" s="75">
        <v>142402.52658595535</v>
      </c>
      <c r="T53" s="80">
        <f t="shared" si="6"/>
        <v>120256.39248895412</v>
      </c>
      <c r="U53" s="75">
        <v>21607743.888467316</v>
      </c>
      <c r="V53" s="75">
        <v>374098.6280446719</v>
      </c>
      <c r="W53" s="75">
        <v>49787.179074959531</v>
      </c>
      <c r="X53" s="77">
        <f t="shared" si="2"/>
        <v>70881.840533412527</v>
      </c>
      <c r="Y53" s="81"/>
      <c r="Z53" s="82">
        <v>3005623.1</v>
      </c>
      <c r="AA53" s="83">
        <f t="shared" si="12"/>
        <v>3667950.2861793656</v>
      </c>
      <c r="AB53" s="83"/>
      <c r="AC53" s="83">
        <f t="shared" si="7"/>
        <v>312446.09814986901</v>
      </c>
      <c r="AD53" s="83">
        <f>(W53+[2]AWM_DB_2017Q4!D92*[2]AWM_DB_2017Q4!J92)/[2]AWM_DB_2017Q4!H92</f>
        <v>331829.17996368307</v>
      </c>
      <c r="AE53" s="83">
        <f>W53/[2]AWM_DB_2017Q4!H92</f>
        <v>54563.339712220601</v>
      </c>
      <c r="AF53" s="83">
        <f>([2]AWM_DB_2017Q4!E92*[2]AWM_DB_2017Q4!K92-[2]Fiscaldatabase!W53)/[2]AWM_DB_2017Q4!H92</f>
        <v>260833.67111887626</v>
      </c>
      <c r="AG53" s="83">
        <f>N53/([2]AWM_DB_2017Q4!H92)</f>
        <v>226100.18412916278</v>
      </c>
      <c r="AH53" s="84">
        <f>([2]AWM_DB_2017Q4!C92*[2]AWM_DB_2017Q4!I92)/([2]AWM_DB_2017Q4!B92*[2]AWM_DB_2017Q4!H92)*100</f>
        <v>56.818941509335119</v>
      </c>
      <c r="AI53" s="84">
        <f>([2]AWM_DB_2017Q4!E92*[2]AWM_DB_2017Q4!K92-[2]Fiscaldatabase!W53)/([2]AWM_DB_2017Q4!H92*[2]AWM_DB_2017Q4!B92)*100</f>
        <v>19.097729516908984</v>
      </c>
      <c r="AJ53" s="84">
        <f>(W53+[2]AWM_DB_2017Q4!D92*[2]AWM_DB_2017Q4!J92)/([2]AWM_DB_2017Q4!H92*[2]AWM_DB_2017Q4!B92)*100</f>
        <v>24.295881346837042</v>
      </c>
      <c r="AK53" s="84">
        <f t="shared" si="8"/>
        <v>-0.21255237308113806</v>
      </c>
      <c r="AL53">
        <f>[2]AWM_DB_2017Q4!Q92/([2]AWM_DB_2017Q4!B92*[2]AWM_DB_2017Q4!H92)</f>
        <v>0.52338148299876197</v>
      </c>
      <c r="AM53">
        <f>([2]AWM_DB_2017Q4!Q92-I53)/([2]AWM_DB_2017Q4!B92*[2]AWM_DB_2017Q4!H92)</f>
        <v>0.44008793299335125</v>
      </c>
      <c r="AO53">
        <f>Z53/([2]AWM_DB_2017Q4!B92*[2]AWM_DB_2017Q4!H92+[2]AWM_DB_2017Q4!B91*[2]AWM_DB_2017Q4!H91+[2]AWM_DB_2017Q4!B90*[2]AWM_DB_2017Q4!H90+[2]AWM_DB_2017Q4!B89*[2]AWM_DB_2017Q4!H89)*100</f>
        <v>60.934163019044796</v>
      </c>
      <c r="AP53">
        <f>Z53/([2]AWM_DB_2017Q4!B92*[2]AWM_DB_2017Q4!H92*4)*100</f>
        <v>60.294269456320016</v>
      </c>
      <c r="AQ53">
        <f>AA53/([2]AWM_DB_2017Q4!B92*[2]AWM_DB_2017Q4!H92*4)*100</f>
        <v>73.580876759725726</v>
      </c>
      <c r="AR53">
        <f>B53/([2]AWM_DB_2017Q4!B92*[2]AWM_DB_2017Q4!H92)*100</f>
        <v>7.2555478061486252</v>
      </c>
      <c r="AS53">
        <f>(B53-P53)/([2]AWM_DB_2017Q4!B92*[2]AWM_DB_2017Q4!H92)*100</f>
        <v>1.7220257652634838</v>
      </c>
      <c r="AT53">
        <f>SUM(C50:C53)/([2]AWM_DB_2017Q4!B92*[2]AWM_DB_2017Q4!H92+[2]AWM_DB_2017Q4!B91*[2]AWM_DB_2017Q4!H91+[2]AWM_DB_2017Q4!B90*[2]AWM_DB_2017Q4!H90+[2]AWM_DB_2017Q4!B89*[2]AWM_DB_2017Q4!H89)*100</f>
        <v>2.1548898568163142</v>
      </c>
      <c r="AU53" s="85">
        <f>Z53/([2]AWM_DB_2017Q4!H92*[2]population!D137)</f>
        <v>3479912.7942814697</v>
      </c>
      <c r="AV53">
        <f>AA53/([2]AWM_DB_2017Q4!H92*[2]population!D137)</f>
        <v>4246755.7325015077</v>
      </c>
      <c r="AW53" s="36">
        <f>(M53-P53)/([2]AWM_DB_2017Q4!B92*[2]AWM_DB_2017Q4!H92)*100</f>
        <v>49.139184594846938</v>
      </c>
      <c r="AX53" s="36">
        <f>D53/([2]AWM_DB_2017Q4!B92*[2]AWM_DB_2017Q4!H92)*100</f>
        <v>47.417158829583464</v>
      </c>
      <c r="AZ53" s="36">
        <f>AC53/([2]AWM_DB_2017Q4!B92*[2]AWM_DB_2017Q4!H92)*100</f>
        <v>25.071286193433917</v>
      </c>
      <c r="BA53" s="36">
        <f>AD53/[2]AWM_DB_2017Q4!B92*100</f>
        <v>24.295881346837046</v>
      </c>
      <c r="BC53">
        <f>R53/([2]AWM_DB_2017Q4!B92*[2]AWM_DB_2017Q4!H92)*100</f>
        <v>21.076265539492752</v>
      </c>
      <c r="BD53">
        <f>([2]AWM_DB_2017Q4!D92*[2]AWM_DB_2017Q4!J92)/([2]AWM_DB_2017Q4!B92*[2]AWM_DB_2017Q4!H92)*100</f>
        <v>20.300860692895878</v>
      </c>
      <c r="BE53" s="37">
        <f>N53/([2]AWM_DB_2017Q4!B92*[2]AWM_DB_2017Q4!H92)*100</f>
        <v>16.554611763502415</v>
      </c>
      <c r="BG53">
        <f t="shared" si="9"/>
        <v>-0.21302910437022149</v>
      </c>
      <c r="BH53">
        <f>([2]AWM_DB_2017Q4!D92/[2]AWM_DB_2017Q4!D91-1)*100</f>
        <v>0.87033247449301854</v>
      </c>
      <c r="BL53" s="37">
        <f>(G53+H53)/[2]AWM_DB_2017Q4!Q92</f>
        <v>0.51174000429587263</v>
      </c>
      <c r="BM53">
        <f>(E53+H53)/[2]AWM_DB_2017Q4!T92</f>
        <v>0.32326366318349159</v>
      </c>
      <c r="BN53">
        <f>(E53)/[2]AWM_DB_2017Q4!T92</f>
        <v>0.13588108963658482</v>
      </c>
      <c r="BP53">
        <f>(H53)/[2]AWM_DB_2017Q4!T92</f>
        <v>0.18738257354690674</v>
      </c>
      <c r="BR53">
        <f>($E53)/[2]AWM_DB_2017Q4!Q92</f>
        <v>0.23358726954054332</v>
      </c>
      <c r="BS53">
        <f>($G53)/[2]AWM_DB_2017Q4!Q92</f>
        <v>0.18961877439283217</v>
      </c>
      <c r="BT53">
        <f>($H53)/[2]AWM_DB_2017Q4!Q92</f>
        <v>0.32212122990304048</v>
      </c>
      <c r="BU53">
        <f>($I53)/([2]AWM_DB_2017Q4!$Q92)</f>
        <v>0.15914500743926352</v>
      </c>
      <c r="BV53">
        <f>($J53)/([2]AWM_DB_2017Q4!$Q92)</f>
        <v>0.16297622246377697</v>
      </c>
      <c r="BW53">
        <f>K53/([2]AWM_DB_2017Q4!C92*[2]AWM_DB_2017Q4!I92)*100</f>
        <v>21.687441761201036</v>
      </c>
      <c r="BX53">
        <f>($I53)/([2]AWM_DB_2017Q4!Q92-$I53)*100</f>
        <v>18.926569842274937</v>
      </c>
      <c r="BY53">
        <f>($J53)/([2]AWM_DB_2017Q4!Q92-$I53)*100</f>
        <v>19.382203103468505</v>
      </c>
      <c r="BZ53">
        <f>($E53)/([2]AWM_DB_2017Q4!B92*[2]AWM_DB_2017Q4!H92)*100</f>
        <v>12.225525154176111</v>
      </c>
      <c r="CA53" s="37">
        <f>($I53)/([2]AWM_DB_2017Q4!B92*[2]AWM_DB_2017Q4!H92)*100</f>
        <v>8.3293550005410744</v>
      </c>
      <c r="CB53" s="37">
        <f>($J53)/([2]AWM_DB_2017Q4!B92*[2]AWM_DB_2017Q4!H92)*100</f>
        <v>8.5298737006627725</v>
      </c>
      <c r="CC53" s="37">
        <f t="shared" si="10"/>
        <v>16.859228701203847</v>
      </c>
      <c r="CD53">
        <f>N53/([2]AWM_DB_2017Q4!H92*[2]population!D137)*100</f>
        <v>23886434.730712235</v>
      </c>
      <c r="CF53">
        <f t="shared" si="13"/>
        <v>0.49405314727988181</v>
      </c>
      <c r="CG53">
        <f>N53/([2]AWM_DB_2017Q4!B92*[2]AWM_DB_2017Q4!H92)*100</f>
        <v>16.554611763502415</v>
      </c>
      <c r="CH53">
        <f>($G53+$H53)/[2]AWM_DB_2017Q4!Q92*100</f>
        <v>51.174000429587267</v>
      </c>
      <c r="CI53">
        <f t="shared" si="11"/>
        <v>38.308772945743442</v>
      </c>
      <c r="CK53" s="80">
        <f>N53+P53+Q53+[2]Fiscaldatabase!CN53+W53+X53</f>
        <v>671684.79171330237</v>
      </c>
      <c r="CL53" s="80">
        <f>[2]Fiscaldatabase!CK53-D53-P53</f>
        <v>11797.081736552092</v>
      </c>
      <c r="CM53" s="80">
        <f>[2]Fiscaldatabase!CK53-D53</f>
        <v>80757.539423547918</v>
      </c>
      <c r="CN53" s="83">
        <f>[2]AWM_DB_2017Q4!D92*[2]AWM_DB_2017Q4!J92</f>
        <v>252995.58481529175</v>
      </c>
      <c r="CO53" s="55">
        <f>[2]Fiscaldatabase!CL53/([2]AWM_DB_2017Q4!B92*[2]AWM_DB_2017Q4!H92)*100</f>
        <v>0.9466209186666199</v>
      </c>
      <c r="CP53" s="37">
        <f>[2]Fiscaldatabase!CM53/([2]AWM_DB_2017Q4!B92*[2]AWM_DB_2017Q4!H92)*100</f>
        <v>6.4801429595517615</v>
      </c>
      <c r="CQ53">
        <f>SUM([2]Fiscaldatabase!CM50:CM53)/([2]AWM_DB_2017Q4!B92*[2]AWM_DB_2017Q4!H92+[2]AWM_DB_2017Q4!B91*[2]AWM_DB_2017Q4!H91+[2]AWM_DB_2017Q4!B90*[2]AWM_DB_2017Q4!H90+[2]AWM_DB_2017Q4!B89*[2]AWM_DB_2017Q4!H89)*100</f>
        <v>6.7352015777178513</v>
      </c>
    </row>
    <row r="54" spans="1:95">
      <c r="A54" s="71" t="s">
        <v>353</v>
      </c>
      <c r="B54" s="72">
        <f t="shared" si="3"/>
        <v>89763.599970646319</v>
      </c>
      <c r="C54" s="73">
        <f t="shared" si="4"/>
        <v>19764.443920709979</v>
      </c>
      <c r="D54" s="74">
        <v>596838.44968048192</v>
      </c>
      <c r="E54" s="75">
        <v>147966.02688577282</v>
      </c>
      <c r="F54" s="76">
        <v>28233.652999999998</v>
      </c>
      <c r="G54" s="76">
        <v>119732.37388577283</v>
      </c>
      <c r="H54" s="75">
        <v>213245.79911084121</v>
      </c>
      <c r="I54" s="76">
        <v>104495.12</v>
      </c>
      <c r="J54" s="76">
        <v>108750.67911084121</v>
      </c>
      <c r="K54" s="75">
        <v>154328.65138609384</v>
      </c>
      <c r="L54" s="77">
        <f t="shared" si="5"/>
        <v>81297.972297774046</v>
      </c>
      <c r="M54" s="78">
        <v>686602.04965112824</v>
      </c>
      <c r="N54" s="75">
        <v>209438.69467888857</v>
      </c>
      <c r="O54" s="79">
        <v>26607.362077316509</v>
      </c>
      <c r="P54" s="75">
        <v>69999.15604993634</v>
      </c>
      <c r="Q54" s="75">
        <v>23475.187303580544</v>
      </c>
      <c r="R54" s="75">
        <v>265644.63184508769</v>
      </c>
      <c r="S54" s="75">
        <v>143150.13826776401</v>
      </c>
      <c r="T54" s="80">
        <f t="shared" si="6"/>
        <v>122494.49357732368</v>
      </c>
      <c r="U54" s="75">
        <v>21626325.104051135</v>
      </c>
      <c r="V54" s="75">
        <v>374218.63276552747</v>
      </c>
      <c r="W54" s="75">
        <v>47952.426909608475</v>
      </c>
      <c r="X54" s="77">
        <f t="shared" si="2"/>
        <v>70091.952864026651</v>
      </c>
      <c r="Y54" s="81"/>
      <c r="Z54" s="82">
        <v>3070913.9</v>
      </c>
      <c r="AA54" s="83">
        <f t="shared" si="12"/>
        <v>3757713.8861500118</v>
      </c>
      <c r="AB54" s="83"/>
      <c r="AC54" s="83">
        <f t="shared" si="7"/>
        <v>313597.05875469616</v>
      </c>
      <c r="AD54" s="83">
        <f>(W54+[2]AWM_DB_2017Q4!D93*[2]AWM_DB_2017Q4!J93)/[2]AWM_DB_2017Q4!H93</f>
        <v>331413.36819317128</v>
      </c>
      <c r="AE54" s="83">
        <f>W54/[2]AWM_DB_2017Q4!H93</f>
        <v>52085.986191193508</v>
      </c>
      <c r="AF54" s="83">
        <f>([2]AWM_DB_2017Q4!E93*[2]AWM_DB_2017Q4!K93-[2]Fiscaldatabase!W54)/[2]AWM_DB_2017Q4!H93</f>
        <v>259565.44540266893</v>
      </c>
      <c r="AG54" s="83">
        <f>N54/([2]AWM_DB_2017Q4!H93)</f>
        <v>227492.57257634914</v>
      </c>
      <c r="AH54" s="84">
        <f>([2]AWM_DB_2017Q4!C93*[2]AWM_DB_2017Q4!I93)/([2]AWM_DB_2017Q4!B93*[2]AWM_DB_2017Q4!H93)*100</f>
        <v>57.483802143598474</v>
      </c>
      <c r="AI54" s="84">
        <f>([2]AWM_DB_2017Q4!E93*[2]AWM_DB_2017Q4!K93-[2]Fiscaldatabase!W54)/([2]AWM_DB_2017Q4!H93*[2]AWM_DB_2017Q4!B93)*100</f>
        <v>19.042950529856967</v>
      </c>
      <c r="AJ54" s="84">
        <f>(W54+[2]AWM_DB_2017Q4!D93*[2]AWM_DB_2017Q4!J93)/([2]AWM_DB_2017Q4!H93*[2]AWM_DB_2017Q4!B93)*100</f>
        <v>24.314054459927508</v>
      </c>
      <c r="AK54" s="84">
        <f t="shared" si="8"/>
        <v>-0.84080713338293833</v>
      </c>
      <c r="AL54">
        <f>[2]AWM_DB_2017Q4!Q93/([2]AWM_DB_2017Q4!B93*[2]AWM_DB_2017Q4!H93)</f>
        <v>0.51945038924677089</v>
      </c>
      <c r="AM54">
        <f>([2]AWM_DB_2017Q4!Q93-I54)/([2]AWM_DB_2017Q4!B93*[2]AWM_DB_2017Q4!H93)</f>
        <v>0.43617941016079664</v>
      </c>
      <c r="AO54">
        <f>Z54/([2]AWM_DB_2017Q4!B93*[2]AWM_DB_2017Q4!H93+[2]AWM_DB_2017Q4!B92*[2]AWM_DB_2017Q4!H92+[2]AWM_DB_2017Q4!B91*[2]AWM_DB_2017Q4!H91+[2]AWM_DB_2017Q4!B90*[2]AWM_DB_2017Q4!H90)*100</f>
        <v>61.694633458144921</v>
      </c>
      <c r="AP54">
        <f>Z54/([2]AWM_DB_2017Q4!B93*[2]AWM_DB_2017Q4!H93*4)*100</f>
        <v>61.179413723274287</v>
      </c>
      <c r="AQ54">
        <f>AA54/([2]AWM_DB_2017Q4!B93*[2]AWM_DB_2017Q4!H93*4)*100</f>
        <v>74.861992221424515</v>
      </c>
      <c r="AR54">
        <f>B54/([2]AWM_DB_2017Q4!B93*[2]AWM_DB_2017Q4!H93)*100</f>
        <v>7.153159741658226</v>
      </c>
      <c r="AS54">
        <f>(B54-P54)/([2]AWM_DB_2017Q4!B93*[2]AWM_DB_2017Q4!H93)*100</f>
        <v>1.5750061786304972</v>
      </c>
      <c r="AT54">
        <f>SUM(C51:C54)/([2]AWM_DB_2017Q4!B93*[2]AWM_DB_2017Q4!H93+[2]AWM_DB_2017Q4!B92*[2]AWM_DB_2017Q4!H92+[2]AWM_DB_2017Q4!B91*[2]AWM_DB_2017Q4!H91+[2]AWM_DB_2017Q4!B90*[2]AWM_DB_2017Q4!H90)*100</f>
        <v>2.0002683837388515</v>
      </c>
      <c r="AU54" s="85">
        <f>Z54/([2]AWM_DB_2017Q4!H93*[2]population!D138)</f>
        <v>3520032.7835957622</v>
      </c>
      <c r="AV54">
        <f>AA54/([2]AWM_DB_2017Q4!H93*[2]population!D138)</f>
        <v>4307276.7590849986</v>
      </c>
      <c r="AW54" s="36">
        <f>(M54-P54)/([2]AWM_DB_2017Q4!B93*[2]AWM_DB_2017Q4!H93)*100</f>
        <v>49.136387093881602</v>
      </c>
      <c r="AX54" s="36">
        <f>D54/([2]AWM_DB_2017Q4!B93*[2]AWM_DB_2017Q4!H93)*100</f>
        <v>47.5613809152511</v>
      </c>
      <c r="AZ54" s="36">
        <f>AC54/([2]AWM_DB_2017Q4!B93*[2]AWM_DB_2017Q4!H93)*100</f>
        <v>24.990194873201119</v>
      </c>
      <c r="BA54" s="36">
        <f>AD54/[2]AWM_DB_2017Q4!B93*100</f>
        <v>24.314054459927508</v>
      </c>
      <c r="BC54">
        <f>R54/([2]AWM_DB_2017Q4!B93*[2]AWM_DB_2017Q4!H93)*100</f>
        <v>21.168920216248988</v>
      </c>
      <c r="BD54">
        <f>([2]AWM_DB_2017Q4!D93*[2]AWM_DB_2017Q4!J93)/([2]AWM_DB_2017Q4!B93*[2]AWM_DB_2017Q4!H93)*100</f>
        <v>20.492779802975377</v>
      </c>
      <c r="BE54" s="37">
        <f>N54/([2]AWM_DB_2017Q4!B93*[2]AWM_DB_2017Q4!H93)*100</f>
        <v>16.689932663266465</v>
      </c>
      <c r="BG54">
        <f t="shared" si="9"/>
        <v>3.2078364329435338E-2</v>
      </c>
      <c r="BH54">
        <f>([2]AWM_DB_2017Q4!D93/[2]AWM_DB_2017Q4!D92-1)*100</f>
        <v>0.55826898790900525</v>
      </c>
      <c r="BL54" s="37">
        <f>(G54+H54)/[2]AWM_DB_2017Q4!Q93</f>
        <v>0.51082171642657348</v>
      </c>
      <c r="BM54">
        <f>(E54+H54)/[2]AWM_DB_2017Q4!T93</f>
        <v>0.32056531557000489</v>
      </c>
      <c r="BN54">
        <f>(E54)/[2]AWM_DB_2017Q4!T93</f>
        <v>0.13131567874724628</v>
      </c>
      <c r="BP54">
        <f>(H54)/[2]AWM_DB_2017Q4!T93</f>
        <v>0.18924963682275858</v>
      </c>
      <c r="BR54">
        <f>($E54)/[2]AWM_DB_2017Q4!Q93</f>
        <v>0.22699463795598274</v>
      </c>
      <c r="BS54">
        <f>($G54)/[2]AWM_DB_2017Q4!Q93</f>
        <v>0.18368139926331045</v>
      </c>
      <c r="BT54">
        <f>($H54)/[2]AWM_DB_2017Q4!Q93</f>
        <v>0.32714031716326303</v>
      </c>
      <c r="BU54">
        <f>($I54)/([2]AWM_DB_2017Q4!$Q93)</f>
        <v>0.16030593259679984</v>
      </c>
      <c r="BV54">
        <f>($J54)/([2]AWM_DB_2017Q4!$Q93)</f>
        <v>0.16683438456646321</v>
      </c>
      <c r="BW54">
        <f>K54/([2]AWM_DB_2017Q4!C93*[2]AWM_DB_2017Q4!I93)*100</f>
        <v>21.394332307152464</v>
      </c>
      <c r="BX54">
        <f>($I54)/([2]AWM_DB_2017Q4!Q93-$I54)*100</f>
        <v>19.090992638849372</v>
      </c>
      <c r="BY54">
        <f>($J54)/([2]AWM_DB_2017Q4!Q93-$I54)*100</f>
        <v>19.868472464311633</v>
      </c>
      <c r="BZ54">
        <f>($E54)/([2]AWM_DB_2017Q4!B93*[2]AWM_DB_2017Q4!H93)*100</f>
        <v>11.791245304316506</v>
      </c>
      <c r="CA54" s="37">
        <f>($I54)/([2]AWM_DB_2017Q4!B93*[2]AWM_DB_2017Q4!H93)*100</f>
        <v>8.3270979085974286</v>
      </c>
      <c r="CB54" s="37">
        <f>($J54)/([2]AWM_DB_2017Q4!B93*[2]AWM_DB_2017Q4!H93)*100</f>
        <v>8.6662186002794783</v>
      </c>
      <c r="CC54" s="37">
        <f t="shared" si="10"/>
        <v>16.993316508876909</v>
      </c>
      <c r="CD54">
        <f>N54/([2]AWM_DB_2017Q4!H93*[2]population!D138)*100</f>
        <v>24006894.866807926</v>
      </c>
      <c r="CF54">
        <f t="shared" si="13"/>
        <v>0.49002193916929337</v>
      </c>
      <c r="CG54">
        <f>N54/([2]AWM_DB_2017Q4!B93*[2]AWM_DB_2017Q4!H93)*100</f>
        <v>16.689932663266465</v>
      </c>
      <c r="CH54">
        <f>($G54+$H54)/[2]AWM_DB_2017Q4!Q93*100</f>
        <v>51.08217164265735</v>
      </c>
      <c r="CI54">
        <f t="shared" si="11"/>
        <v>38.959465103161008</v>
      </c>
      <c r="CK54" s="80">
        <f>N54+P54+Q54+[2]Fiscaldatabase!CN54+W54+X54</f>
        <v>678117.29609143641</v>
      </c>
      <c r="CL54" s="80">
        <f>[2]Fiscaldatabase!CK54-D54-P54</f>
        <v>11279.690361018147</v>
      </c>
      <c r="CM54" s="80">
        <f>[2]Fiscaldatabase!CK54-D54</f>
        <v>81278.846410954488</v>
      </c>
      <c r="CN54" s="83">
        <f>[2]AWM_DB_2017Q4!D93*[2]AWM_DB_2017Q4!J93</f>
        <v>257159.87828539574</v>
      </c>
      <c r="CO54" s="55">
        <f>[2]Fiscaldatabase!CL54/([2]AWM_DB_2017Q4!B93*[2]AWM_DB_2017Q4!H93)*100</f>
        <v>0.898865765356897</v>
      </c>
      <c r="CP54" s="37">
        <f>[2]Fiscaldatabase!CM54/([2]AWM_DB_2017Q4!B93*[2]AWM_DB_2017Q4!H93)*100</f>
        <v>6.4770193283846256</v>
      </c>
      <c r="CQ54">
        <f>SUM([2]Fiscaldatabase!CM51:CM54)/([2]AWM_DB_2017Q4!B93*[2]AWM_DB_2017Q4!H93+[2]AWM_DB_2017Q4!B92*[2]AWM_DB_2017Q4!H92+[2]AWM_DB_2017Q4!B91*[2]AWM_DB_2017Q4!H91+[2]AWM_DB_2017Q4!B90*[2]AWM_DB_2017Q4!H90)*100</f>
        <v>6.7011001428991825</v>
      </c>
    </row>
    <row r="55" spans="1:95">
      <c r="A55" s="71" t="s">
        <v>162</v>
      </c>
      <c r="B55" s="72">
        <f t="shared" si="3"/>
        <v>105154.03283504909</v>
      </c>
      <c r="C55" s="73">
        <f t="shared" si="4"/>
        <v>35214.650840639646</v>
      </c>
      <c r="D55" s="74">
        <v>598902.46910909179</v>
      </c>
      <c r="E55" s="75">
        <v>151598.09527186002</v>
      </c>
      <c r="F55" s="76">
        <v>30404.583999999999</v>
      </c>
      <c r="G55" s="76">
        <v>121193.51127186001</v>
      </c>
      <c r="H55" s="75">
        <v>214368.07232294098</v>
      </c>
      <c r="I55" s="76">
        <v>104618.34</v>
      </c>
      <c r="J55" s="76">
        <v>109749.73232294098</v>
      </c>
      <c r="K55" s="75">
        <v>154876.16791489196</v>
      </c>
      <c r="L55" s="77">
        <f t="shared" si="5"/>
        <v>78060.133599398832</v>
      </c>
      <c r="M55" s="78">
        <v>704056.50194414088</v>
      </c>
      <c r="N55" s="75">
        <v>212195.5322132984</v>
      </c>
      <c r="O55" s="79">
        <v>28504.620888185025</v>
      </c>
      <c r="P55" s="75">
        <v>69939.381994409443</v>
      </c>
      <c r="Q55" s="75">
        <v>24276.879881553137</v>
      </c>
      <c r="R55" s="75">
        <v>265881.77531810495</v>
      </c>
      <c r="S55" s="75">
        <v>143162.95298224897</v>
      </c>
      <c r="T55" s="80">
        <f t="shared" si="6"/>
        <v>122718.82233585598</v>
      </c>
      <c r="U55" s="75">
        <v>21621531.502266929</v>
      </c>
      <c r="V55" s="75">
        <v>379025.71545774181</v>
      </c>
      <c r="W55" s="75">
        <v>47396.064578711892</v>
      </c>
      <c r="X55" s="77">
        <f t="shared" si="2"/>
        <v>84366.867958063027</v>
      </c>
      <c r="Y55" s="81"/>
      <c r="Z55" s="82">
        <v>3151732.4</v>
      </c>
      <c r="AA55" s="83">
        <f t="shared" si="12"/>
        <v>3862867.9189850609</v>
      </c>
      <c r="AB55" s="83"/>
      <c r="AC55" s="83">
        <f t="shared" si="7"/>
        <v>313277.83989681682</v>
      </c>
      <c r="AD55" s="83">
        <f>(W55+[2]AWM_DB_2017Q4!D94*[2]AWM_DB_2017Q4!J94)/[2]AWM_DB_2017Q4!H94</f>
        <v>328536.45303922967</v>
      </c>
      <c r="AE55" s="83">
        <f>W55/[2]AWM_DB_2017Q4!H94</f>
        <v>50846.66968275237</v>
      </c>
      <c r="AF55" s="83">
        <f>([2]AWM_DB_2017Q4!E94*[2]AWM_DB_2017Q4!K94-[2]Fiscaldatabase!W55)/[2]AWM_DB_2017Q4!H94</f>
        <v>250975.60328977639</v>
      </c>
      <c r="AG55" s="83">
        <f>N55/([2]AWM_DB_2017Q4!H94)</f>
        <v>227644.13523589334</v>
      </c>
      <c r="AH55" s="84">
        <f>([2]AWM_DB_2017Q4!C94*[2]AWM_DB_2017Q4!I94)/([2]AWM_DB_2017Q4!B94*[2]AWM_DB_2017Q4!H94)*100</f>
        <v>57.049267191974607</v>
      </c>
      <c r="AI55" s="84">
        <f>([2]AWM_DB_2017Q4!E94*[2]AWM_DB_2017Q4!K94-[2]Fiscaldatabase!W55)/([2]AWM_DB_2017Q4!H94*[2]AWM_DB_2017Q4!B94)*100</f>
        <v>18.539075705181212</v>
      </c>
      <c r="AJ55" s="84">
        <f>(W55+[2]AWM_DB_2017Q4!D94*[2]AWM_DB_2017Q4!J94)/([2]AWM_DB_2017Q4!H94*[2]AWM_DB_2017Q4!B94)*100</f>
        <v>24.268343595825918</v>
      </c>
      <c r="AK55" s="84">
        <f t="shared" si="8"/>
        <v>0.14331350701826295</v>
      </c>
      <c r="AL55">
        <f>[2]AWM_DB_2017Q4!Q94/([2]AWM_DB_2017Q4!B94*[2]AWM_DB_2017Q4!H94)</f>
        <v>0.51624026757769803</v>
      </c>
      <c r="AM55">
        <f>([2]AWM_DB_2017Q4!Q94-I55)/([2]AWM_DB_2017Q4!B94*[2]AWM_DB_2017Q4!H94)</f>
        <v>0.43333452256902016</v>
      </c>
      <c r="AO55">
        <f>Z55/([2]AWM_DB_2017Q4!B94*[2]AWM_DB_2017Q4!H94+[2]AWM_DB_2017Q4!B93*[2]AWM_DB_2017Q4!H93+[2]AWM_DB_2017Q4!B92*[2]AWM_DB_2017Q4!H92+[2]AWM_DB_2017Q4!B91*[2]AWM_DB_2017Q4!H91)*100</f>
        <v>63.00618621470889</v>
      </c>
      <c r="AP55">
        <f>Z55/([2]AWM_DB_2017Q4!B94*[2]AWM_DB_2017Q4!H94*4)*100</f>
        <v>62.440467581971859</v>
      </c>
      <c r="AQ55">
        <f>AA55/([2]AWM_DB_2017Q4!B94*[2]AWM_DB_2017Q4!H94*4)*100</f>
        <v>76.529111122767219</v>
      </c>
      <c r="AR55">
        <f>B55/([2]AWM_DB_2017Q4!B94*[2]AWM_DB_2017Q4!H94)*100</f>
        <v>8.3330259616590379</v>
      </c>
      <c r="AS55">
        <f>(B55-P55)/([2]AWM_DB_2017Q4!B94*[2]AWM_DB_2017Q4!H94)*100</f>
        <v>2.7906166960436334</v>
      </c>
      <c r="AT55">
        <f>SUM(C52:C55)/([2]AWM_DB_2017Q4!B94*[2]AWM_DB_2017Q4!H94+[2]AWM_DB_2017Q4!B93*[2]AWM_DB_2017Q4!H93+[2]AWM_DB_2017Q4!B92*[2]AWM_DB_2017Q4!H92+[2]AWM_DB_2017Q4!B91*[2]AWM_DB_2017Q4!H91)*100</f>
        <v>2.1171092541095851</v>
      </c>
      <c r="AU55" s="85">
        <f>Z55/([2]AWM_DB_2017Q4!H94*[2]population!D139)</f>
        <v>3564120.7235806091</v>
      </c>
      <c r="AV55">
        <f>AA55/([2]AWM_DB_2017Q4!H94*[2]population!D139)</f>
        <v>4368304.7464655815</v>
      </c>
      <c r="AW55" s="36">
        <f>(M55-P55)/([2]AWM_DB_2017Q4!B94*[2]AWM_DB_2017Q4!H94)*100</f>
        <v>50.251181821647762</v>
      </c>
      <c r="AX55" s="36">
        <f>D55/([2]AWM_DB_2017Q4!B94*[2]AWM_DB_2017Q4!H94)*100</f>
        <v>47.460565125604127</v>
      </c>
      <c r="AZ55" s="36">
        <f>AC55/([2]AWM_DB_2017Q4!B94*[2]AWM_DB_2017Q4!H94)*100</f>
        <v>24.825984345913835</v>
      </c>
      <c r="BA55" s="36">
        <f>AD55/[2]AWM_DB_2017Q4!B94*100</f>
        <v>24.268343595825918</v>
      </c>
      <c r="BC55">
        <f>R55/([2]AWM_DB_2017Q4!B94*[2]AWM_DB_2017Q4!H94)*100</f>
        <v>21.07004055596504</v>
      </c>
      <c r="BD55">
        <f>([2]AWM_DB_2017Q4!D94*[2]AWM_DB_2017Q4!J94)/([2]AWM_DB_2017Q4!B94*[2]AWM_DB_2017Q4!H94)*100</f>
        <v>20.51239980587712</v>
      </c>
      <c r="BE55" s="37">
        <f>N55/([2]AWM_DB_2017Q4!B94*[2]AWM_DB_2017Q4!H94)*100</f>
        <v>16.815625908092606</v>
      </c>
      <c r="BG55">
        <f t="shared" si="9"/>
        <v>1.2845652972139243</v>
      </c>
      <c r="BH55">
        <f>([2]AWM_DB_2017Q4!D94/[2]AWM_DB_2017Q4!D93-1)*100</f>
        <v>0.12836549480661485</v>
      </c>
      <c r="BL55" s="37">
        <f>(G55+H55)/[2]AWM_DB_2017Q4!Q94</f>
        <v>0.51510665360337859</v>
      </c>
      <c r="BM55">
        <f>(E55+H55)/[2]AWM_DB_2017Q4!T94</f>
        <v>0.32114911001019181</v>
      </c>
      <c r="BN55">
        <f>(E55)/[2]AWM_DB_2017Q4!T94</f>
        <v>0.13303304427228632</v>
      </c>
      <c r="BP55">
        <f>(H55)/[2]AWM_DB_2017Q4!T94</f>
        <v>0.18811606573790551</v>
      </c>
      <c r="BR55">
        <f>($E55)/[2]AWM_DB_2017Q4!Q94</f>
        <v>0.23271194131217546</v>
      </c>
      <c r="BS55">
        <f>($G55)/[2]AWM_DB_2017Q4!Q94</f>
        <v>0.18603912688966812</v>
      </c>
      <c r="BT55">
        <f>($H55)/[2]AWM_DB_2017Q4!Q94</f>
        <v>0.32906752671371048</v>
      </c>
      <c r="BU55">
        <f>($I55)/([2]AWM_DB_2017Q4!$Q94)</f>
        <v>0.16059526971363186</v>
      </c>
      <c r="BV55">
        <f>($J55)/([2]AWM_DB_2017Q4!$Q94)</f>
        <v>0.16847225700007865</v>
      </c>
      <c r="BW55">
        <f>K55/([2]AWM_DB_2017Q4!C94*[2]AWM_DB_2017Q4!I94)*100</f>
        <v>21.513512628364182</v>
      </c>
      <c r="BX55">
        <f>($I55)/([2]AWM_DB_2017Q4!Q94-$I55)*100</f>
        <v>19.132042496215593</v>
      </c>
      <c r="BY55">
        <f>($J55)/([2]AWM_DB_2017Q4!Q94-$I55)*100</f>
        <v>20.070444080366723</v>
      </c>
      <c r="BZ55">
        <f>($E55)/([2]AWM_DB_2017Q4!B94*[2]AWM_DB_2017Q4!H94)*100</f>
        <v>12.013527485152302</v>
      </c>
      <c r="CA55" s="37">
        <f>($I55)/([2]AWM_DB_2017Q4!B94*[2]AWM_DB_2017Q4!H94)*100</f>
        <v>8.2905745008677894</v>
      </c>
      <c r="CB55" s="37">
        <f>($J55)/([2]AWM_DB_2017Q4!B94*[2]AWM_DB_2017Q4!H94)*100</f>
        <v>8.6972163033139296</v>
      </c>
      <c r="CC55" s="37">
        <f t="shared" si="10"/>
        <v>16.987790804181721</v>
      </c>
      <c r="CD55">
        <f>N55/([2]AWM_DB_2017Q4!H94*[2]population!D139)*100</f>
        <v>23996024.973840848</v>
      </c>
      <c r="CF55">
        <f t="shared" si="13"/>
        <v>0.48803135124709557</v>
      </c>
      <c r="CG55">
        <f>N55/([2]AWM_DB_2017Q4!B94*[2]AWM_DB_2017Q4!H94)*100</f>
        <v>16.815625908092606</v>
      </c>
      <c r="CH55">
        <f>($G55+$H55)/[2]AWM_DB_2017Q4!Q94*100</f>
        <v>51.51066536033786</v>
      </c>
      <c r="CI55">
        <f t="shared" si="11"/>
        <v>39.202486576582317</v>
      </c>
      <c r="CK55" s="80">
        <f>N55+P55+Q55+[2]Fiscaldatabase!CN55+W55+X55</f>
        <v>697019.66154370212</v>
      </c>
      <c r="CL55" s="80">
        <f>[2]Fiscaldatabase!CK55-D55-P55</f>
        <v>28177.81044020089</v>
      </c>
      <c r="CM55" s="80">
        <f>[2]Fiscaldatabase!CK55-D55</f>
        <v>98117.192434610333</v>
      </c>
      <c r="CN55" s="83">
        <f>[2]AWM_DB_2017Q4!D94*[2]AWM_DB_2017Q4!J94</f>
        <v>258844.93491766631</v>
      </c>
      <c r="CO55" s="55">
        <f>[2]Fiscaldatabase!CL55/([2]AWM_DB_2017Q4!B94*[2]AWM_DB_2017Q4!H94)*100</f>
        <v>2.2329759459557059</v>
      </c>
      <c r="CP55" s="37">
        <f>[2]Fiscaldatabase!CM55/([2]AWM_DB_2017Q4!B94*[2]AWM_DB_2017Q4!H94)*100</f>
        <v>7.7753852115711108</v>
      </c>
      <c r="CQ55">
        <f>SUM([2]Fiscaldatabase!CM52:CM55)/([2]AWM_DB_2017Q4!B94*[2]AWM_DB_2017Q4!H94+[2]AWM_DB_2017Q4!B93*[2]AWM_DB_2017Q4!H93+[2]AWM_DB_2017Q4!B92*[2]AWM_DB_2017Q4!H92+[2]AWM_DB_2017Q4!B91*[2]AWM_DB_2017Q4!H91)*100</f>
        <v>6.9551726519597885</v>
      </c>
    </row>
    <row r="56" spans="1:95">
      <c r="A56" s="71" t="s">
        <v>354</v>
      </c>
      <c r="B56" s="72">
        <f t="shared" si="3"/>
        <v>111352.08511638583</v>
      </c>
      <c r="C56" s="73">
        <f t="shared" si="4"/>
        <v>41568.822896245096</v>
      </c>
      <c r="D56" s="74">
        <v>600749.25431397487</v>
      </c>
      <c r="E56" s="75">
        <v>153295.26178513045</v>
      </c>
      <c r="F56" s="76">
        <v>30244.855</v>
      </c>
      <c r="G56" s="76">
        <v>123050.40678513046</v>
      </c>
      <c r="H56" s="75">
        <v>216611.20440203985</v>
      </c>
      <c r="I56" s="76">
        <v>105602.12</v>
      </c>
      <c r="J56" s="76">
        <v>111009.08440203985</v>
      </c>
      <c r="K56" s="75">
        <v>156084.96184275043</v>
      </c>
      <c r="L56" s="77">
        <f t="shared" si="5"/>
        <v>74757.826284054201</v>
      </c>
      <c r="M56" s="78">
        <v>712101.33943036071</v>
      </c>
      <c r="N56" s="75">
        <v>214654.75623154792</v>
      </c>
      <c r="O56" s="79">
        <v>29801.467611046926</v>
      </c>
      <c r="P56" s="75">
        <v>69783.262220140736</v>
      </c>
      <c r="Q56" s="75">
        <v>24606.886286317713</v>
      </c>
      <c r="R56" s="75">
        <v>268382.69215660589</v>
      </c>
      <c r="S56" s="75">
        <v>144372.19098282696</v>
      </c>
      <c r="T56" s="80">
        <f t="shared" si="6"/>
        <v>124010.50117377893</v>
      </c>
      <c r="U56" s="75">
        <v>21598679.255687978</v>
      </c>
      <c r="V56" s="75">
        <v>379817.41285910225</v>
      </c>
      <c r="W56" s="75">
        <v>47243.562452265927</v>
      </c>
      <c r="X56" s="77">
        <f t="shared" si="2"/>
        <v>87430.180083482526</v>
      </c>
      <c r="Y56" s="81"/>
      <c r="Z56" s="82">
        <v>3232779.4</v>
      </c>
      <c r="AA56" s="83">
        <f t="shared" si="12"/>
        <v>3974220.0041014468</v>
      </c>
      <c r="AB56" s="83"/>
      <c r="AC56" s="83">
        <f t="shared" si="7"/>
        <v>315626.25460887182</v>
      </c>
      <c r="AD56" s="83">
        <f>(W56+[2]AWM_DB_2017Q4!D95*[2]AWM_DB_2017Q4!J95)/[2]AWM_DB_2017Q4!H95</f>
        <v>330596.66378927079</v>
      </c>
      <c r="AE56" s="83">
        <f>W56/[2]AWM_DB_2017Q4!H95</f>
        <v>50226.458747939134</v>
      </c>
      <c r="AF56" s="83">
        <f>([2]AWM_DB_2017Q4!E95*[2]AWM_DB_2017Q4!K95-[2]Fiscaldatabase!W56)/[2]AWM_DB_2017Q4!H95</f>
        <v>246514.14373849941</v>
      </c>
      <c r="AG56" s="83">
        <f>N56/([2]AWM_DB_2017Q4!H95)</f>
        <v>228207.77475885861</v>
      </c>
      <c r="AH56" s="84">
        <f>([2]AWM_DB_2017Q4!C95*[2]AWM_DB_2017Q4!I95)/([2]AWM_DB_2017Q4!B95*[2]AWM_DB_2017Q4!H95)*100</f>
        <v>56.968207668772429</v>
      </c>
      <c r="AI56" s="84">
        <f>([2]AWM_DB_2017Q4!E95*[2]AWM_DB_2017Q4!K95-[2]Fiscaldatabase!W56)/([2]AWM_DB_2017Q4!H95*[2]AWM_DB_2017Q4!B95)*100</f>
        <v>18.1960191974593</v>
      </c>
      <c r="AJ56" s="84">
        <f>(W56+[2]AWM_DB_2017Q4!D95*[2]AWM_DB_2017Q4!J95)/([2]AWM_DB_2017Q4!H95*[2]AWM_DB_2017Q4!B95)*100</f>
        <v>24.402426366686768</v>
      </c>
      <c r="AK56" s="84">
        <f t="shared" si="8"/>
        <v>0.43334676708150255</v>
      </c>
      <c r="AL56">
        <f>[2]AWM_DB_2017Q4!Q95/([2]AWM_DB_2017Q4!B95*[2]AWM_DB_2017Q4!H95)</f>
        <v>0.51371076055528198</v>
      </c>
      <c r="AM56">
        <f>([2]AWM_DB_2017Q4!Q95-I56)/([2]AWM_DB_2017Q4!B95*[2]AWM_DB_2017Q4!H95)</f>
        <v>0.43084080581079487</v>
      </c>
      <c r="AO56">
        <f>Z56/([2]AWM_DB_2017Q4!B95*[2]AWM_DB_2017Q4!H95+[2]AWM_DB_2017Q4!B94*[2]AWM_DB_2017Q4!H94+[2]AWM_DB_2017Q4!B93*[2]AWM_DB_2017Q4!H93+[2]AWM_DB_2017Q4!B92*[2]AWM_DB_2017Q4!H92)*100</f>
        <v>64.176606189943598</v>
      </c>
      <c r="AP56">
        <f>Z56/([2]AWM_DB_2017Q4!B95*[2]AWM_DB_2017Q4!H95*4)*100</f>
        <v>63.422089106002403</v>
      </c>
      <c r="AQ56">
        <f>AA56/([2]AWM_DB_2017Q4!B95*[2]AWM_DB_2017Q4!H95*4)*100</f>
        <v>77.967997206050981</v>
      </c>
      <c r="AR56">
        <f>B56/([2]AWM_DB_2017Q4!B95*[2]AWM_DB_2017Q4!H95)*100</f>
        <v>8.7382168599448331</v>
      </c>
      <c r="AS56">
        <f>(B56-P56)/([2]AWM_DB_2017Q4!B95*[2]AWM_DB_2017Q4!H95)*100</f>
        <v>3.262061852729313</v>
      </c>
      <c r="AT56">
        <f>SUM(C53:C56)/([2]AWM_DB_2017Q4!B95*[2]AWM_DB_2017Q4!H95+[2]AWM_DB_2017Q4!B94*[2]AWM_DB_2017Q4!H94+[2]AWM_DB_2017Q4!B93*[2]AWM_DB_2017Q4!H93+[2]AWM_DB_2017Q4!B92*[2]AWM_DB_2017Q4!H92)*100</f>
        <v>2.3426820759960014</v>
      </c>
      <c r="AU56" s="85">
        <f>Z56/([2]AWM_DB_2017Q4!H95*[2]population!D140)</f>
        <v>3619314.271898007</v>
      </c>
      <c r="AV56">
        <f>AA56/([2]AWM_DB_2017Q4!H95*[2]population!D140)</f>
        <v>4449406.9655686757</v>
      </c>
      <c r="AW56" s="36">
        <f>(M56-P56)/([2]AWM_DB_2017Q4!B95*[2]AWM_DB_2017Q4!H95)*100</f>
        <v>50.405114963579258</v>
      </c>
      <c r="AX56" s="36">
        <f>D56/([2]AWM_DB_2017Q4!B95*[2]AWM_DB_2017Q4!H95)*100</f>
        <v>47.143053110849955</v>
      </c>
      <c r="AZ56" s="36">
        <f>AC56/([2]AWM_DB_2017Q4!B95*[2]AWM_DB_2017Q4!H95)*100</f>
        <v>24.768379115503727</v>
      </c>
      <c r="BA56" s="36">
        <f>AD56/[2]AWM_DB_2017Q4!B95*100</f>
        <v>24.402426366686768</v>
      </c>
      <c r="BC56">
        <f>R56/([2]AWM_DB_2017Q4!B95*[2]AWM_DB_2017Q4!H95)*100</f>
        <v>21.060999109886769</v>
      </c>
      <c r="BD56">
        <f>([2]AWM_DB_2017Q4!D95*[2]AWM_DB_2017Q4!J95)/([2]AWM_DB_2017Q4!B95*[2]AWM_DB_2017Q4!H95)*100</f>
        <v>20.695046361069807</v>
      </c>
      <c r="BE56" s="37">
        <f>N56/([2]AWM_DB_2017Q4!B95*[2]AWM_DB_2017Q4!H95)*100</f>
        <v>16.84476593329499</v>
      </c>
      <c r="BG56">
        <f t="shared" si="9"/>
        <v>0.20887696245208698</v>
      </c>
      <c r="BH56">
        <f>([2]AWM_DB_2017Q4!D95/[2]AWM_DB_2017Q4!D94-1)*100</f>
        <v>0.53258159624574031</v>
      </c>
      <c r="BL56" s="37">
        <f>(G56+H56)/[2]AWM_DB_2017Q4!Q95</f>
        <v>0.51886248017542502</v>
      </c>
      <c r="BM56">
        <f>(E56+H56)/[2]AWM_DB_2017Q4!T95</f>
        <v>0.32160451735413376</v>
      </c>
      <c r="BN56">
        <f>(E56)/[2]AWM_DB_2017Q4!T95</f>
        <v>0.13327814781733702</v>
      </c>
      <c r="BP56">
        <f>(H56)/[2]AWM_DB_2017Q4!T95</f>
        <v>0.18832636953679671</v>
      </c>
      <c r="BR56">
        <f>($E56)/[2]AWM_DB_2017Q4!Q95</f>
        <v>0.23417176716253585</v>
      </c>
      <c r="BS56">
        <f>($G56)/[2]AWM_DB_2017Q4!Q95</f>
        <v>0.18797013600676027</v>
      </c>
      <c r="BT56">
        <f>($H56)/[2]AWM_DB_2017Q4!Q95</f>
        <v>0.3308923441686647</v>
      </c>
      <c r="BU56">
        <f>($I56)/([2]AWM_DB_2017Q4!$Q95)</f>
        <v>0.16131636926372939</v>
      </c>
      <c r="BV56">
        <f>($J56)/([2]AWM_DB_2017Q4!$Q95)</f>
        <v>0.16957597490493528</v>
      </c>
      <c r="BW56">
        <f>K56/([2]AWM_DB_2017Q4!C95*[2]AWM_DB_2017Q4!I95)*100</f>
        <v>21.500718411930041</v>
      </c>
      <c r="BX56">
        <f>($I56)/([2]AWM_DB_2017Q4!Q95-$I56)*100</f>
        <v>19.234472136067758</v>
      </c>
      <c r="BY56">
        <f>($J56)/([2]AWM_DB_2017Q4!Q95-$I56)*100</f>
        <v>20.219301854749034</v>
      </c>
      <c r="BZ56">
        <f>($E56)/([2]AWM_DB_2017Q4!B95*[2]AWM_DB_2017Q4!H95)*100</f>
        <v>12.029655660964071</v>
      </c>
      <c r="CA56" s="37">
        <f>($I56)/([2]AWM_DB_2017Q4!B95*[2]AWM_DB_2017Q4!H95)*100</f>
        <v>8.2869954744487142</v>
      </c>
      <c r="CB56" s="37">
        <f>($J56)/([2]AWM_DB_2017Q4!B95*[2]AWM_DB_2017Q4!H95)*100</f>
        <v>8.7113003040317718</v>
      </c>
      <c r="CC56" s="37">
        <f t="shared" si="10"/>
        <v>16.998295778480486</v>
      </c>
      <c r="CD56">
        <f>N56/([2]AWM_DB_2017Q4!H95*[2]population!D140)*100</f>
        <v>24032045.699116651</v>
      </c>
      <c r="CF56">
        <f t="shared" si="13"/>
        <v>0.48751919500894259</v>
      </c>
      <c r="CG56">
        <f>N56/([2]AWM_DB_2017Q4!B95*[2]AWM_DB_2017Q4!H95)*100</f>
        <v>16.84476593329499</v>
      </c>
      <c r="CH56">
        <f>($G56+$H56)/[2]AWM_DB_2017Q4!Q95*100</f>
        <v>51.886248017542499</v>
      </c>
      <c r="CI56">
        <f t="shared" si="11"/>
        <v>39.453773990816792</v>
      </c>
      <c r="CK56" s="80">
        <f>N56+P56+Q56+[2]Fiscaldatabase!CN56+W56+X56</f>
        <v>707437.96218898846</v>
      </c>
      <c r="CL56" s="80">
        <f>[2]Fiscaldatabase!CK56-D56-P56</f>
        <v>36905.445654872849</v>
      </c>
      <c r="CM56" s="80">
        <f>[2]Fiscaldatabase!CK56-D56</f>
        <v>106688.70787501358</v>
      </c>
      <c r="CN56" s="83">
        <f>[2]AWM_DB_2017Q4!D95*[2]AWM_DB_2017Q4!J95</f>
        <v>263719.3149152337</v>
      </c>
      <c r="CO56" s="55">
        <f>[2]Fiscaldatabase!CL56/([2]AWM_DB_2017Q4!B95*[2]AWM_DB_2017Q4!H95)*100</f>
        <v>2.8961091039123485</v>
      </c>
      <c r="CP56" s="37">
        <f>[2]Fiscaldatabase!CM56/([2]AWM_DB_2017Q4!B95*[2]AWM_DB_2017Q4!H95)*100</f>
        <v>8.3722641111278691</v>
      </c>
      <c r="CQ56">
        <f>SUM([2]Fiscaldatabase!CM53:CM56)/([2]AWM_DB_2017Q4!B95*[2]AWM_DB_2017Q4!H95+[2]AWM_DB_2017Q4!B94*[2]AWM_DB_2017Q4!H94+[2]AWM_DB_2017Q4!B93*[2]AWM_DB_2017Q4!H93+[2]AWM_DB_2017Q4!B92*[2]AWM_DB_2017Q4!H92)*100</f>
        <v>7.2824928702806631</v>
      </c>
    </row>
    <row r="57" spans="1:95">
      <c r="A57" s="71" t="s">
        <v>355</v>
      </c>
      <c r="B57" s="72">
        <f t="shared" si="3"/>
        <v>102056.67212973512</v>
      </c>
      <c r="C57" s="73">
        <f t="shared" si="4"/>
        <v>32232.595004249539</v>
      </c>
      <c r="D57" s="74">
        <v>607191.72466917685</v>
      </c>
      <c r="E57" s="75">
        <v>153746.31061652978</v>
      </c>
      <c r="F57" s="76">
        <v>30098.927</v>
      </c>
      <c r="G57" s="76">
        <v>123647.38361652978</v>
      </c>
      <c r="H57" s="75">
        <v>218419.61955019741</v>
      </c>
      <c r="I57" s="76">
        <v>105913.34</v>
      </c>
      <c r="J57" s="76">
        <v>112506.27955019742</v>
      </c>
      <c r="K57" s="75">
        <v>158341.49760710396</v>
      </c>
      <c r="L57" s="77">
        <f t="shared" si="5"/>
        <v>76684.296895345673</v>
      </c>
      <c r="M57" s="78">
        <v>709248.39679891197</v>
      </c>
      <c r="N57" s="75">
        <v>216879.87380514984</v>
      </c>
      <c r="O57" s="79">
        <v>30503.909895805173</v>
      </c>
      <c r="P57" s="75">
        <v>69824.077125485579</v>
      </c>
      <c r="Q57" s="75">
        <v>24644.494974919478</v>
      </c>
      <c r="R57" s="75">
        <v>269422.80882833875</v>
      </c>
      <c r="S57" s="75">
        <v>145265.53734511186</v>
      </c>
      <c r="T57" s="80">
        <f t="shared" si="6"/>
        <v>124157.27148322688</v>
      </c>
      <c r="U57" s="75">
        <v>21566819.888966143</v>
      </c>
      <c r="V57" s="75">
        <v>381631.57237193111</v>
      </c>
      <c r="W57" s="75">
        <v>47185.710509826458</v>
      </c>
      <c r="X57" s="77">
        <f t="shared" si="2"/>
        <v>81291.43155519187</v>
      </c>
      <c r="Y57" s="81"/>
      <c r="Z57" s="82">
        <v>3314361</v>
      </c>
      <c r="AA57" s="83">
        <f t="shared" si="12"/>
        <v>4076276.6762311822</v>
      </c>
      <c r="AB57" s="83"/>
      <c r="AC57" s="83">
        <f t="shared" si="7"/>
        <v>316608.51933816518</v>
      </c>
      <c r="AD57" s="83">
        <f>(W57+[2]AWM_DB_2017Q4!D96*[2]AWM_DB_2017Q4!J96)/[2]AWM_DB_2017Q4!H96</f>
        <v>329466.66744216502</v>
      </c>
      <c r="AE57" s="83">
        <f>W57/[2]AWM_DB_2017Q4!H96</f>
        <v>49829.834085346934</v>
      </c>
      <c r="AF57" s="83">
        <f>([2]AWM_DB_2017Q4!E96*[2]AWM_DB_2017Q4!K96-[2]Fiscaldatabase!W57)/[2]AWM_DB_2017Q4!H96</f>
        <v>246630.509526587</v>
      </c>
      <c r="AG57" s="83">
        <f>N57/([2]AWM_DB_2017Q4!H96)</f>
        <v>229033.06978732499</v>
      </c>
      <c r="AH57" s="84">
        <f>([2]AWM_DB_2017Q4!C96*[2]AWM_DB_2017Q4!I96)/([2]AWM_DB_2017Q4!B96*[2]AWM_DB_2017Q4!H96)*100</f>
        <v>57.016830608719658</v>
      </c>
      <c r="AI57" s="84">
        <f>([2]AWM_DB_2017Q4!E96*[2]AWM_DB_2017Q4!K96-[2]Fiscaldatabase!W57)/([2]AWM_DB_2017Q4!H96*[2]AWM_DB_2017Q4!B96)*100</f>
        <v>18.129441774306361</v>
      </c>
      <c r="AJ57" s="84">
        <f>(W57+[2]AWM_DB_2017Q4!D96*[2]AWM_DB_2017Q4!J96)/([2]AWM_DB_2017Q4!H96*[2]AWM_DB_2017Q4!B96)*100</f>
        <v>24.218604484225772</v>
      </c>
      <c r="AK57" s="84">
        <f t="shared" si="8"/>
        <v>0.63512313274821963</v>
      </c>
      <c r="AL57">
        <f>[2]AWM_DB_2017Q4!Q96/([2]AWM_DB_2017Q4!B96*[2]AWM_DB_2017Q4!H96)</f>
        <v>0.50797015127786538</v>
      </c>
      <c r="AM57">
        <f>([2]AWM_DB_2017Q4!Q96-I57)/([2]AWM_DB_2017Q4!B96*[2]AWM_DB_2017Q4!H96)</f>
        <v>0.42575208886888405</v>
      </c>
      <c r="AO57">
        <f>Z57/([2]AWM_DB_2017Q4!B96*[2]AWM_DB_2017Q4!H96+[2]AWM_DB_2017Q4!B95*[2]AWM_DB_2017Q4!H95+[2]AWM_DB_2017Q4!B94*[2]AWM_DB_2017Q4!H94+[2]AWM_DB_2017Q4!B93*[2]AWM_DB_2017Q4!H93)*100</f>
        <v>65.252484776311363</v>
      </c>
      <c r="AP57">
        <f>Z57/([2]AWM_DB_2017Q4!B96*[2]AWM_DB_2017Q4!H96*4)*100</f>
        <v>64.321533893628029</v>
      </c>
      <c r="AQ57">
        <f>AA57/([2]AWM_DB_2017Q4!B96*[2]AWM_DB_2017Q4!H96*4)*100</f>
        <v>79.10796934613019</v>
      </c>
      <c r="AR57">
        <f>B57/([2]AWM_DB_2017Q4!B96*[2]AWM_DB_2017Q4!H96)*100</f>
        <v>7.922422084333772</v>
      </c>
      <c r="AS57">
        <f>(B57-P57)/([2]AWM_DB_2017Q4!B96*[2]AWM_DB_2017Q4!H96)*100</f>
        <v>2.5021413805501846</v>
      </c>
      <c r="AT57">
        <f>SUM(C54:C57)/([2]AWM_DB_2017Q4!B96*[2]AWM_DB_2017Q4!H96+[2]AWM_DB_2017Q4!B95*[2]AWM_DB_2017Q4!H95+[2]AWM_DB_2017Q4!B94*[2]AWM_DB_2017Q4!H94+[2]AWM_DB_2017Q4!B93*[2]AWM_DB_2017Q4!H93)*100</f>
        <v>2.5354052989256646</v>
      </c>
      <c r="AU57" s="85">
        <f>Z57/([2]AWM_DB_2017Q4!H96*[2]population!D141)</f>
        <v>3682701.8454193375</v>
      </c>
      <c r="AV57">
        <f>AA57/([2]AWM_DB_2017Q4!H96*[2]population!D141)</f>
        <v>4529292.8676135093</v>
      </c>
      <c r="AW57" s="36">
        <f>(M57-P57)/([2]AWM_DB_2017Q4!B96*[2]AWM_DB_2017Q4!H96)*100</f>
        <v>49.63702270245679</v>
      </c>
      <c r="AX57" s="36">
        <f>D57/([2]AWM_DB_2017Q4!B96*[2]AWM_DB_2017Q4!H96)*100</f>
        <v>47.134881321906605</v>
      </c>
      <c r="AZ57" s="36">
        <f>AC57/([2]AWM_DB_2017Q4!B96*[2]AWM_DB_2017Q4!H96)*100</f>
        <v>24.57758295806785</v>
      </c>
      <c r="BA57" s="36">
        <f>AD57/[2]AWM_DB_2017Q4!B96*100</f>
        <v>24.218604484225772</v>
      </c>
      <c r="BC57">
        <f>R57/([2]AWM_DB_2017Q4!B96*[2]AWM_DB_2017Q4!H96)*100</f>
        <v>20.91466600019546</v>
      </c>
      <c r="BD57">
        <f>([2]AWM_DB_2017Q4!D96*[2]AWM_DB_2017Q4!J96)/([2]AWM_DB_2017Q4!B96*[2]AWM_DB_2017Q4!H96)*100</f>
        <v>20.555687526353381</v>
      </c>
      <c r="BE57" s="37">
        <f>N57/([2]AWM_DB_2017Q4!B96*[2]AWM_DB_2017Q4!H96)*100</f>
        <v>16.835880163692146</v>
      </c>
      <c r="BG57">
        <f t="shared" si="9"/>
        <v>0.47763990049130012</v>
      </c>
      <c r="BH57">
        <f>([2]AWM_DB_2017Q4!D96/[2]AWM_DB_2017Q4!D95-1)*100</f>
        <v>0.10760569811754106</v>
      </c>
      <c r="BL57" s="37">
        <f>(G57+H57)/[2]AWM_DB_2017Q4!Q96</f>
        <v>0.52274460964134628</v>
      </c>
      <c r="BM57">
        <f>(E57+H57)/[2]AWM_DB_2017Q4!T96</f>
        <v>0.3204882797021445</v>
      </c>
      <c r="BN57">
        <f>(E57)/[2]AWM_DB_2017Q4!T96</f>
        <v>0.13239763934858009</v>
      </c>
      <c r="BP57">
        <f>(H57)/[2]AWM_DB_2017Q4!T96</f>
        <v>0.18809064035356446</v>
      </c>
      <c r="BR57">
        <f>($E57)/[2]AWM_DB_2017Q4!Q96</f>
        <v>0.23495412998915241</v>
      </c>
      <c r="BS57">
        <f>($G57)/[2]AWM_DB_2017Q4!Q96</f>
        <v>0.18895714197341729</v>
      </c>
      <c r="BT57">
        <f>($H57)/[2]AWM_DB_2017Q4!Q96</f>
        <v>0.33378746766792894</v>
      </c>
      <c r="BU57">
        <f>($I57)/([2]AWM_DB_2017Q4!$Q96)</f>
        <v>0.16185608977643881</v>
      </c>
      <c r="BV57">
        <f>($J57)/([2]AWM_DB_2017Q4!$Q96)</f>
        <v>0.17193137789149013</v>
      </c>
      <c r="BW57">
        <f>K57/([2]AWM_DB_2017Q4!C96*[2]AWM_DB_2017Q4!I96)*100</f>
        <v>21.557989180253049</v>
      </c>
      <c r="BX57">
        <f>($I57)/([2]AWM_DB_2017Q4!Q96-$I57)*100</f>
        <v>19.311252853136683</v>
      </c>
      <c r="BY57">
        <f>($J57)/([2]AWM_DB_2017Q4!Q96-$I57)*100</f>
        <v>20.513348100999774</v>
      </c>
      <c r="BZ57">
        <f>($E57)/([2]AWM_DB_2017Q4!B96*[2]AWM_DB_2017Q4!H96)*100</f>
        <v>11.9349684953949</v>
      </c>
      <c r="CA57" s="37">
        <f>($I57)/([2]AWM_DB_2017Q4!B96*[2]AWM_DB_2017Q4!H96)*100</f>
        <v>8.2218062408981396</v>
      </c>
      <c r="CB57" s="37">
        <f>($J57)/([2]AWM_DB_2017Q4!B96*[2]AWM_DB_2017Q4!H96)*100</f>
        <v>8.7336008036952091</v>
      </c>
      <c r="CC57" s="37">
        <f t="shared" si="10"/>
        <v>16.95540704459335</v>
      </c>
      <c r="CD57">
        <f>N57/([2]AWM_DB_2017Q4!H96*[2]population!D141)*100</f>
        <v>24098277.511005539</v>
      </c>
      <c r="CF57">
        <f t="shared" si="13"/>
        <v>0.48490762971802942</v>
      </c>
      <c r="CG57">
        <f>N57/([2]AWM_DB_2017Q4!B96*[2]AWM_DB_2017Q4!H96)*100</f>
        <v>16.835880163692146</v>
      </c>
      <c r="CH57">
        <f>($G57+$H57)/[2]AWM_DB_2017Q4!Q96*100</f>
        <v>52.274460964134626</v>
      </c>
      <c r="CI57">
        <f t="shared" si="11"/>
        <v>39.824600954136457</v>
      </c>
      <c r="CK57" s="80">
        <f>N57+P57+Q57+[2]Fiscaldatabase!CN57+W57+X57</f>
        <v>704624.03470149485</v>
      </c>
      <c r="CL57" s="80">
        <f>[2]Fiscaldatabase!CK57-D57-P57</f>
        <v>27608.232906832418</v>
      </c>
      <c r="CM57" s="80">
        <f>[2]Fiscaldatabase!CK57-D57</f>
        <v>97432.310032317997</v>
      </c>
      <c r="CN57" s="83">
        <f>[2]AWM_DB_2017Q4!D96*[2]AWM_DB_2017Q4!J96</f>
        <v>264798.44673092157</v>
      </c>
      <c r="CO57" s="55">
        <f>[2]Fiscaldatabase!CL57/([2]AWM_DB_2017Q4!B96*[2]AWM_DB_2017Q4!H96)*100</f>
        <v>2.1431629067081084</v>
      </c>
      <c r="CP57" s="37">
        <f>[2]Fiscaldatabase!CM57/([2]AWM_DB_2017Q4!B96*[2]AWM_DB_2017Q4!H96)*100</f>
        <v>7.5634436104916967</v>
      </c>
      <c r="CQ57">
        <f>SUM([2]Fiscaldatabase!CM54:CM57)/([2]AWM_DB_2017Q4!B96*[2]AWM_DB_2017Q4!H96+[2]AWM_DB_2017Q4!B95*[2]AWM_DB_2017Q4!H95+[2]AWM_DB_2017Q4!B94*[2]AWM_DB_2017Q4!H94+[2]AWM_DB_2017Q4!B93*[2]AWM_DB_2017Q4!H93)*100</f>
        <v>7.5506080681084873</v>
      </c>
    </row>
    <row r="58" spans="1:95">
      <c r="A58" s="71" t="s">
        <v>356</v>
      </c>
      <c r="B58" s="72">
        <f t="shared" si="3"/>
        <v>103730.65687366237</v>
      </c>
      <c r="C58" s="73">
        <f t="shared" si="4"/>
        <v>34345.728629277874</v>
      </c>
      <c r="D58" s="74">
        <v>612661.34093541093</v>
      </c>
      <c r="E58" s="75">
        <v>150777.21793265303</v>
      </c>
      <c r="F58" s="76">
        <v>30094.321</v>
      </c>
      <c r="G58" s="76">
        <v>120682.89693265304</v>
      </c>
      <c r="H58" s="75">
        <v>220367.49678908807</v>
      </c>
      <c r="I58" s="76">
        <v>106592.99</v>
      </c>
      <c r="J58" s="76">
        <v>113774.50678908806</v>
      </c>
      <c r="K58" s="75">
        <v>161276.58897802519</v>
      </c>
      <c r="L58" s="77">
        <f t="shared" si="5"/>
        <v>80240.037235644646</v>
      </c>
      <c r="M58" s="78">
        <v>716391.99780907331</v>
      </c>
      <c r="N58" s="75">
        <v>219187.13121059476</v>
      </c>
      <c r="O58" s="79">
        <v>30621.258663346631</v>
      </c>
      <c r="P58" s="75">
        <v>69384.9282443845</v>
      </c>
      <c r="Q58" s="75">
        <v>24456.889171394938</v>
      </c>
      <c r="R58" s="75">
        <v>268065.20998080523</v>
      </c>
      <c r="S58" s="75">
        <v>146535.94783327801</v>
      </c>
      <c r="T58" s="80">
        <f t="shared" si="6"/>
        <v>121529.26214752722</v>
      </c>
      <c r="U58" s="75">
        <v>21535448.116750091</v>
      </c>
      <c r="V58" s="75">
        <v>379881.57317014335</v>
      </c>
      <c r="W58" s="75">
        <v>47331.058754644415</v>
      </c>
      <c r="X58" s="77">
        <f t="shared" si="2"/>
        <v>87966.780447249417</v>
      </c>
      <c r="Y58" s="81"/>
      <c r="Z58" s="82">
        <v>3398406</v>
      </c>
      <c r="AA58" s="83">
        <f t="shared" si="12"/>
        <v>4180007.3331048447</v>
      </c>
      <c r="AB58" s="83"/>
      <c r="AC58" s="83">
        <f t="shared" si="7"/>
        <v>315396.26873544964</v>
      </c>
      <c r="AD58" s="83">
        <f>(W58+[2]AWM_DB_2017Q4!D97*[2]AWM_DB_2017Q4!J97)/[2]AWM_DB_2017Q4!H97</f>
        <v>329013.17894828931</v>
      </c>
      <c r="AE58" s="83">
        <f>W58/[2]AWM_DB_2017Q4!H97</f>
        <v>49582.998610248251</v>
      </c>
      <c r="AF58" s="83">
        <f>([2]AWM_DB_2017Q4!E97*[2]AWM_DB_2017Q4!K97-[2]Fiscaldatabase!W58)/[2]AWM_DB_2017Q4!H97</f>
        <v>242705.88467980264</v>
      </c>
      <c r="AG58" s="83">
        <f>N58/([2]AWM_DB_2017Q4!H97)</f>
        <v>229615.72185690419</v>
      </c>
      <c r="AH58" s="84">
        <f>([2]AWM_DB_2017Q4!C97*[2]AWM_DB_2017Q4!I97)/([2]AWM_DB_2017Q4!B97*[2]AWM_DB_2017Q4!H97)*100</f>
        <v>57.256825860541596</v>
      </c>
      <c r="AI58" s="84">
        <f>([2]AWM_DB_2017Q4!E97*[2]AWM_DB_2017Q4!K97-[2]Fiscaldatabase!W58)/([2]AWM_DB_2017Q4!H97*[2]AWM_DB_2017Q4!B97)*100</f>
        <v>17.7943524789093</v>
      </c>
      <c r="AJ58" s="84">
        <f>(W58+[2]AWM_DB_2017Q4!D97*[2]AWM_DB_2017Q4!J97)/([2]AWM_DB_2017Q4!H97*[2]AWM_DB_2017Q4!B97)*100</f>
        <v>24.12210352516238</v>
      </c>
      <c r="AK58" s="84">
        <f t="shared" si="8"/>
        <v>0.82671813538672723</v>
      </c>
      <c r="AL58">
        <f>[2]AWM_DB_2017Q4!Q97/([2]AWM_DB_2017Q4!B97*[2]AWM_DB_2017Q4!H97)</f>
        <v>0.50428569344111063</v>
      </c>
      <c r="AM58">
        <f>([2]AWM_DB_2017Q4!Q97-I58)/([2]AWM_DB_2017Q4!B97*[2]AWM_DB_2017Q4!H97)</f>
        <v>0.42241714397058316</v>
      </c>
      <c r="AO58">
        <f>Z58/([2]AWM_DB_2017Q4!B97*[2]AWM_DB_2017Q4!H97+[2]AWM_DB_2017Q4!B96*[2]AWM_DB_2017Q4!H96+[2]AWM_DB_2017Q4!B95*[2]AWM_DB_2017Q4!H95+[2]AWM_DB_2017Q4!B94*[2]AWM_DB_2017Q4!H94)*100</f>
        <v>66.29214423733589</v>
      </c>
      <c r="AP58">
        <f>Z58/([2]AWM_DB_2017Q4!B97*[2]AWM_DB_2017Q4!H97*4)*100</f>
        <v>65.253486587611775</v>
      </c>
      <c r="AQ58">
        <f>AA58/([2]AWM_DB_2017Q4!B97*[2]AWM_DB_2017Q4!H97*4)*100</f>
        <v>80.261173163793799</v>
      </c>
      <c r="AR58">
        <f>B58/([2]AWM_DB_2017Q4!B97*[2]AWM_DB_2017Q4!H97)*100</f>
        <v>7.9670139789415231</v>
      </c>
      <c r="AS58">
        <f>(B58-P58)/([2]AWM_DB_2017Q4!B97*[2]AWM_DB_2017Q4!H97)*100</f>
        <v>2.6379173559043121</v>
      </c>
      <c r="AT58">
        <f>SUM(C55:C58)/([2]AWM_DB_2017Q4!B97*[2]AWM_DB_2017Q4!H97+[2]AWM_DB_2017Q4!B96*[2]AWM_DB_2017Q4!H96+[2]AWM_DB_2017Q4!B95*[2]AWM_DB_2017Q4!H95+[2]AWM_DB_2017Q4!B94*[2]AWM_DB_2017Q4!H94)*100</f>
        <v>2.7965348900052214</v>
      </c>
      <c r="AU58" s="85">
        <f>Z58/([2]AWM_DB_2017Q4!H97*[2]population!D142)</f>
        <v>3743023.5288787349</v>
      </c>
      <c r="AV58">
        <f>AA58/([2]AWM_DB_2017Q4!H97*[2]population!D142)</f>
        <v>4603883.643889837</v>
      </c>
      <c r="AW58" s="36">
        <f>(M58-P58)/([2]AWM_DB_2017Q4!B97*[2]AWM_DB_2017Q4!H97)*100</f>
        <v>49.693258705321753</v>
      </c>
      <c r="AX58" s="36">
        <f>D58/([2]AWM_DB_2017Q4!B97*[2]AWM_DB_2017Q4!H97)*100</f>
        <v>47.055341349417439</v>
      </c>
      <c r="AZ58" s="36">
        <f>AC58/([2]AWM_DB_2017Q4!B97*[2]AWM_DB_2017Q4!H97)*100</f>
        <v>24.223952278464036</v>
      </c>
      <c r="BA58" s="36">
        <f>AD58/[2]AWM_DB_2017Q4!B97*100</f>
        <v>24.122103525162377</v>
      </c>
      <c r="BC58">
        <f>R58/([2]AWM_DB_2017Q4!B97*[2]AWM_DB_2017Q4!H97)*100</f>
        <v>20.588699036063151</v>
      </c>
      <c r="BD58">
        <f>([2]AWM_DB_2017Q4!D97*[2]AWM_DB_2017Q4!J97)/([2]AWM_DB_2017Q4!B97*[2]AWM_DB_2017Q4!H97)*100</f>
        <v>20.486850282761495</v>
      </c>
      <c r="BE58" s="37">
        <f>N58/([2]AWM_DB_2017Q4!B97*[2]AWM_DB_2017Q4!H97)*100</f>
        <v>16.834627206552305</v>
      </c>
      <c r="BG58">
        <f t="shared" si="9"/>
        <v>-0.45855723909610235</v>
      </c>
      <c r="BH58">
        <f>([2]AWM_DB_2017Q4!D97/[2]AWM_DB_2017Q4!D96-1)*100</f>
        <v>0.24578921678952703</v>
      </c>
      <c r="BL58" s="37">
        <f>(G58+H58)/[2]AWM_DB_2017Q4!Q97</f>
        <v>0.51943398275054142</v>
      </c>
      <c r="BM58">
        <f>(E58+H58)/[2]AWM_DB_2017Q4!T97</f>
        <v>0.31636940600531011</v>
      </c>
      <c r="BN58">
        <f>(E58)/[2]AWM_DB_2017Q4!T97</f>
        <v>0.12852479635133643</v>
      </c>
      <c r="BP58">
        <f>(H58)/[2]AWM_DB_2017Q4!T97</f>
        <v>0.18784460965397368</v>
      </c>
      <c r="BR58">
        <f>($E58)/[2]AWM_DB_2017Q4!Q97</f>
        <v>0.22963999532193385</v>
      </c>
      <c r="BS58">
        <f>($G58)/[2]AWM_DB_2017Q4!Q97</f>
        <v>0.18380508850767219</v>
      </c>
      <c r="BT58">
        <f>($H58)/[2]AWM_DB_2017Q4!Q97</f>
        <v>0.33562889424286929</v>
      </c>
      <c r="BU58">
        <f>($I58)/([2]AWM_DB_2017Q4!$Q97)</f>
        <v>0.16234557223283178</v>
      </c>
      <c r="BV58">
        <f>($J58)/([2]AWM_DB_2017Q4!$Q97)</f>
        <v>0.17328332201003749</v>
      </c>
      <c r="BW58">
        <f>K58/([2]AWM_DB_2017Q4!C97*[2]AWM_DB_2017Q4!I97)*100</f>
        <v>21.6337851421866</v>
      </c>
      <c r="BX58">
        <f>($I58)/([2]AWM_DB_2017Q4!Q97-$I58)*100</f>
        <v>19.380972254343153</v>
      </c>
      <c r="BY58">
        <f>($J58)/([2]AWM_DB_2017Q4!Q97-$I58)*100</f>
        <v>20.686731457020695</v>
      </c>
      <c r="BZ58">
        <f>($E58)/([2]AWM_DB_2017Q4!B97*[2]AWM_DB_2017Q4!H97)*100</f>
        <v>11.58041642827348</v>
      </c>
      <c r="CA58" s="37">
        <f>($I58)/([2]AWM_DB_2017Q4!B97*[2]AWM_DB_2017Q4!H97)*100</f>
        <v>8.1868549470527494</v>
      </c>
      <c r="CB58" s="37">
        <f>($J58)/([2]AWM_DB_2017Q4!B97*[2]AWM_DB_2017Q4!H97)*100</f>
        <v>8.7384300201611023</v>
      </c>
      <c r="CC58" s="37">
        <f t="shared" si="10"/>
        <v>16.925284967213852</v>
      </c>
      <c r="CD58">
        <f>N58/([2]AWM_DB_2017Q4!H97*[2]population!D142)*100</f>
        <v>24141394.210953213</v>
      </c>
      <c r="CF58">
        <f t="shared" si="13"/>
        <v>0.483705589767711</v>
      </c>
      <c r="CG58">
        <f>N58/([2]AWM_DB_2017Q4!B97*[2]AWM_DB_2017Q4!H97)*100</f>
        <v>16.834627206552305</v>
      </c>
      <c r="CH58">
        <f>($G58+$H58)/[2]AWM_DB_2017Q4!Q97*100</f>
        <v>51.943398275054143</v>
      </c>
      <c r="CI58">
        <f t="shared" si="11"/>
        <v>40.067703711363848</v>
      </c>
      <c r="CK58" s="80">
        <f>N58+P58+Q58+[2]Fiscaldatabase!CN58+W58+X58</f>
        <v>715065.92531696137</v>
      </c>
      <c r="CL58" s="80">
        <f>[2]Fiscaldatabase!CK58-D58-P58</f>
        <v>33019.656137165934</v>
      </c>
      <c r="CM58" s="80">
        <f>[2]Fiscaldatabase!CK58-D58</f>
        <v>102404.58438155043</v>
      </c>
      <c r="CN58" s="83">
        <f>[2]AWM_DB_2017Q4!D97*[2]AWM_DB_2017Q4!J97</f>
        <v>266739.13748869346</v>
      </c>
      <c r="CO58" s="55">
        <f>[2]Fiscaldatabase!CL58/([2]AWM_DB_2017Q4!B97*[2]AWM_DB_2017Q4!H97)*100</f>
        <v>2.536068602602644</v>
      </c>
      <c r="CP58" s="37">
        <f>[2]Fiscaldatabase!CM58/([2]AWM_DB_2017Q4!B97*[2]AWM_DB_2017Q4!H97)*100</f>
        <v>7.8651652256398554</v>
      </c>
      <c r="CQ58">
        <f>SUM([2]Fiscaldatabase!CM55:CM58)/([2]AWM_DB_2017Q4!B97*[2]AWM_DB_2017Q4!H97+[2]AWM_DB_2017Q4!B96*[2]AWM_DB_2017Q4!H96+[2]AWM_DB_2017Q4!B95*[2]AWM_DB_2017Q4!H95+[2]AWM_DB_2017Q4!B94*[2]AWM_DB_2017Q4!H94)*100</f>
        <v>7.8933001272974606</v>
      </c>
    </row>
    <row r="59" spans="1:95">
      <c r="A59" s="71" t="s">
        <v>129</v>
      </c>
      <c r="B59" s="72">
        <f t="shared" si="3"/>
        <v>96159.372547706938</v>
      </c>
      <c r="C59" s="73">
        <f t="shared" si="4"/>
        <v>27132.500735270107</v>
      </c>
      <c r="D59" s="74">
        <v>622622.13209665113</v>
      </c>
      <c r="E59" s="75">
        <v>151034.64875279364</v>
      </c>
      <c r="F59" s="76">
        <v>30432.788</v>
      </c>
      <c r="G59" s="76">
        <v>120601.86075279364</v>
      </c>
      <c r="H59" s="75">
        <v>223620.59179804029</v>
      </c>
      <c r="I59" s="76">
        <v>107766.59</v>
      </c>
      <c r="J59" s="76">
        <v>115854.00179804029</v>
      </c>
      <c r="K59" s="75">
        <v>164236.95872277132</v>
      </c>
      <c r="L59" s="77">
        <f t="shared" si="5"/>
        <v>83729.932823045878</v>
      </c>
      <c r="M59" s="78">
        <v>718781.50464435806</v>
      </c>
      <c r="N59" s="75">
        <v>221213.47780776955</v>
      </c>
      <c r="O59" s="79">
        <v>29361.367571544786</v>
      </c>
      <c r="P59" s="75">
        <v>69026.871812436832</v>
      </c>
      <c r="Q59" s="75">
        <v>24000.465341517996</v>
      </c>
      <c r="R59" s="75">
        <v>274386.98491258314</v>
      </c>
      <c r="S59" s="75">
        <v>147494.97653488204</v>
      </c>
      <c r="T59" s="80">
        <f t="shared" si="6"/>
        <v>126892.0083777011</v>
      </c>
      <c r="U59" s="75">
        <v>21511677.075968467</v>
      </c>
      <c r="V59" s="75">
        <v>384731.86458145233</v>
      </c>
      <c r="W59" s="75">
        <v>46842.056617991519</v>
      </c>
      <c r="X59" s="77">
        <f t="shared" si="2"/>
        <v>83311.648152058944</v>
      </c>
      <c r="Y59" s="81"/>
      <c r="Z59" s="82">
        <v>3465510.7</v>
      </c>
      <c r="AA59" s="83">
        <f t="shared" si="12"/>
        <v>4276166.7056525517</v>
      </c>
      <c r="AB59" s="83"/>
      <c r="AC59" s="83">
        <f t="shared" si="7"/>
        <v>321229.04153057467</v>
      </c>
      <c r="AD59" s="83">
        <f>(W59+[2]AWM_DB_2017Q4!D98*[2]AWM_DB_2017Q4!J98)/[2]AWM_DB_2017Q4!H98</f>
        <v>330332.9138780951</v>
      </c>
      <c r="AE59" s="83">
        <f>W59/[2]AWM_DB_2017Q4!H98</f>
        <v>48796.640757963323</v>
      </c>
      <c r="AF59" s="83">
        <f>([2]AWM_DB_2017Q4!E98*[2]AWM_DB_2017Q4!K98-[2]Fiscaldatabase!W59)/[2]AWM_DB_2017Q4!H98</f>
        <v>246575.48505877474</v>
      </c>
      <c r="AG59" s="83">
        <f>N59/([2]AWM_DB_2017Q4!H98)</f>
        <v>230444.07924777974</v>
      </c>
      <c r="AH59" s="84">
        <f>([2]AWM_DB_2017Q4!C98*[2]AWM_DB_2017Q4!I98)/([2]AWM_DB_2017Q4!B98*[2]AWM_DB_2017Q4!H98)*100</f>
        <v>56.966756952707968</v>
      </c>
      <c r="AI59" s="84">
        <f>([2]AWM_DB_2017Q4!E98*[2]AWM_DB_2017Q4!K98-[2]Fiscaldatabase!W59)/([2]AWM_DB_2017Q4!H98*[2]AWM_DB_2017Q4!B98)*100</f>
        <v>17.912081925429526</v>
      </c>
      <c r="AJ59" s="84">
        <f>(W59+[2]AWM_DB_2017Q4!D98*[2]AWM_DB_2017Q4!J98)/([2]AWM_DB_2017Q4!H98*[2]AWM_DB_2017Q4!B98)*100</f>
        <v>23.996506443614642</v>
      </c>
      <c r="AK59" s="84">
        <f t="shared" si="8"/>
        <v>1.1246546782478788</v>
      </c>
      <c r="AL59">
        <f>[2]AWM_DB_2017Q4!Q98/([2]AWM_DB_2017Q4!B98*[2]AWM_DB_2017Q4!H98)</f>
        <v>0.49888975740452202</v>
      </c>
      <c r="AM59">
        <f>([2]AWM_DB_2017Q4!Q98-I59)/([2]AWM_DB_2017Q4!B98*[2]AWM_DB_2017Q4!H98)</f>
        <v>0.41733782007089382</v>
      </c>
      <c r="AO59">
        <f>Z59/([2]AWM_DB_2017Q4!B98*[2]AWM_DB_2017Q4!H98+[2]AWM_DB_2017Q4!B97*[2]AWM_DB_2017Q4!H97+[2]AWM_DB_2017Q4!B96*[2]AWM_DB_2017Q4!H96+[2]AWM_DB_2017Q4!B95*[2]AWM_DB_2017Q4!H95)*100</f>
        <v>66.824854433056487</v>
      </c>
      <c r="AP59">
        <f>Z59/([2]AWM_DB_2017Q4!B98*[2]AWM_DB_2017Q4!H98*4)*100</f>
        <v>65.562785144129109</v>
      </c>
      <c r="AQ59">
        <f>AA59/([2]AWM_DB_2017Q4!B98*[2]AWM_DB_2017Q4!H98*4)*100</f>
        <v>80.899302652038159</v>
      </c>
      <c r="AR59">
        <f>B59/([2]AWM_DB_2017Q4!B98*[2]AWM_DB_2017Q4!H98)*100</f>
        <v>7.2768221802801829</v>
      </c>
      <c r="AS59">
        <f>(B59-P59)/([2]AWM_DB_2017Q4!B98*[2]AWM_DB_2017Q4!H98)*100</f>
        <v>2.0532411758295122</v>
      </c>
      <c r="AT59">
        <f>SUM(C56:C59)/([2]AWM_DB_2017Q4!B98*[2]AWM_DB_2017Q4!H98+[2]AWM_DB_2017Q4!B97*[2]AWM_DB_2017Q4!H97+[2]AWM_DB_2017Q4!B96*[2]AWM_DB_2017Q4!H96+[2]AWM_DB_2017Q4!B95*[2]AWM_DB_2017Q4!H95)*100</f>
        <v>2.6085744696277229</v>
      </c>
      <c r="AU59" s="85">
        <f>Z59/([2]AWM_DB_2017Q4!H98*[2]population!D143)</f>
        <v>3793054.9992559804</v>
      </c>
      <c r="AV59">
        <f>AA59/([2]AWM_DB_2017Q4!H98*[2]population!D143)</f>
        <v>4680330.5211342694</v>
      </c>
      <c r="AW59" s="36">
        <f>(M59-P59)/([2]AWM_DB_2017Q4!B98*[2]AWM_DB_2017Q4!H98)*100</f>
        <v>49.169922792345432</v>
      </c>
      <c r="AX59" s="36">
        <f>D59/([2]AWM_DB_2017Q4!B98*[2]AWM_DB_2017Q4!H98)*100</f>
        <v>47.116681616515919</v>
      </c>
      <c r="AZ59" s="36">
        <f>AC59/([2]AWM_DB_2017Q4!B98*[2]AWM_DB_2017Q4!H98)*100</f>
        <v>24.308879648732397</v>
      </c>
      <c r="BA59" s="36">
        <f>AD59/[2]AWM_DB_2017Q4!B98*100</f>
        <v>23.996506443614646</v>
      </c>
      <c r="BC59">
        <f>R59/([2]AWM_DB_2017Q4!B98*[2]AWM_DB_2017Q4!H98)*100</f>
        <v>20.764125689375689</v>
      </c>
      <c r="BD59">
        <f>([2]AWM_DB_2017Q4!D98*[2]AWM_DB_2017Q4!J98)/([2]AWM_DB_2017Q4!B98*[2]AWM_DB_2017Q4!H98)*100</f>
        <v>20.451752484257934</v>
      </c>
      <c r="BE59" s="37">
        <f>N59/([2]AWM_DB_2017Q4!B98*[2]AWM_DB_2017Q4!H98)*100</f>
        <v>16.740241738680957</v>
      </c>
      <c r="BG59">
        <f t="shared" si="9"/>
        <v>1.2767903878129427</v>
      </c>
      <c r="BH59">
        <f>([2]AWM_DB_2017Q4!D98/[2]AWM_DB_2017Q4!D97-1)*100</f>
        <v>0.73390162023529992</v>
      </c>
      <c r="BL59" s="37">
        <f>(G59+H59)/[2]AWM_DB_2017Q4!Q98</f>
        <v>0.52213733543237428</v>
      </c>
      <c r="BM59">
        <f>(E59+H59)/[2]AWM_DB_2017Q4!T98</f>
        <v>0.3157539117059841</v>
      </c>
      <c r="BN59">
        <f>(E59)/[2]AWM_DB_2017Q4!T98</f>
        <v>0.12728977466515187</v>
      </c>
      <c r="BP59">
        <f>(H59)/[2]AWM_DB_2017Q4!T98</f>
        <v>0.1884641370408322</v>
      </c>
      <c r="BR59">
        <f>($E59)/[2]AWM_DB_2017Q4!Q98</f>
        <v>0.22909844629063603</v>
      </c>
      <c r="BS59">
        <f>($G59)/[2]AWM_DB_2017Q4!Q98</f>
        <v>0.18293616164491927</v>
      </c>
      <c r="BT59">
        <f>($H59)/[2]AWM_DB_2017Q4!Q98</f>
        <v>0.33920117378745501</v>
      </c>
      <c r="BU59">
        <f>($I59)/([2]AWM_DB_2017Q4!$Q98)</f>
        <v>0.16346685038775466</v>
      </c>
      <c r="BV59">
        <f>($J59)/([2]AWM_DB_2017Q4!$Q98)</f>
        <v>0.17573432339970033</v>
      </c>
      <c r="BW59">
        <f>K59/([2]AWM_DB_2017Q4!C98*[2]AWM_DB_2017Q4!I98)*100</f>
        <v>21.817226462278931</v>
      </c>
      <c r="BX59">
        <f>($I59)/([2]AWM_DB_2017Q4!Q98-$I59)*100</f>
        <v>19.540988957045606</v>
      </c>
      <c r="BY59">
        <f>($J59)/([2]AWM_DB_2017Q4!Q98-$I59)*100</f>
        <v>21.007454812897457</v>
      </c>
      <c r="BZ59">
        <f>($E59)/([2]AWM_DB_2017Q4!B98*[2]AWM_DB_2017Q4!H98)*100</f>
        <v>11.429486829168834</v>
      </c>
      <c r="CA59" s="37">
        <f>($I59)/([2]AWM_DB_2017Q4!B98*[2]AWM_DB_2017Q4!H98)*100</f>
        <v>8.1551937333628235</v>
      </c>
      <c r="CB59" s="37">
        <f>($J59)/([2]AWM_DB_2017Q4!B98*[2]AWM_DB_2017Q4!H98)*100</f>
        <v>8.7672053968524324</v>
      </c>
      <c r="CC59" s="37">
        <f t="shared" si="10"/>
        <v>16.922399130215254</v>
      </c>
      <c r="CD59">
        <f>N59/([2]AWM_DB_2017Q4!H98*[2]population!D143)*100</f>
        <v>24212156.895131275</v>
      </c>
      <c r="CF59">
        <f t="shared" si="13"/>
        <v>0.48191711297020379</v>
      </c>
      <c r="CG59">
        <f>N59/([2]AWM_DB_2017Q4!B98*[2]AWM_DB_2017Q4!H98)*100</f>
        <v>16.740241738680957</v>
      </c>
      <c r="CH59">
        <f>($G59+$H59)/[2]AWM_DB_2017Q4!Q98*100</f>
        <v>52.213733543237431</v>
      </c>
      <c r="CI59">
        <f t="shared" si="11"/>
        <v>40.548443769943063</v>
      </c>
      <c r="CK59" s="80">
        <f>N59+P59+Q59+[2]Fiscaldatabase!CN59+W59+X59</f>
        <v>714653.65725978953</v>
      </c>
      <c r="CL59" s="80">
        <f>[2]Fiscaldatabase!CK59-D59-P59</f>
        <v>23004.65335070157</v>
      </c>
      <c r="CM59" s="80">
        <f>[2]Fiscaldatabase!CK59-D59</f>
        <v>92031.525163138402</v>
      </c>
      <c r="CN59" s="83">
        <f>[2]AWM_DB_2017Q4!D98*[2]AWM_DB_2017Q4!J98</f>
        <v>270259.13752801466</v>
      </c>
      <c r="CO59" s="55">
        <f>[2]Fiscaldatabase!CL59/([2]AWM_DB_2017Q4!B98*[2]AWM_DB_2017Q4!H98)*100</f>
        <v>1.7408679707117531</v>
      </c>
      <c r="CP59" s="37">
        <f>[2]Fiscaldatabase!CM59/([2]AWM_DB_2017Q4!B98*[2]AWM_DB_2017Q4!H98)*100</f>
        <v>6.9644489751624237</v>
      </c>
      <c r="CQ59">
        <f>SUM([2]Fiscaldatabase!CM56:CM59)/([2]AWM_DB_2017Q4!B98*[2]AWM_DB_2017Q4!H98+[2]AWM_DB_2017Q4!B97*[2]AWM_DB_2017Q4!H97+[2]AWM_DB_2017Q4!B96*[2]AWM_DB_2017Q4!H96+[2]AWM_DB_2017Q4!B95*[2]AWM_DB_2017Q4!H95)*100</f>
        <v>7.685309419254831</v>
      </c>
    </row>
    <row r="60" spans="1:95">
      <c r="A60" s="71" t="s">
        <v>357</v>
      </c>
      <c r="B60" s="72">
        <f t="shared" si="3"/>
        <v>96007.610732895206</v>
      </c>
      <c r="C60" s="73">
        <f t="shared" si="4"/>
        <v>26817.993783825528</v>
      </c>
      <c r="D60" s="74">
        <v>627426.53425825213</v>
      </c>
      <c r="E60" s="75">
        <v>151541.78777847049</v>
      </c>
      <c r="F60" s="76">
        <v>30733.108</v>
      </c>
      <c r="G60" s="76">
        <v>120808.67977847048</v>
      </c>
      <c r="H60" s="75">
        <v>225908.0566271235</v>
      </c>
      <c r="I60" s="76">
        <v>108607.53</v>
      </c>
      <c r="J60" s="76">
        <v>117300.5266271235</v>
      </c>
      <c r="K60" s="75">
        <v>166564.04615470697</v>
      </c>
      <c r="L60" s="77">
        <f t="shared" si="5"/>
        <v>83412.643697951105</v>
      </c>
      <c r="M60" s="78">
        <v>723434.14499114733</v>
      </c>
      <c r="N60" s="75">
        <v>223390.51702823909</v>
      </c>
      <c r="O60" s="79">
        <v>28625.588235095682</v>
      </c>
      <c r="P60" s="75">
        <v>69189.616949069678</v>
      </c>
      <c r="Q60" s="75">
        <v>23930.271317058116</v>
      </c>
      <c r="R60" s="75">
        <v>273340.60148254811</v>
      </c>
      <c r="S60" s="75">
        <v>147845.28376297647</v>
      </c>
      <c r="T60" s="80">
        <f t="shared" si="6"/>
        <v>125495.31771957164</v>
      </c>
      <c r="U60" s="75">
        <v>21495702.397656459</v>
      </c>
      <c r="V60" s="75">
        <v>384057.1361933024</v>
      </c>
      <c r="W60" s="75">
        <v>47297.472776454226</v>
      </c>
      <c r="X60" s="77">
        <f t="shared" si="2"/>
        <v>86285.665437778225</v>
      </c>
      <c r="Y60" s="81"/>
      <c r="Z60" s="82">
        <v>3538255.1</v>
      </c>
      <c r="AA60" s="83">
        <f t="shared" si="12"/>
        <v>4372174.316385447</v>
      </c>
      <c r="AB60" s="83"/>
      <c r="AC60" s="83">
        <f t="shared" si="7"/>
        <v>320638.07425900234</v>
      </c>
      <c r="AD60" s="83">
        <f>(W60+[2]AWM_DB_2017Q4!D99*[2]AWM_DB_2017Q4!J99)/[2]AWM_DB_2017Q4!H99</f>
        <v>328723.49626890267</v>
      </c>
      <c r="AE60" s="83">
        <f>W60/[2]AWM_DB_2017Q4!H99</f>
        <v>48942.933009606815</v>
      </c>
      <c r="AF60" s="83">
        <f>([2]AWM_DB_2017Q4!E99*[2]AWM_DB_2017Q4!K99-[2]Fiscaldatabase!W60)/[2]AWM_DB_2017Q4!H99</f>
        <v>250296.66903821254</v>
      </c>
      <c r="AG60" s="83">
        <f>N60/([2]AWM_DB_2017Q4!H99)</f>
        <v>231162.18411012922</v>
      </c>
      <c r="AH60" s="84">
        <f>([2]AWM_DB_2017Q4!C99*[2]AWM_DB_2017Q4!I99)/([2]AWM_DB_2017Q4!B99*[2]AWM_DB_2017Q4!H99)*100</f>
        <v>56.811270755239299</v>
      </c>
      <c r="AI60" s="84">
        <f>([2]AWM_DB_2017Q4!E99*[2]AWM_DB_2017Q4!K99-[2]Fiscaldatabase!W60)/([2]AWM_DB_2017Q4!H99*[2]AWM_DB_2017Q4!B99)*100</f>
        <v>18.06985737645882</v>
      </c>
      <c r="AJ60" s="84">
        <f>(W60+[2]AWM_DB_2017Q4!D99*[2]AWM_DB_2017Q4!J99)/([2]AWM_DB_2017Q4!H99*[2]AWM_DB_2017Q4!B99)*100</f>
        <v>23.73178483235473</v>
      </c>
      <c r="AK60" s="84">
        <f t="shared" si="8"/>
        <v>1.3870870359471468</v>
      </c>
      <c r="AL60">
        <f>[2]AWM_DB_2017Q4!Q99/([2]AWM_DB_2017Q4!B99*[2]AWM_DB_2017Q4!H99)</f>
        <v>0.49623369735664674</v>
      </c>
      <c r="AM60">
        <f>([2]AWM_DB_2017Q4!Q99-I60)/([2]AWM_DB_2017Q4!B99*[2]AWM_DB_2017Q4!H99)</f>
        <v>0.4150980608560722</v>
      </c>
      <c r="AO60">
        <f>Z60/([2]AWM_DB_2017Q4!B99*[2]AWM_DB_2017Q4!H99+[2]AWM_DB_2017Q4!B98*[2]AWM_DB_2017Q4!H98+[2]AWM_DB_2017Q4!B97*[2]AWM_DB_2017Q4!H97+[2]AWM_DB_2017Q4!B96*[2]AWM_DB_2017Q4!H96)*100</f>
        <v>67.392233757746027</v>
      </c>
      <c r="AP60">
        <f>Z60/([2]AWM_DB_2017Q4!B99*[2]AWM_DB_2017Q4!H99*4)*100</f>
        <v>66.081647294599165</v>
      </c>
      <c r="AQ60">
        <f>AA60/([2]AWM_DB_2017Q4!B99*[2]AWM_DB_2017Q4!H99*4)*100</f>
        <v>81.65620423634472</v>
      </c>
      <c r="AR60">
        <f>B60/([2]AWM_DB_2017Q4!B99*[2]AWM_DB_2017Q4!H99)*100</f>
        <v>7.1722822586176491</v>
      </c>
      <c r="AS60">
        <f>(B60-P60)/([2]AWM_DB_2017Q4!B99*[2]AWM_DB_2017Q4!H99)*100</f>
        <v>2.0034476387771041</v>
      </c>
      <c r="AT60">
        <f>SUM(C57:C60)/([2]AWM_DB_2017Q4!B99*[2]AWM_DB_2017Q4!H99+[2]AWM_DB_2017Q4!B98*[2]AWM_DB_2017Q4!H98+[2]AWM_DB_2017Q4!B97*[2]AWM_DB_2017Q4!H97+[2]AWM_DB_2017Q4!B96*[2]AWM_DB_2017Q4!H96)*100</f>
        <v>2.2956813621172865</v>
      </c>
      <c r="AU60" s="85">
        <f>Z60/([2]AWM_DB_2017Q4!H99*[2]population!D144)</f>
        <v>3844317.1330252667</v>
      </c>
      <c r="AV60">
        <f>AA60/([2]AWM_DB_2017Q4!H99*[2]population!D144)</f>
        <v>4750371.0608807169</v>
      </c>
      <c r="AW60" s="36">
        <f>(M60-P60)/([2]AWM_DB_2017Q4!B99*[2]AWM_DB_2017Q4!H99)*100</f>
        <v>48.875567108203214</v>
      </c>
      <c r="AX60" s="36">
        <f>D60/([2]AWM_DB_2017Q4!B99*[2]AWM_DB_2017Q4!H99)*100</f>
        <v>46.87211946942611</v>
      </c>
      <c r="AZ60" s="36">
        <f>AC60/([2]AWM_DB_2017Q4!B99*[2]AWM_DB_2017Q4!H99)*100</f>
        <v>23.95337988196825</v>
      </c>
      <c r="BA60" s="36">
        <f>AD60/[2]AWM_DB_2017Q4!B99*100</f>
        <v>23.73178483235473</v>
      </c>
      <c r="BC60">
        <f>R60/([2]AWM_DB_2017Q4!B99*[2]AWM_DB_2017Q4!H99)*100</f>
        <v>20.420005576718687</v>
      </c>
      <c r="BD60">
        <f>([2]AWM_DB_2017Q4!D99*[2]AWM_DB_2017Q4!J99)/([2]AWM_DB_2017Q4!B99*[2]AWM_DB_2017Q4!H99)*100</f>
        <v>20.198410527105167</v>
      </c>
      <c r="BE60" s="37">
        <f>N60/([2]AWM_DB_2017Q4!B99*[2]AWM_DB_2017Q4!H99)*100</f>
        <v>16.688466985004268</v>
      </c>
      <c r="BG60">
        <f t="shared" si="9"/>
        <v>-0.1753762685822724</v>
      </c>
      <c r="BH60">
        <f>([2]AWM_DB_2017Q4!D99/[2]AWM_DB_2017Q4!D98-1)*100</f>
        <v>-9.7738105213851512E-2</v>
      </c>
      <c r="BL60" s="37">
        <f>(G60+H60)/[2]AWM_DB_2017Q4!Q99</f>
        <v>0.5219636560203933</v>
      </c>
      <c r="BM60">
        <f>(E60+H60)/[2]AWM_DB_2017Q4!T99</f>
        <v>0.31374907019368403</v>
      </c>
      <c r="BN60">
        <f>(E60)/[2]AWM_DB_2017Q4!T99</f>
        <v>0.12596665680405578</v>
      </c>
      <c r="BP60">
        <f>(H60)/[2]AWM_DB_2017Q4!T99</f>
        <v>0.18778241338962826</v>
      </c>
      <c r="BR60">
        <f>($E60)/[2]AWM_DB_2017Q4!Q99</f>
        <v>0.22813812338203818</v>
      </c>
      <c r="BS60">
        <f>($G60)/[2]AWM_DB_2017Q4!Q99</f>
        <v>0.18187105944145021</v>
      </c>
      <c r="BT60">
        <f>($H60)/[2]AWM_DB_2017Q4!Q99</f>
        <v>0.34009259657894308</v>
      </c>
      <c r="BU60">
        <f>($I60)/([2]AWM_DB_2017Q4!$Q99)</f>
        <v>0.1635028756264848</v>
      </c>
      <c r="BV60">
        <f>($J60)/([2]AWM_DB_2017Q4!$Q99)</f>
        <v>0.17658972095245828</v>
      </c>
      <c r="BW60">
        <f>K60/([2]AWM_DB_2017Q4!C99*[2]AWM_DB_2017Q4!I99)*100</f>
        <v>21.902741070216592</v>
      </c>
      <c r="BX60">
        <f>($I60)/([2]AWM_DB_2017Q4!Q99-$I60)*100</f>
        <v>19.546137202675787</v>
      </c>
      <c r="BY60">
        <f>($J60)/([2]AWM_DB_2017Q4!Q99-$I60)*100</f>
        <v>21.110619009564811</v>
      </c>
      <c r="BZ60">
        <f>($E60)/([2]AWM_DB_2017Q4!B99*[2]AWM_DB_2017Q4!H99)*100</f>
        <v>11.320982447387568</v>
      </c>
      <c r="CA60" s="37">
        <f>($I60)/([2]AWM_DB_2017Q4!B99*[2]AWM_DB_2017Q4!H99)*100</f>
        <v>8.1135636500574506</v>
      </c>
      <c r="CB60" s="37">
        <f>($J60)/([2]AWM_DB_2017Q4!B99*[2]AWM_DB_2017Q4!H99)*100</f>
        <v>8.7629770143416881</v>
      </c>
      <c r="CC60" s="37">
        <f t="shared" si="10"/>
        <v>16.876540664399137</v>
      </c>
      <c r="CD60">
        <f>N60/([2]AWM_DB_2017Q4!H99*[2]population!D144)*100</f>
        <v>24271398.406718388</v>
      </c>
      <c r="CF60">
        <f t="shared" si="13"/>
        <v>0.4807598791364226</v>
      </c>
      <c r="CG60">
        <f>N60/([2]AWM_DB_2017Q4!B99*[2]AWM_DB_2017Q4!H99)*100</f>
        <v>16.688466985004268</v>
      </c>
      <c r="CH60">
        <f>($G60+$H60)/[2]AWM_DB_2017Q4!Q99*100</f>
        <v>52.196365602039329</v>
      </c>
      <c r="CI60">
        <f t="shared" si="11"/>
        <v>40.656756212240595</v>
      </c>
      <c r="CK60" s="80">
        <f>N60+P60+Q60+[2]Fiscaldatabase!CN60+W60+X60</f>
        <v>720467.8909458511</v>
      </c>
      <c r="CL60" s="80">
        <f>[2]Fiscaldatabase!CK60-D60-P60</f>
        <v>23851.739738529301</v>
      </c>
      <c r="CM60" s="80">
        <f>[2]Fiscaldatabase!CK60-D60</f>
        <v>93041.356687598978</v>
      </c>
      <c r="CN60" s="83">
        <f>[2]AWM_DB_2017Q4!D99*[2]AWM_DB_2017Q4!J99</f>
        <v>270374.34743725182</v>
      </c>
      <c r="CO60" s="55">
        <f>[2]Fiscaldatabase!CL60/([2]AWM_DB_2017Q4!B99*[2]AWM_DB_2017Q4!H99)*100</f>
        <v>1.7818525891635888</v>
      </c>
      <c r="CP60" s="37">
        <f>[2]Fiscaldatabase!CM60/([2]AWM_DB_2017Q4!B99*[2]AWM_DB_2017Q4!H99)*100</f>
        <v>6.9506872090041343</v>
      </c>
      <c r="CQ60">
        <f>SUM([2]Fiscaldatabase!CM57:CM60)/([2]AWM_DB_2017Q4!B99*[2]AWM_DB_2017Q4!H99+[2]AWM_DB_2017Q4!B98*[2]AWM_DB_2017Q4!H98+[2]AWM_DB_2017Q4!B97*[2]AWM_DB_2017Q4!H97+[2]AWM_DB_2017Q4!B96*[2]AWM_DB_2017Q4!H96)*100</f>
        <v>7.3312773908433115</v>
      </c>
    </row>
    <row r="61" spans="1:95">
      <c r="A61" s="71" t="s">
        <v>358</v>
      </c>
      <c r="B61" s="72">
        <f t="shared" si="3"/>
        <v>109647.32979260944</v>
      </c>
      <c r="C61" s="73">
        <f t="shared" si="4"/>
        <v>39738.630506880567</v>
      </c>
      <c r="D61" s="74">
        <v>625462.61070810456</v>
      </c>
      <c r="E61" s="75">
        <v>153676.48520416237</v>
      </c>
      <c r="F61" s="76">
        <v>31136.942999999999</v>
      </c>
      <c r="G61" s="76">
        <v>122539.54220416237</v>
      </c>
      <c r="H61" s="75">
        <v>229025.84736090389</v>
      </c>
      <c r="I61" s="76">
        <v>109901.2</v>
      </c>
      <c r="J61" s="76">
        <v>119124.64736090389</v>
      </c>
      <c r="K61" s="75">
        <v>168368.82535651175</v>
      </c>
      <c r="L61" s="77">
        <f t="shared" si="5"/>
        <v>74391.452786526526</v>
      </c>
      <c r="M61" s="78">
        <v>735109.940500714</v>
      </c>
      <c r="N61" s="75">
        <v>225627.92216687839</v>
      </c>
      <c r="O61" s="79">
        <v>28338.773571308215</v>
      </c>
      <c r="P61" s="75">
        <v>69908.699285728871</v>
      </c>
      <c r="Q61" s="75">
        <v>24014.131027332049</v>
      </c>
      <c r="R61" s="75">
        <v>275536.06213500001</v>
      </c>
      <c r="S61" s="75">
        <v>148049.46098612709</v>
      </c>
      <c r="T61" s="80">
        <f t="shared" si="6"/>
        <v>127486.60114887293</v>
      </c>
      <c r="U61" s="75">
        <v>21485157.761557363</v>
      </c>
      <c r="V61" s="75">
        <v>383570.62923774682</v>
      </c>
      <c r="W61" s="75">
        <v>46557.724263071548</v>
      </c>
      <c r="X61" s="77">
        <f t="shared" si="2"/>
        <v>93465.401622703183</v>
      </c>
      <c r="Y61" s="81"/>
      <c r="Z61" s="82">
        <v>3617160.5</v>
      </c>
      <c r="AA61" s="83">
        <f t="shared" si="12"/>
        <v>4481821.6461780565</v>
      </c>
      <c r="AB61" s="83"/>
      <c r="AC61" s="83">
        <f t="shared" si="7"/>
        <v>322093.78639807156</v>
      </c>
      <c r="AD61" s="83">
        <f>(W61+[2]AWM_DB_2017Q4!D100*[2]AWM_DB_2017Q4!J100)/[2]AWM_DB_2017Q4!H100</f>
        <v>327406.80557415041</v>
      </c>
      <c r="AE61" s="83">
        <f>W61/[2]AWM_DB_2017Q4!H100</f>
        <v>47836.317318351423</v>
      </c>
      <c r="AF61" s="83">
        <f>([2]AWM_DB_2017Q4!E100*[2]AWM_DB_2017Q4!K100-[2]Fiscaldatabase!W61)/[2]AWM_DB_2017Q4!H100</f>
        <v>253787.13612349654</v>
      </c>
      <c r="AG61" s="83">
        <f>N61/([2]AWM_DB_2017Q4!H100)</f>
        <v>231824.23650410253</v>
      </c>
      <c r="AH61" s="84">
        <f>([2]AWM_DB_2017Q4!C100*[2]AWM_DB_2017Q4!I100)/([2]AWM_DB_2017Q4!B100*[2]AWM_DB_2017Q4!H100)*100</f>
        <v>56.860060369452889</v>
      </c>
      <c r="AI61" s="84">
        <f>([2]AWM_DB_2017Q4!E100*[2]AWM_DB_2017Q4!K100-[2]Fiscaldatabase!W61)/([2]AWM_DB_2017Q4!H100*[2]AWM_DB_2017Q4!B100)*100</f>
        <v>18.199288024083636</v>
      </c>
      <c r="AJ61" s="84">
        <f>(W61+[2]AWM_DB_2017Q4!D100*[2]AWM_DB_2017Q4!J100)/([2]AWM_DB_2017Q4!H100*[2]AWM_DB_2017Q4!B100)*100</f>
        <v>23.478616161181577</v>
      </c>
      <c r="AK61" s="84">
        <f t="shared" si="8"/>
        <v>1.4620354452818987</v>
      </c>
      <c r="AL61">
        <f>[2]AWM_DB_2017Q4!Q100/([2]AWM_DB_2017Q4!B100*[2]AWM_DB_2017Q4!H100)</f>
        <v>0.49370188341508864</v>
      </c>
      <c r="AM61">
        <f>([2]AWM_DB_2017Q4!Q100-I61)/([2]AWM_DB_2017Q4!B100*[2]AWM_DB_2017Q4!H100)</f>
        <v>0.41272646104894872</v>
      </c>
      <c r="AO61">
        <f>Z61/([2]AWM_DB_2017Q4!B100*[2]AWM_DB_2017Q4!H100+[2]AWM_DB_2017Q4!B99*[2]AWM_DB_2017Q4!H99+[2]AWM_DB_2017Q4!B98*[2]AWM_DB_2017Q4!H98+[2]AWM_DB_2017Q4!B97*[2]AWM_DB_2017Q4!H97)*100</f>
        <v>68.001223384291848</v>
      </c>
      <c r="AP61">
        <f>Z61/([2]AWM_DB_2017Q4!B100*[2]AWM_DB_2017Q4!H100*4)*100</f>
        <v>66.628275954588759</v>
      </c>
      <c r="AQ61">
        <f>AA61/([2]AWM_DB_2017Q4!B100*[2]AWM_DB_2017Q4!H100*4)*100</f>
        <v>82.555377186276573</v>
      </c>
      <c r="AR61">
        <f>B61/([2]AWM_DB_2017Q4!B100*[2]AWM_DB_2017Q4!H100)*100</f>
        <v>8.0788370293281524</v>
      </c>
      <c r="AS61">
        <f>(B61-P61)/([2]AWM_DB_2017Q4!B100*[2]AWM_DB_2017Q4!H100)*100</f>
        <v>2.9279501857546855</v>
      </c>
      <c r="AT61">
        <f>SUM(C58:C61)/([2]AWM_DB_2017Q4!B100*[2]AWM_DB_2017Q4!H100+[2]AWM_DB_2017Q4!B99*[2]AWM_DB_2017Q4!H99+[2]AWM_DB_2017Q4!B98*[2]AWM_DB_2017Q4!H98+[2]AWM_DB_2017Q4!B97*[2]AWM_DB_2017Q4!H97)*100</f>
        <v>2.4070059054294237</v>
      </c>
      <c r="AU61" s="85">
        <f>Z61/([2]AWM_DB_2017Q4!H100*[2]population!D145)</f>
        <v>3899619.2273299918</v>
      </c>
      <c r="AV61">
        <f>AA61/([2]AWM_DB_2017Q4!H100*[2]population!D145)</f>
        <v>4831800.4868458854</v>
      </c>
      <c r="AW61" s="36">
        <f>(M61-P61)/([2]AWM_DB_2017Q4!B100*[2]AWM_DB_2017Q4!H100)*100</f>
        <v>49.012159526796765</v>
      </c>
      <c r="AX61" s="36">
        <f>D61/([2]AWM_DB_2017Q4!B100*[2]AWM_DB_2017Q4!H100)*100</f>
        <v>46.084209341042083</v>
      </c>
      <c r="AZ61" s="36">
        <f>AC61/([2]AWM_DB_2017Q4!B100*[2]AWM_DB_2017Q4!H100)*100</f>
        <v>23.731934132742055</v>
      </c>
      <c r="BA61" s="36">
        <f>AD61/[2]AWM_DB_2017Q4!B100*100</f>
        <v>23.478616161181577</v>
      </c>
      <c r="BC61">
        <f>R61/([2]AWM_DB_2017Q4!B100*[2]AWM_DB_2017Q4!H100)*100</f>
        <v>20.301551765116859</v>
      </c>
      <c r="BD61">
        <f>([2]AWM_DB_2017Q4!D100*[2]AWM_DB_2017Q4!J100)/([2]AWM_DB_2017Q4!B100*[2]AWM_DB_2017Q4!H100)*100</f>
        <v>20.048233793556385</v>
      </c>
      <c r="BE61" s="37">
        <f>N61/([2]AWM_DB_2017Q4!B100*[2]AWM_DB_2017Q4!H100)*100</f>
        <v>16.624310103126742</v>
      </c>
      <c r="BG61">
        <f t="shared" si="9"/>
        <v>-0.12667567132790269</v>
      </c>
      <c r="BH61">
        <f>([2]AWM_DB_2017Q4!D100/[2]AWM_DB_2017Q4!D99-1)*100</f>
        <v>7.5135018488592387E-2</v>
      </c>
      <c r="BL61" s="37">
        <f>(G61+H61)/[2]AWM_DB_2017Q4!Q100</f>
        <v>0.52467710931987821</v>
      </c>
      <c r="BM61">
        <f>(E61+H61)/[2]AWM_DB_2017Q4!T100</f>
        <v>0.31379138348093355</v>
      </c>
      <c r="BN61">
        <f>(E61)/[2]AWM_DB_2017Q4!T100</f>
        <v>0.12600486800665803</v>
      </c>
      <c r="BP61">
        <f>(H61)/[2]AWM_DB_2017Q4!T100</f>
        <v>0.18778651547427549</v>
      </c>
      <c r="BR61">
        <f>($E61)/[2]AWM_DB_2017Q4!Q100</f>
        <v>0.22934718951461572</v>
      </c>
      <c r="BS61">
        <f>($G61)/[2]AWM_DB_2017Q4!Q100</f>
        <v>0.18287833412896842</v>
      </c>
      <c r="BT61">
        <f>($H61)/[2]AWM_DB_2017Q4!Q100</f>
        <v>0.34179877519090984</v>
      </c>
      <c r="BU61">
        <f>($I61)/([2]AWM_DB_2017Q4!$Q100)</f>
        <v>0.16401683908112302</v>
      </c>
      <c r="BV61">
        <f>($J61)/([2]AWM_DB_2017Q4!$Q100)</f>
        <v>0.17778193610978679</v>
      </c>
      <c r="BW61">
        <f>K61/([2]AWM_DB_2017Q4!C100*[2]AWM_DB_2017Q4!I100)*100</f>
        <v>21.817508460033512</v>
      </c>
      <c r="BX61">
        <f>($I61)/([2]AWM_DB_2017Q4!Q100-$I61)*100</f>
        <v>19.619634311873305</v>
      </c>
      <c r="BY61">
        <f>($J61)/([2]AWM_DB_2017Q4!Q100-$I61)*100</f>
        <v>21.266210184709518</v>
      </c>
      <c r="BZ61">
        <f>($E61)/([2]AWM_DB_2017Q4!B100*[2]AWM_DB_2017Q4!H100)*100</f>
        <v>11.322913941932304</v>
      </c>
      <c r="CA61" s="37">
        <f>($I61)/([2]AWM_DB_2017Q4!B100*[2]AWM_DB_2017Q4!H100)*100</f>
        <v>8.0975422366139949</v>
      </c>
      <c r="CB61" s="37">
        <f>($J61)/([2]AWM_DB_2017Q4!B100*[2]AWM_DB_2017Q4!H100)*100</f>
        <v>8.7771276694582703</v>
      </c>
      <c r="CC61" s="37">
        <f t="shared" si="10"/>
        <v>16.874669906072263</v>
      </c>
      <c r="CD61">
        <f>N61/([2]AWM_DB_2017Q4!H100*[2]population!D145)*100</f>
        <v>24324687.375759903</v>
      </c>
      <c r="CF61">
        <f t="shared" si="13"/>
        <v>0.47986374143532945</v>
      </c>
      <c r="CG61">
        <f>N61/([2]AWM_DB_2017Q4!B100*[2]AWM_DB_2017Q4!H100)*100</f>
        <v>16.624310103126742</v>
      </c>
      <c r="CH61">
        <f>($G61+$H61)/[2]AWM_DB_2017Q4!Q100*100</f>
        <v>52.467710931987824</v>
      </c>
      <c r="CI61">
        <f t="shared" si="11"/>
        <v>40.88584449658282</v>
      </c>
      <c r="CK61" s="80">
        <f>N61+P61+Q61+[2]Fiscaldatabase!CN61+W61+X61</f>
        <v>731671.86654659745</v>
      </c>
      <c r="CL61" s="80">
        <f>[2]Fiscaldatabase!CK61-D61-P61</f>
        <v>36300.556552764014</v>
      </c>
      <c r="CM61" s="80">
        <f>[2]Fiscaldatabase!CK61-D61</f>
        <v>106209.25583849289</v>
      </c>
      <c r="CN61" s="83">
        <f>[2]AWM_DB_2017Q4!D100*[2]AWM_DB_2017Q4!J100</f>
        <v>272097.98818088335</v>
      </c>
      <c r="CO61" s="55">
        <f>[2]Fiscaldatabase!CL61/([2]AWM_DB_2017Q4!B100*[2]AWM_DB_2017Q4!H100)*100</f>
        <v>2.6746322141942178</v>
      </c>
      <c r="CP61" s="37">
        <f>[2]Fiscaldatabase!CM61/([2]AWM_DB_2017Q4!B100*[2]AWM_DB_2017Q4!H100)*100</f>
        <v>7.8255190577676839</v>
      </c>
      <c r="CQ61">
        <f>SUM([2]Fiscaldatabase!CM58:CM61)/([2]AWM_DB_2017Q4!B100*[2]AWM_DB_2017Q4!H100+[2]AWM_DB_2017Q4!B99*[2]AWM_DB_2017Q4!H99+[2]AWM_DB_2017Q4!B98*[2]AWM_DB_2017Q4!H98+[2]AWM_DB_2017Q4!B97*[2]AWM_DB_2017Q4!H97)*100</f>
        <v>7.4011586521982569</v>
      </c>
    </row>
    <row r="62" spans="1:95">
      <c r="A62" s="71" t="s">
        <v>359</v>
      </c>
      <c r="B62" s="72">
        <f t="shared" si="3"/>
        <v>109095.80434815004</v>
      </c>
      <c r="C62" s="73">
        <f t="shared" si="4"/>
        <v>37639.848556298966</v>
      </c>
      <c r="D62" s="74">
        <v>628636.92035963794</v>
      </c>
      <c r="E62" s="75">
        <v>155253.25398729069</v>
      </c>
      <c r="F62" s="76">
        <v>31648.825000000001</v>
      </c>
      <c r="G62" s="76">
        <v>123604.4289872907</v>
      </c>
      <c r="H62" s="75">
        <v>232598.75068415407</v>
      </c>
      <c r="I62" s="76">
        <v>111302.91</v>
      </c>
      <c r="J62" s="76">
        <v>121295.84068415407</v>
      </c>
      <c r="K62" s="75">
        <v>169812.85387946005</v>
      </c>
      <c r="L62" s="77">
        <f t="shared" si="5"/>
        <v>70972.061808733153</v>
      </c>
      <c r="M62" s="78">
        <v>737732.72470778797</v>
      </c>
      <c r="N62" s="75">
        <v>227738.06199518396</v>
      </c>
      <c r="O62" s="79">
        <v>27869.217357138808</v>
      </c>
      <c r="P62" s="75">
        <v>71455.955791851069</v>
      </c>
      <c r="Q62" s="75">
        <v>24128.552230914378</v>
      </c>
      <c r="R62" s="75">
        <v>277335.17448504304</v>
      </c>
      <c r="S62" s="75">
        <v>148073.8540413366</v>
      </c>
      <c r="T62" s="80">
        <f t="shared" si="6"/>
        <v>129261.32044370644</v>
      </c>
      <c r="U62" s="75">
        <v>21476597.176922955</v>
      </c>
      <c r="V62" s="75">
        <v>386036.39915329922</v>
      </c>
      <c r="W62" s="75">
        <v>46726.713610755076</v>
      </c>
      <c r="X62" s="77">
        <f t="shared" si="2"/>
        <v>90348.266594040557</v>
      </c>
      <c r="Y62" s="81"/>
      <c r="Z62" s="82">
        <v>3699722.2</v>
      </c>
      <c r="AA62" s="83">
        <f t="shared" si="12"/>
        <v>4590917.4505262068</v>
      </c>
      <c r="AB62" s="83"/>
      <c r="AC62" s="83">
        <f t="shared" si="7"/>
        <v>324061.88809579809</v>
      </c>
      <c r="AD62" s="83">
        <f>(W62+[2]AWM_DB_2017Q4!D101*[2]AWM_DB_2017Q4!J101)/[2]AWM_DB_2017Q4!H101</f>
        <v>329211.4518365867</v>
      </c>
      <c r="AE62" s="83">
        <f>W62/[2]AWM_DB_2017Q4!H101</f>
        <v>47615.607194032498</v>
      </c>
      <c r="AF62" s="83">
        <f>([2]AWM_DB_2017Q4!E101*[2]AWM_DB_2017Q4!K101-[2]Fiscaldatabase!W62)/[2]AWM_DB_2017Q4!H101</f>
        <v>260503.93791735862</v>
      </c>
      <c r="AG62" s="83">
        <f>N62/([2]AWM_DB_2017Q4!H101)</f>
        <v>232070.37827280379</v>
      </c>
      <c r="AH62" s="84">
        <f>([2]AWM_DB_2017Q4!C101*[2]AWM_DB_2017Q4!I101)/([2]AWM_DB_2017Q4!B101*[2]AWM_DB_2017Q4!H101)*100</f>
        <v>56.602392986290148</v>
      </c>
      <c r="AI62" s="84">
        <f>([2]AWM_DB_2017Q4!E101*[2]AWM_DB_2017Q4!K101-[2]Fiscaldatabase!W62)/([2]AWM_DB_2017Q4!H101*[2]AWM_DB_2017Q4!B101)*100</f>
        <v>18.533902308320968</v>
      </c>
      <c r="AJ62" s="84">
        <f>(W62+[2]AWM_DB_2017Q4!D101*[2]AWM_DB_2017Q4!J101)/([2]AWM_DB_2017Q4!H101*[2]AWM_DB_2017Q4!B101)*100</f>
        <v>23.422190604486957</v>
      </c>
      <c r="AK62" s="84">
        <f t="shared" si="8"/>
        <v>1.4415141009019266</v>
      </c>
      <c r="AL62">
        <f>[2]AWM_DB_2017Q4!Q101/([2]AWM_DB_2017Q4!B101*[2]AWM_DB_2017Q4!H101)</f>
        <v>0.49144851373181242</v>
      </c>
      <c r="AM62">
        <f>([2]AWM_DB_2017Q4!Q101-I62)/([2]AWM_DB_2017Q4!B101*[2]AWM_DB_2017Q4!H101)</f>
        <v>0.4107541529928736</v>
      </c>
      <c r="AO62">
        <f>Z62/([2]AWM_DB_2017Q4!B101*[2]AWM_DB_2017Q4!H101+[2]AWM_DB_2017Q4!B100*[2]AWM_DB_2017Q4!H100+[2]AWM_DB_2017Q4!B99*[2]AWM_DB_2017Q4!H99+[2]AWM_DB_2017Q4!B98*[2]AWM_DB_2017Q4!H98)*100</f>
        <v>68.556909154369407</v>
      </c>
      <c r="AP62">
        <f>Z62/([2]AWM_DB_2017Q4!B101*[2]AWM_DB_2017Q4!H101*4)*100</f>
        <v>67.057257946054634</v>
      </c>
      <c r="AQ62">
        <f>AA62/([2]AWM_DB_2017Q4!B101*[2]AWM_DB_2017Q4!H101*4)*100</f>
        <v>83.210122016452843</v>
      </c>
      <c r="AR62">
        <f>B62/([2]AWM_DB_2017Q4!B101*[2]AWM_DB_2017Q4!H101)*100</f>
        <v>7.9094214079167404</v>
      </c>
      <c r="AS62">
        <f>(B62-P62)/([2]AWM_DB_2017Q4!B101*[2]AWM_DB_2017Q4!H101)*100</f>
        <v>2.7288805994030274</v>
      </c>
      <c r="AT62">
        <f>SUM(C59:C62)/([2]AWM_DB_2017Q4!B101*[2]AWM_DB_2017Q4!H101+[2]AWM_DB_2017Q4!B100*[2]AWM_DB_2017Q4!H100+[2]AWM_DB_2017Q4!B99*[2]AWM_DB_2017Q4!H99+[2]AWM_DB_2017Q4!B98*[2]AWM_DB_2017Q4!H98)*100</f>
        <v>2.4335633932776402</v>
      </c>
      <c r="AU62" s="85">
        <f>Z62/([2]AWM_DB_2017Q4!H101*[2]population!D146)</f>
        <v>3953319.1081613554</v>
      </c>
      <c r="AV62">
        <f>AA62/([2]AWM_DB_2017Q4!H101*[2]population!D146)</f>
        <v>4905601.2046408961</v>
      </c>
      <c r="AW62" s="36">
        <f>(M62-P62)/([2]AWM_DB_2017Q4!B101*[2]AWM_DB_2017Q4!H101)*100</f>
        <v>48.304916684457893</v>
      </c>
      <c r="AX62" s="36">
        <f>D62/([2]AWM_DB_2017Q4!B101*[2]AWM_DB_2017Q4!H101)*100</f>
        <v>45.576036085054866</v>
      </c>
      <c r="AZ62" s="36">
        <f>AC62/([2]AWM_DB_2017Q4!B101*[2]AWM_DB_2017Q4!H101)*100</f>
        <v>23.494414386599537</v>
      </c>
      <c r="BA62" s="36">
        <f>AD62/[2]AWM_DB_2017Q4!B101*100</f>
        <v>23.422190604486957</v>
      </c>
      <c r="BC62">
        <f>R62/([2]AWM_DB_2017Q4!B101*[2]AWM_DB_2017Q4!H101)*100</f>
        <v>20.106738103696109</v>
      </c>
      <c r="BD62">
        <f>([2]AWM_DB_2017Q4!D101*[2]AWM_DB_2017Q4!J101)/([2]AWM_DB_2017Q4!B101*[2]AWM_DB_2017Q4!H101)*100</f>
        <v>20.034514321583526</v>
      </c>
      <c r="BE62" s="37">
        <f>N62/([2]AWM_DB_2017Q4!B101*[2]AWM_DB_2017Q4!H101)*100</f>
        <v>16.510958544234086</v>
      </c>
      <c r="BG62">
        <f t="shared" si="9"/>
        <v>0.64284638280374118</v>
      </c>
      <c r="BH62">
        <f>([2]AWM_DB_2017Q4!D101/[2]AWM_DB_2017Q4!D100-1)*100</f>
        <v>0.66433932208946889</v>
      </c>
      <c r="BL62" s="37">
        <f>(G62+H62)/[2]AWM_DB_2017Q4!Q101</f>
        <v>0.52548029169859034</v>
      </c>
      <c r="BM62">
        <f>(E62+H62)/[2]AWM_DB_2017Q4!T101</f>
        <v>0.31253191060340851</v>
      </c>
      <c r="BN62">
        <f>(E62)/[2]AWM_DB_2017Q4!T101</f>
        <v>0.12510337838049229</v>
      </c>
      <c r="BP62">
        <f>(H62)/[2]AWM_DB_2017Q4!T101</f>
        <v>0.18742853222291625</v>
      </c>
      <c r="BR62">
        <f>($E62)/[2]AWM_DB_2017Q4!Q101</f>
        <v>0.229033680349645</v>
      </c>
      <c r="BS62">
        <f>($G62)/[2]AWM_DB_2017Q4!Q101</f>
        <v>0.18234450197606167</v>
      </c>
      <c r="BT62">
        <f>($H62)/[2]AWM_DB_2017Q4!Q101</f>
        <v>0.34313578972252867</v>
      </c>
      <c r="BU62">
        <f>($I62)/([2]AWM_DB_2017Q4!$Q101)</f>
        <v>0.16419697788113438</v>
      </c>
      <c r="BV62">
        <f>($J62)/([2]AWM_DB_2017Q4!$Q101)</f>
        <v>0.17893881184139429</v>
      </c>
      <c r="BW62">
        <f>K62/([2]AWM_DB_2017Q4!C101*[2]AWM_DB_2017Q4!I101)*100</f>
        <v>21.750659761101897</v>
      </c>
      <c r="BX62">
        <f>($I62)/([2]AWM_DB_2017Q4!Q101-$I62)*100</f>
        <v>19.645415670414117</v>
      </c>
      <c r="BY62">
        <f>($J62)/([2]AWM_DB_2017Q4!Q101-$I62)*100</f>
        <v>21.409208522333643</v>
      </c>
      <c r="BZ62">
        <f>($E62)/([2]AWM_DB_2017Q4!B101*[2]AWM_DB_2017Q4!H101)*100</f>
        <v>11.255826180236005</v>
      </c>
      <c r="CA62" s="37">
        <f>($I62)/([2]AWM_DB_2017Q4!B101*[2]AWM_DB_2017Q4!H101)*100</f>
        <v>8.0694360738938755</v>
      </c>
      <c r="CB62" s="37">
        <f>($J62)/([2]AWM_DB_2017Q4!B101*[2]AWM_DB_2017Q4!H101)*100</f>
        <v>8.7939213128389664</v>
      </c>
      <c r="CC62" s="37">
        <f t="shared" si="10"/>
        <v>16.863357386732844</v>
      </c>
      <c r="CD62">
        <f>N62/([2]AWM_DB_2017Q4!H101*[2]population!D146)*100</f>
        <v>24334833.359682951</v>
      </c>
      <c r="CF62">
        <f t="shared" si="13"/>
        <v>0.47851895022058077</v>
      </c>
      <c r="CG62">
        <f>N62/([2]AWM_DB_2017Q4!B101*[2]AWM_DB_2017Q4!H101)*100</f>
        <v>16.510958544234086</v>
      </c>
      <c r="CH62">
        <f>($G62+$H62)/[2]AWM_DB_2017Q4!Q101*100</f>
        <v>52.548029169859035</v>
      </c>
      <c r="CI62">
        <f t="shared" si="11"/>
        <v>41.05462419274776</v>
      </c>
      <c r="CK62" s="80">
        <f>N62+P62+Q62+[2]Fiscaldatabase!CN62+W62+X62</f>
        <v>736736.53153558564</v>
      </c>
      <c r="CL62" s="80">
        <f>[2]Fiscaldatabase!CK62-D62-P62</f>
        <v>36643.655384096637</v>
      </c>
      <c r="CM62" s="80">
        <f>[2]Fiscaldatabase!CK62-D62</f>
        <v>108099.61117594771</v>
      </c>
      <c r="CN62" s="83">
        <f>[2]AWM_DB_2017Q4!D101*[2]AWM_DB_2017Q4!J101</f>
        <v>276338.98131284065</v>
      </c>
      <c r="CO62" s="55">
        <f>[2]Fiscaldatabase!CL62/([2]AWM_DB_2017Q4!B101*[2]AWM_DB_2017Q4!H101)*100</f>
        <v>2.6566568172904459</v>
      </c>
      <c r="CP62" s="37">
        <f>[2]Fiscaldatabase!CM62/([2]AWM_DB_2017Q4!B101*[2]AWM_DB_2017Q4!H101)*100</f>
        <v>7.8371976258041602</v>
      </c>
      <c r="CQ62">
        <f>SUM([2]Fiscaldatabase!CM59:CM62)/([2]AWM_DB_2017Q4!B101*[2]AWM_DB_2017Q4!H101+[2]AWM_DB_2017Q4!B100*[2]AWM_DB_2017Q4!H100+[2]AWM_DB_2017Q4!B99*[2]AWM_DB_2017Q4!H99+[2]AWM_DB_2017Q4!B98*[2]AWM_DB_2017Q4!H98)*100</f>
        <v>7.4006578858442893</v>
      </c>
    </row>
    <row r="63" spans="1:95">
      <c r="A63" s="71" t="s">
        <v>77</v>
      </c>
      <c r="B63" s="72">
        <f t="shared" si="3"/>
        <v>113346.58157704258</v>
      </c>
      <c r="C63" s="73">
        <f t="shared" si="4"/>
        <v>39698.757618319156</v>
      </c>
      <c r="D63" s="74">
        <v>635753.29422585608</v>
      </c>
      <c r="E63" s="75">
        <v>157699.43550197897</v>
      </c>
      <c r="F63" s="76">
        <v>32084.679</v>
      </c>
      <c r="G63" s="76">
        <v>125614.75650197896</v>
      </c>
      <c r="H63" s="75">
        <v>233179.99614482434</v>
      </c>
      <c r="I63" s="76">
        <v>112494.41</v>
      </c>
      <c r="J63" s="76">
        <v>120685.58614482434</v>
      </c>
      <c r="K63" s="75">
        <v>171181.65431854833</v>
      </c>
      <c r="L63" s="77">
        <f t="shared" si="5"/>
        <v>73692.208260504412</v>
      </c>
      <c r="M63" s="78">
        <v>749099.87580289866</v>
      </c>
      <c r="N63" s="75">
        <v>229818.17479500952</v>
      </c>
      <c r="O63" s="79">
        <v>27262.657114551854</v>
      </c>
      <c r="P63" s="75">
        <v>73647.823958723427</v>
      </c>
      <c r="Q63" s="75">
        <v>24422.967233762261</v>
      </c>
      <c r="R63" s="75">
        <v>278663.69</v>
      </c>
      <c r="S63" s="75">
        <v>150313.2232025266</v>
      </c>
      <c r="T63" s="80">
        <f t="shared" si="6"/>
        <v>128350.4667974734</v>
      </c>
      <c r="U63" s="75">
        <v>21468668.449227151</v>
      </c>
      <c r="V63" s="75">
        <v>385381.74</v>
      </c>
      <c r="W63" s="75">
        <v>46972.30645907874</v>
      </c>
      <c r="X63" s="77">
        <f t="shared" si="2"/>
        <v>95574.913356324774</v>
      </c>
      <c r="Y63" s="81"/>
      <c r="Z63" s="82">
        <v>3808486.9</v>
      </c>
      <c r="AA63" s="83">
        <f t="shared" si="12"/>
        <v>4704264.0321032498</v>
      </c>
      <c r="AB63" s="83"/>
      <c r="AC63" s="83">
        <f t="shared" si="7"/>
        <v>325635.99645907874</v>
      </c>
      <c r="AD63" s="83">
        <f>(W63+[2]AWM_DB_2017Q4!D102*[2]AWM_DB_2017Q4!J102)/[2]AWM_DB_2017Q4!H102</f>
        <v>327165.59240460367</v>
      </c>
      <c r="AE63" s="83">
        <f>W63/[2]AWM_DB_2017Q4!H102</f>
        <v>47567.041170464516</v>
      </c>
      <c r="AF63" s="83">
        <f>([2]AWM_DB_2017Q4!E102*[2]AWM_DB_2017Q4!K102-[2]Fiscaldatabase!W63)/[2]AWM_DB_2017Q4!H102</f>
        <v>256218.39540618472</v>
      </c>
      <c r="AG63" s="83">
        <f>N63/([2]AWM_DB_2017Q4!H102)</f>
        <v>232727.99243355767</v>
      </c>
      <c r="AH63" s="84">
        <f>([2]AWM_DB_2017Q4!C102*[2]AWM_DB_2017Q4!I102)/([2]AWM_DB_2017Q4!B102*[2]AWM_DB_2017Q4!H102)*100</f>
        <v>56.634733729443894</v>
      </c>
      <c r="AI63" s="84">
        <f>([2]AWM_DB_2017Q4!E102*[2]AWM_DB_2017Q4!K102-[2]Fiscaldatabase!W63)/([2]AWM_DB_2017Q4!H102*[2]AWM_DB_2017Q4!B102)*100</f>
        <v>18.130518444330889</v>
      </c>
      <c r="AJ63" s="84">
        <f>(W63+[2]AWM_DB_2017Q4!D102*[2]AWM_DB_2017Q4!J102)/([2]AWM_DB_2017Q4!H102*[2]AWM_DB_2017Q4!B102)*100</f>
        <v>23.150881879650264</v>
      </c>
      <c r="AK63" s="84">
        <f t="shared" si="8"/>
        <v>2.0838659465749458</v>
      </c>
      <c r="AL63">
        <f>[2]AWM_DB_2017Q4!Q102/([2]AWM_DB_2017Q4!B102*[2]AWM_DB_2017Q4!H102)</f>
        <v>0.4887364533108069</v>
      </c>
      <c r="AM63">
        <f>([2]AWM_DB_2017Q4!Q102-I63)/([2]AWM_DB_2017Q4!B102*[2]AWM_DB_2017Q4!H102)</f>
        <v>0.40812530453613388</v>
      </c>
      <c r="AO63">
        <f>Z63/([2]AWM_DB_2017Q4!B102*[2]AWM_DB_2017Q4!H102+[2]AWM_DB_2017Q4!B101*[2]AWM_DB_2017Q4!H101+[2]AWM_DB_2017Q4!B100*[2]AWM_DB_2017Q4!H100+[2]AWM_DB_2017Q4!B99*[2]AWM_DB_2017Q4!H99)*100</f>
        <v>69.616808025964673</v>
      </c>
      <c r="AP63">
        <f>Z63/([2]AWM_DB_2017Q4!B102*[2]AWM_DB_2017Q4!H102*4)*100</f>
        <v>68.227057704976914</v>
      </c>
      <c r="AQ63">
        <f>AA63/([2]AWM_DB_2017Q4!B102*[2]AWM_DB_2017Q4!H102*4)*100</f>
        <v>84.274438118129211</v>
      </c>
      <c r="AR63">
        <f>B63/([2]AWM_DB_2017Q4!B102*[2]AWM_DB_2017Q4!H102)*100</f>
        <v>8.1221797159588576</v>
      </c>
      <c r="AS63">
        <f>(B63-P63)/([2]AWM_DB_2017Q4!B102*[2]AWM_DB_2017Q4!H102)*100</f>
        <v>2.8447302017406995</v>
      </c>
      <c r="AT63">
        <f>SUM(C60:C63)/([2]AWM_DB_2017Q4!B102*[2]AWM_DB_2017Q4!H102+[2]AWM_DB_2017Q4!B101*[2]AWM_DB_2017Q4!H101+[2]AWM_DB_2017Q4!B100*[2]AWM_DB_2017Q4!H100+[2]AWM_DB_2017Q4!B99*[2]AWM_DB_2017Q4!H99)*100</f>
        <v>2.6303166843389745</v>
      </c>
      <c r="AU63" s="85">
        <f>Z63/([2]AWM_DB_2017Q4!H102*[2]population!D147)</f>
        <v>4041645.0930610034</v>
      </c>
      <c r="AV63">
        <f>AA63/([2]AWM_DB_2017Q4!H102*[2]population!D147)</f>
        <v>4992262.3186162123</v>
      </c>
      <c r="AW63" s="36">
        <f>(M63-P63)/([2]AWM_DB_2017Q4!B102*[2]AWM_DB_2017Q4!H102)*100</f>
        <v>48.401485763931703</v>
      </c>
      <c r="AX63" s="36">
        <f>D63/([2]AWM_DB_2017Q4!B102*[2]AWM_DB_2017Q4!H102)*100</f>
        <v>45.556755562191007</v>
      </c>
      <c r="AZ63" s="36">
        <f>AC63/([2]AWM_DB_2017Q4!B102*[2]AWM_DB_2017Q4!H102)*100</f>
        <v>23.334396577529226</v>
      </c>
      <c r="BA63" s="36">
        <f>AD63/[2]AWM_DB_2017Q4!B102*100</f>
        <v>23.150881879650264</v>
      </c>
      <c r="BC63">
        <f>R63/([2]AWM_DB_2017Q4!B102*[2]AWM_DB_2017Q4!H102)*100</f>
        <v>19.968459030710385</v>
      </c>
      <c r="BD63">
        <f>([2]AWM_DB_2017Q4!D102*[2]AWM_DB_2017Q4!J102)/([2]AWM_DB_2017Q4!B102*[2]AWM_DB_2017Q4!H102)*100</f>
        <v>19.784944332831419</v>
      </c>
      <c r="BE63" s="37">
        <f>N63/([2]AWM_DB_2017Q4!B102*[2]AWM_DB_2017Q4!H102)*100</f>
        <v>16.468291250671317</v>
      </c>
      <c r="BG63">
        <f t="shared" si="9"/>
        <v>-0.16958482535198716</v>
      </c>
      <c r="BH63">
        <f>([2]AWM_DB_2017Q4!D102/[2]AWM_DB_2017Q4!D101-1)*100</f>
        <v>-1.3216974687510818</v>
      </c>
      <c r="BL63" s="37">
        <f>(G63+H63)/[2]AWM_DB_2017Q4!Q102</f>
        <v>0.52606028746249101</v>
      </c>
      <c r="BM63">
        <f>(E63+H63)/[2]AWM_DB_2017Q4!T102</f>
        <v>0.3110776746453256</v>
      </c>
      <c r="BN63">
        <f>(E63)/[2]AWM_DB_2017Q4!T102</f>
        <v>0.12550359450267409</v>
      </c>
      <c r="BP63">
        <f>(H63)/[2]AWM_DB_2017Q4!T102</f>
        <v>0.1855740801426515</v>
      </c>
      <c r="BR63">
        <f>($E63)/[2]AWM_DB_2017Q4!Q102</f>
        <v>0.23121689980374008</v>
      </c>
      <c r="BS63">
        <f>($G63)/[2]AWM_DB_2017Q4!Q102</f>
        <v>0.18417475291231972</v>
      </c>
      <c r="BT63">
        <f>($H63)/[2]AWM_DB_2017Q4!Q102</f>
        <v>0.34188553455017134</v>
      </c>
      <c r="BU63">
        <f>($I63)/([2]AWM_DB_2017Q4!$Q102)</f>
        <v>0.16493786831040655</v>
      </c>
      <c r="BV63">
        <f>($J63)/([2]AWM_DB_2017Q4!$Q102)</f>
        <v>0.17694766623976479</v>
      </c>
      <c r="BW63">
        <f>K63/([2]AWM_DB_2017Q4!C102*[2]AWM_DB_2017Q4!I102)*100</f>
        <v>21.659006123438648</v>
      </c>
      <c r="BX63">
        <f>($I63)/([2]AWM_DB_2017Q4!Q102-$I63)*100</f>
        <v>19.751568422422096</v>
      </c>
      <c r="BY63">
        <f>($J63)/([2]AWM_DB_2017Q4!Q102-$I63)*100</f>
        <v>21.189760560899103</v>
      </c>
      <c r="BZ63">
        <f>($E63)/([2]AWM_DB_2017Q4!B102*[2]AWM_DB_2017Q4!H102)*100</f>
        <v>11.300412755560012</v>
      </c>
      <c r="CA63" s="37">
        <f>($I63)/([2]AWM_DB_2017Q4!B102*[2]AWM_DB_2017Q4!H102)*100</f>
        <v>8.0611148774673023</v>
      </c>
      <c r="CB63" s="37">
        <f>($J63)/([2]AWM_DB_2017Q4!B102*[2]AWM_DB_2017Q4!H102)*100</f>
        <v>8.6480774819647053</v>
      </c>
      <c r="CC63" s="37">
        <f t="shared" si="10"/>
        <v>16.709192359432009</v>
      </c>
      <c r="CD63">
        <f>N63/([2]AWM_DB_2017Q4!H102*[2]population!D147)*100</f>
        <v>24388780.186075635</v>
      </c>
      <c r="CF63">
        <f t="shared" si="13"/>
        <v>0.48243593730112055</v>
      </c>
      <c r="CG63">
        <f>N63/([2]AWM_DB_2017Q4!B102*[2]AWM_DB_2017Q4!H102)*100</f>
        <v>16.468291250671317</v>
      </c>
      <c r="CH63">
        <f>($G63+$H63)/[2]AWM_DB_2017Q4!Q102*100</f>
        <v>52.606028746249102</v>
      </c>
      <c r="CI63">
        <f t="shared" si="11"/>
        <v>40.941328983321199</v>
      </c>
      <c r="CK63" s="80">
        <f>N63+P63+Q63+[2]Fiscaldatabase!CN63+W63+X63</f>
        <v>746538.8928646791</v>
      </c>
      <c r="CL63" s="80">
        <f>[2]Fiscaldatabase!CK63-D63-P63</f>
        <v>37137.774680099596</v>
      </c>
      <c r="CM63" s="80">
        <f>[2]Fiscaldatabase!CK63-D63</f>
        <v>110785.59863882302</v>
      </c>
      <c r="CN63" s="83">
        <f>[2]AWM_DB_2017Q4!D102*[2]AWM_DB_2017Q4!J102</f>
        <v>276102.70706178038</v>
      </c>
      <c r="CO63" s="55">
        <f>[2]Fiscaldatabase!CL63/([2]AWM_DB_2017Q4!B102*[2]AWM_DB_2017Q4!H102)*100</f>
        <v>2.6612155038617415</v>
      </c>
      <c r="CP63" s="37">
        <f>[2]Fiscaldatabase!CM63/([2]AWM_DB_2017Q4!B102*[2]AWM_DB_2017Q4!H102)*100</f>
        <v>7.9386650180798988</v>
      </c>
      <c r="CQ63">
        <f>SUM([2]Fiscaldatabase!CM60:CM63)/([2]AWM_DB_2017Q4!B102*[2]AWM_DB_2017Q4!H102+[2]AWM_DB_2017Q4!B101*[2]AWM_DB_2017Q4!H101+[2]AWM_DB_2017Q4!B100*[2]AWM_DB_2017Q4!H100+[2]AWM_DB_2017Q4!B99*[2]AWM_DB_2017Q4!H99)*100</f>
        <v>7.6432667453005294</v>
      </c>
    </row>
    <row r="64" spans="1:95">
      <c r="A64" s="71" t="s">
        <v>360</v>
      </c>
      <c r="B64" s="72">
        <f t="shared" si="3"/>
        <v>111927.16669332539</v>
      </c>
      <c r="C64" s="73">
        <f t="shared" si="4"/>
        <v>36902.594517930032</v>
      </c>
      <c r="D64" s="74">
        <v>644654.16710196889</v>
      </c>
      <c r="E64" s="75">
        <v>159028.95914877777</v>
      </c>
      <c r="F64" s="76">
        <v>32671.379000000001</v>
      </c>
      <c r="G64" s="76">
        <v>126357.58014877776</v>
      </c>
      <c r="H64" s="75">
        <v>236795.41809624553</v>
      </c>
      <c r="I64" s="76">
        <v>113940.97</v>
      </c>
      <c r="J64" s="76">
        <v>122854.44809624553</v>
      </c>
      <c r="K64" s="75">
        <v>172840.05738477345</v>
      </c>
      <c r="L64" s="77">
        <f t="shared" si="5"/>
        <v>75989.732472172123</v>
      </c>
      <c r="M64" s="78">
        <v>756581.33379529428</v>
      </c>
      <c r="N64" s="75">
        <v>232495.88935654191</v>
      </c>
      <c r="O64" s="79">
        <v>27134.594381630763</v>
      </c>
      <c r="P64" s="75">
        <v>75024.572175395355</v>
      </c>
      <c r="Q64" s="75">
        <v>24123.024596325791</v>
      </c>
      <c r="R64" s="75">
        <v>283260.03999999998</v>
      </c>
      <c r="S64" s="75">
        <v>152239.28174462743</v>
      </c>
      <c r="T64" s="80">
        <f t="shared" si="6"/>
        <v>131020.75825537255</v>
      </c>
      <c r="U64" s="75">
        <v>21464266.639161002</v>
      </c>
      <c r="V64" s="75">
        <v>388678.43</v>
      </c>
      <c r="W64" s="75">
        <v>47056.177028344449</v>
      </c>
      <c r="X64" s="77">
        <f t="shared" si="2"/>
        <v>94621.630638686824</v>
      </c>
      <c r="Y64" s="81"/>
      <c r="Z64" s="82">
        <v>3916553.1</v>
      </c>
      <c r="AA64" s="83">
        <f t="shared" si="12"/>
        <v>4816191.198796575</v>
      </c>
      <c r="AB64" s="83"/>
      <c r="AC64" s="83">
        <f t="shared" si="7"/>
        <v>330316.2170283444</v>
      </c>
      <c r="AD64" s="83">
        <f>(W64+[2]AWM_DB_2017Q4!D103*[2]AWM_DB_2017Q4!J103)/[2]AWM_DB_2017Q4!H103</f>
        <v>329041.44193988468</v>
      </c>
      <c r="AE64" s="83">
        <f>W64/[2]AWM_DB_2017Q4!H103</f>
        <v>47222.344857099059</v>
      </c>
      <c r="AF64" s="83">
        <f>([2]AWM_DB_2017Q4!E103*[2]AWM_DB_2017Q4!K103-[2]Fiscaldatabase!W64)/[2]AWM_DB_2017Q4!H103</f>
        <v>258756.33671939501</v>
      </c>
      <c r="AG64" s="83">
        <f>N64/([2]AWM_DB_2017Q4!H103)</f>
        <v>233316.89394230497</v>
      </c>
      <c r="AH64" s="84">
        <f>([2]AWM_DB_2017Q4!C103*[2]AWM_DB_2017Q4!I103)/([2]AWM_DB_2017Q4!B103*[2]AWM_DB_2017Q4!H103)*100</f>
        <v>56.785708413072634</v>
      </c>
      <c r="AI64" s="84">
        <f>([2]AWM_DB_2017Q4!E103*[2]AWM_DB_2017Q4!K103-[2]Fiscaldatabase!W64)/([2]AWM_DB_2017Q4!H103*[2]AWM_DB_2017Q4!B103)*100</f>
        <v>18.201810592730215</v>
      </c>
      <c r="AJ64" s="84">
        <f>(W64+[2]AWM_DB_2017Q4!D103*[2]AWM_DB_2017Q4!J103)/([2]AWM_DB_2017Q4!H103*[2]AWM_DB_2017Q4!B103)*100</f>
        <v>23.145906605732609</v>
      </c>
      <c r="AK64" s="84">
        <f t="shared" si="8"/>
        <v>1.8665743884645423</v>
      </c>
      <c r="AL64">
        <f>[2]AWM_DB_2017Q4!Q103/([2]AWM_DB_2017Q4!B103*[2]AWM_DB_2017Q4!H103)</f>
        <v>0.48720563984222248</v>
      </c>
      <c r="AM64">
        <f>([2]AWM_DB_2017Q4!Q103-I64)/([2]AWM_DB_2017Q4!B103*[2]AWM_DB_2017Q4!H103)</f>
        <v>0.40677261221843464</v>
      </c>
      <c r="AO64">
        <f>Z64/([2]AWM_DB_2017Q4!B103*[2]AWM_DB_2017Q4!H103+[2]AWM_DB_2017Q4!B102*[2]AWM_DB_2017Q4!H102+[2]AWM_DB_2017Q4!B101*[2]AWM_DB_2017Q4!H101+[2]AWM_DB_2017Q4!B100*[2]AWM_DB_2017Q4!H100)*100</f>
        <v>70.585758351825262</v>
      </c>
      <c r="AP64">
        <f>Z64/([2]AWM_DB_2017Q4!B103*[2]AWM_DB_2017Q4!H103*4)*100</f>
        <v>69.11917277918819</v>
      </c>
      <c r="AQ64">
        <f>AA64/([2]AWM_DB_2017Q4!B103*[2]AWM_DB_2017Q4!H103*4)*100</f>
        <v>84.995950037604743</v>
      </c>
      <c r="AR64">
        <f>B64/([2]AWM_DB_2017Q4!B103*[2]AWM_DB_2017Q4!H103)*100</f>
        <v>7.9011446808786578</v>
      </c>
      <c r="AS64">
        <f>(B64-P64)/([2]AWM_DB_2017Q4!B103*[2]AWM_DB_2017Q4!H103)*100</f>
        <v>2.6050220603265957</v>
      </c>
      <c r="AT64">
        <f>SUM(C61:C64)/([2]AWM_DB_2017Q4!B103*[2]AWM_DB_2017Q4!H103+[2]AWM_DB_2017Q4!B102*[2]AWM_DB_2017Q4!H102+[2]AWM_DB_2017Q4!B101*[2]AWM_DB_2017Q4!H101+[2]AWM_DB_2017Q4!B100*[2]AWM_DB_2017Q4!H100)*100</f>
        <v>2.7750889311567657</v>
      </c>
      <c r="AU64" s="85">
        <f>Z64/([2]AWM_DB_2017Q4!H103*[2]population!D148)</f>
        <v>4116351.1182508459</v>
      </c>
      <c r="AV64">
        <f>AA64/([2]AWM_DB_2017Q4!H103*[2]population!D148)</f>
        <v>5061883.1203580936</v>
      </c>
      <c r="AW64" s="36">
        <f>(M64-P64)/([2]AWM_DB_2017Q4!B103*[2]AWM_DB_2017Q4!H103)*100</f>
        <v>48.112346098644522</v>
      </c>
      <c r="AX64" s="36">
        <f>D64/([2]AWM_DB_2017Q4!B103*[2]AWM_DB_2017Q4!H103)*100</f>
        <v>45.507324038317918</v>
      </c>
      <c r="AZ64" s="36">
        <f>AC64/([2]AWM_DB_2017Q4!B103*[2]AWM_DB_2017Q4!H103)*100</f>
        <v>23.317629654044481</v>
      </c>
      <c r="BA64" s="36">
        <f>AD64/[2]AWM_DB_2017Q4!B103*100</f>
        <v>23.145906605732613</v>
      </c>
      <c r="BC64">
        <f>R64/([2]AWM_DB_2017Q4!B103*[2]AWM_DB_2017Q4!H103)*100</f>
        <v>19.995847518267791</v>
      </c>
      <c r="BD64">
        <f>([2]AWM_DB_2017Q4!D103*[2]AWM_DB_2017Q4!J103)/([2]AWM_DB_2017Q4!B103*[2]AWM_DB_2017Q4!H103)*100</f>
        <v>19.824124469955919</v>
      </c>
      <c r="BE64" s="37">
        <f>N64/([2]AWM_DB_2017Q4!B103*[2]AWM_DB_2017Q4!H103)*100</f>
        <v>16.412312701069563</v>
      </c>
      <c r="BG64">
        <f t="shared" si="9"/>
        <v>0.85543492538073806</v>
      </c>
      <c r="BH64">
        <f>([2]AWM_DB_2017Q4!D103/[2]AWM_DB_2017Q4!D102-1)*100</f>
        <v>0.85543397824641154</v>
      </c>
      <c r="BL64" s="37">
        <f>(G64+H64)/[2]AWM_DB_2017Q4!Q103</f>
        <v>0.52617696460288188</v>
      </c>
      <c r="BM64">
        <f>(E64+H64)/[2]AWM_DB_2017Q4!T103</f>
        <v>0.31078090515089185</v>
      </c>
      <c r="BN64">
        <f>(E64)/[2]AWM_DB_2017Q4!T103</f>
        <v>0.12486134435036936</v>
      </c>
      <c r="BP64">
        <f>(H64)/[2]AWM_DB_2017Q4!T103</f>
        <v>0.18591956080052249</v>
      </c>
      <c r="BR64">
        <f>($E64)/[2]AWM_DB_2017Q4!Q103</f>
        <v>0.23041906693112729</v>
      </c>
      <c r="BS64">
        <f>($G64)/[2]AWM_DB_2017Q4!Q103</f>
        <v>0.18308109336437339</v>
      </c>
      <c r="BT64">
        <f>($H64)/[2]AWM_DB_2017Q4!Q103</f>
        <v>0.34309587123850843</v>
      </c>
      <c r="BU64">
        <f>($I64)/([2]AWM_DB_2017Q4!$Q103)</f>
        <v>0.16509051013825582</v>
      </c>
      <c r="BV64">
        <f>($J64)/([2]AWM_DB_2017Q4!$Q103)</f>
        <v>0.17800536110025258</v>
      </c>
      <c r="BW64">
        <f>K64/([2]AWM_DB_2017Q4!C103*[2]AWM_DB_2017Q4!I103)*100</f>
        <v>21.48621207019028</v>
      </c>
      <c r="BX64">
        <f>($I64)/([2]AWM_DB_2017Q4!Q103-$I64)*100</f>
        <v>19.773461931256019</v>
      </c>
      <c r="BY64">
        <f>($J64)/([2]AWM_DB_2017Q4!Q103-$I64)*100</f>
        <v>21.320318341300581</v>
      </c>
      <c r="BZ64">
        <f>($E64)/([2]AWM_DB_2017Q4!B103*[2]AWM_DB_2017Q4!H103)*100</f>
        <v>11.226146893602776</v>
      </c>
      <c r="CA64" s="37">
        <f>($I64)/([2]AWM_DB_2017Q4!B103*[2]AWM_DB_2017Q4!H103)*100</f>
        <v>8.0433027623787847</v>
      </c>
      <c r="CB64" s="37">
        <f>($J64)/([2]AWM_DB_2017Q4!B103*[2]AWM_DB_2017Q4!H103)*100</f>
        <v>8.6725215850194424</v>
      </c>
      <c r="CC64" s="37">
        <f t="shared" si="10"/>
        <v>16.715824347398225</v>
      </c>
      <c r="CD64">
        <f>N64/([2]AWM_DB_2017Q4!H103*[2]population!D148)*100</f>
        <v>24435637.401201744</v>
      </c>
      <c r="CF64">
        <f t="shared" si="13"/>
        <v>0.48117894727882227</v>
      </c>
      <c r="CG64">
        <f>N64/([2]AWM_DB_2017Q4!B103*[2]AWM_DB_2017Q4!H103)*100</f>
        <v>16.412312701069563</v>
      </c>
      <c r="CH64">
        <f>($G64+$H64)/[2]AWM_DB_2017Q4!Q103*100</f>
        <v>52.617696460288187</v>
      </c>
      <c r="CI64">
        <f t="shared" si="11"/>
        <v>41.0937802725566</v>
      </c>
      <c r="CK64" s="80">
        <f>N64+P64+Q64+[2]Fiscaldatabase!CN64+W64+X64</f>
        <v>754148.71484832035</v>
      </c>
      <c r="CL64" s="80">
        <f>[2]Fiscaldatabase!CK64-D64-P64</f>
        <v>34469.9755709561</v>
      </c>
      <c r="CM64" s="80">
        <f>[2]Fiscaldatabase!CK64-D64</f>
        <v>109494.54774635145</v>
      </c>
      <c r="CN64" s="83">
        <f>[2]AWM_DB_2017Q4!D103*[2]AWM_DB_2017Q4!J103</f>
        <v>280827.42105302593</v>
      </c>
      <c r="CO64" s="55">
        <f>[2]Fiscaldatabase!CL64/([2]AWM_DB_2017Q4!B103*[2]AWM_DB_2017Q4!H103)*100</f>
        <v>2.433299012014734</v>
      </c>
      <c r="CP64" s="37">
        <f>[2]Fiscaldatabase!CM64/([2]AWM_DB_2017Q4!B103*[2]AWM_DB_2017Q4!H103)*100</f>
        <v>7.7294216325667966</v>
      </c>
      <c r="CQ64">
        <f>SUM([2]Fiscaldatabase!CM61:CM64)/([2]AWM_DB_2017Q4!B103*[2]AWM_DB_2017Q4!H103+[2]AWM_DB_2017Q4!B102*[2]AWM_DB_2017Q4!H102+[2]AWM_DB_2017Q4!B101*[2]AWM_DB_2017Q4!H101+[2]AWM_DB_2017Q4!B100*[2]AWM_DB_2017Q4!H100)*100</f>
        <v>7.8323449979992299</v>
      </c>
    </row>
    <row r="65" spans="1:103">
      <c r="A65" s="71" t="s">
        <v>361</v>
      </c>
      <c r="B65" s="72">
        <f t="shared" si="3"/>
        <v>102889.86857193743</v>
      </c>
      <c r="C65" s="73">
        <f t="shared" si="4"/>
        <v>26598.498940961683</v>
      </c>
      <c r="D65" s="74">
        <v>656827.91004353308</v>
      </c>
      <c r="E65" s="75">
        <v>160974.27439419285</v>
      </c>
      <c r="F65" s="76">
        <v>33254.353999999999</v>
      </c>
      <c r="G65" s="76">
        <v>127719.92039419286</v>
      </c>
      <c r="H65" s="75">
        <v>239921.91278027053</v>
      </c>
      <c r="I65" s="76">
        <v>115175.66</v>
      </c>
      <c r="J65" s="76">
        <v>124746.25278027053</v>
      </c>
      <c r="K65" s="75">
        <v>174794.78292960918</v>
      </c>
      <c r="L65" s="77">
        <f t="shared" si="5"/>
        <v>81136.939939460484</v>
      </c>
      <c r="M65" s="78">
        <v>759717.77861547051</v>
      </c>
      <c r="N65" s="75">
        <v>235543.35512209332</v>
      </c>
      <c r="O65" s="79">
        <v>26677.432403822266</v>
      </c>
      <c r="P65" s="75">
        <v>76291.369630975751</v>
      </c>
      <c r="Q65" s="75">
        <v>23893.406253481262</v>
      </c>
      <c r="R65" s="75">
        <v>288560.65999999997</v>
      </c>
      <c r="S65" s="75">
        <v>154269.21946766673</v>
      </c>
      <c r="T65" s="80">
        <f t="shared" si="6"/>
        <v>134291.44053233325</v>
      </c>
      <c r="U65" s="75">
        <v>21467253.370941408</v>
      </c>
      <c r="V65" s="75">
        <v>391070.08</v>
      </c>
      <c r="W65" s="75">
        <v>46806.084069044984</v>
      </c>
      <c r="X65" s="77">
        <f t="shared" si="2"/>
        <v>88622.903539875173</v>
      </c>
      <c r="Y65" s="81"/>
      <c r="Z65" s="82">
        <v>4022322.8</v>
      </c>
      <c r="AA65" s="83">
        <f t="shared" si="12"/>
        <v>4919081.067368512</v>
      </c>
      <c r="AB65" s="83"/>
      <c r="AC65" s="83">
        <f t="shared" si="7"/>
        <v>335366.74406904494</v>
      </c>
      <c r="AD65" s="83">
        <f>(W65+[2]AWM_DB_2017Q4!D104*[2]AWM_DB_2017Q4!J104)/[2]AWM_DB_2017Q4!H104</f>
        <v>330086.04318560229</v>
      </c>
      <c r="AE65" s="83">
        <f>W65/[2]AWM_DB_2017Q4!H104</f>
        <v>46598.261600491227</v>
      </c>
      <c r="AF65" s="83">
        <f>([2]AWM_DB_2017Q4!E104*[2]AWM_DB_2017Q4!K104-[2]Fiscaldatabase!W65)/[2]AWM_DB_2017Q4!H104</f>
        <v>257922.41885881979</v>
      </c>
      <c r="AG65" s="83">
        <f>N65/([2]AWM_DB_2017Q4!H104)</f>
        <v>234497.52523722837</v>
      </c>
      <c r="AH65" s="84">
        <f>([2]AWM_DB_2017Q4!C104*[2]AWM_DB_2017Q4!I104)/([2]AWM_DB_2017Q4!B104*[2]AWM_DB_2017Q4!H104)*100</f>
        <v>56.616483633252159</v>
      </c>
      <c r="AI65" s="84">
        <f>([2]AWM_DB_2017Q4!E104*[2]AWM_DB_2017Q4!K104-[2]Fiscaldatabase!W65)/([2]AWM_DB_2017Q4!H104*[2]AWM_DB_2017Q4!B104)*100</f>
        <v>18.090352300803755</v>
      </c>
      <c r="AJ65" s="84">
        <f>(W65+[2]AWM_DB_2017Q4!D104*[2]AWM_DB_2017Q4!J104)/([2]AWM_DB_2017Q4!H104*[2]AWM_DB_2017Q4!B104)*100</f>
        <v>23.151817655969044</v>
      </c>
      <c r="AK65" s="84">
        <f t="shared" si="8"/>
        <v>2.1413464099750428</v>
      </c>
      <c r="AL65">
        <f>[2]AWM_DB_2017Q4!Q104/([2]AWM_DB_2017Q4!B104*[2]AWM_DB_2017Q4!H104)</f>
        <v>0.48603930806575046</v>
      </c>
      <c r="AM65">
        <f>([2]AWM_DB_2017Q4!Q104-I65)/([2]AWM_DB_2017Q4!B104*[2]AWM_DB_2017Q4!H104)</f>
        <v>0.40561523798517518</v>
      </c>
      <c r="AO65">
        <f>Z65/([2]AWM_DB_2017Q4!B104*[2]AWM_DB_2017Q4!H104+[2]AWM_DB_2017Q4!B103*[2]AWM_DB_2017Q4!H103+[2]AWM_DB_2017Q4!B102*[2]AWM_DB_2017Q4!H102+[2]AWM_DB_2017Q4!B101*[2]AWM_DB_2017Q4!H101)*100</f>
        <v>71.526621208747628</v>
      </c>
      <c r="AP65">
        <f>Z65/([2]AWM_DB_2017Q4!B104*[2]AWM_DB_2017Q4!H104*4)*100</f>
        <v>70.216999571327804</v>
      </c>
      <c r="AQ65">
        <f>AA65/([2]AWM_DB_2017Q4!B104*[2]AWM_DB_2017Q4!H104*4)*100</f>
        <v>85.871554913181399</v>
      </c>
      <c r="AR65">
        <f>B65/([2]AWM_DB_2017Q4!B104*[2]AWM_DB_2017Q4!H104)*100</f>
        <v>7.184523188849691</v>
      </c>
      <c r="AS65">
        <f>(B65-P65)/([2]AWM_DB_2017Q4!B104*[2]AWM_DB_2017Q4!H104)*100</f>
        <v>1.8573017448877744</v>
      </c>
      <c r="AT65">
        <f>SUM(C62:C65)/([2]AWM_DB_2017Q4!B104*[2]AWM_DB_2017Q4!H104+[2]AWM_DB_2017Q4!B103*[2]AWM_DB_2017Q4!H103+[2]AWM_DB_2017Q4!B102*[2]AWM_DB_2017Q4!H102+[2]AWM_DB_2017Q4!B101*[2]AWM_DB_2017Q4!H101)*100</f>
        <v>2.5044702645048407</v>
      </c>
      <c r="AU65" s="85">
        <f>Z65/([2]AWM_DB_2017Q4!H104*[2]population!D149)</f>
        <v>4191406.7253658548</v>
      </c>
      <c r="AV65">
        <f>AA65/([2]AWM_DB_2017Q4!H104*[2]population!D149)</f>
        <v>5125861.4719803762</v>
      </c>
      <c r="AW65" s="36">
        <f>(M65-P65)/([2]AWM_DB_2017Q4!B104*[2]AWM_DB_2017Q4!H104)*100</f>
        <v>47.721830646409948</v>
      </c>
      <c r="AX65" s="36">
        <f>D65/([2]AWM_DB_2017Q4!B104*[2]AWM_DB_2017Q4!H104)*100</f>
        <v>45.864528901522178</v>
      </c>
      <c r="AZ65" s="36">
        <f>AC65/([2]AWM_DB_2017Q4!B104*[2]AWM_DB_2017Q4!H104)*100</f>
        <v>23.417759036677744</v>
      </c>
      <c r="BA65" s="36">
        <f>AD65/[2]AWM_DB_2017Q4!B104*100</f>
        <v>23.151817655969047</v>
      </c>
      <c r="BC65">
        <f>R65/([2]AWM_DB_2017Q4!B104*[2]AWM_DB_2017Q4!H104)*100</f>
        <v>20.149415894241077</v>
      </c>
      <c r="BD65">
        <f>([2]AWM_DB_2017Q4!D104*[2]AWM_DB_2017Q4!J104)/([2]AWM_DB_2017Q4!B104*[2]AWM_DB_2017Q4!H104)*100</f>
        <v>19.883474513532377</v>
      </c>
      <c r="BE65" s="37">
        <f>N65/([2]AWM_DB_2017Q4!B104*[2]AWM_DB_2017Q4!H104)*100</f>
        <v>16.447359884330655</v>
      </c>
      <c r="BG65">
        <f t="shared" si="9"/>
        <v>0.61532871788125831</v>
      </c>
      <c r="BH65">
        <f>([2]AWM_DB_2017Q4!D104/[2]AWM_DB_2017Q4!D103-1)*100</f>
        <v>0.61532950130465114</v>
      </c>
      <c r="BL65" s="37">
        <f>(G65+H65)/[2]AWM_DB_2017Q4!Q104</f>
        <v>0.52817624831974874</v>
      </c>
      <c r="BM65">
        <f>(E65+H65)/[2]AWM_DB_2017Q4!T104</f>
        <v>0.31131233656128854</v>
      </c>
      <c r="BN65">
        <f>(E65)/[2]AWM_DB_2017Q4!T104</f>
        <v>0.12500312821909104</v>
      </c>
      <c r="BP65">
        <f>(H65)/[2]AWM_DB_2017Q4!T104</f>
        <v>0.18630920834219747</v>
      </c>
      <c r="BR65">
        <f>($E65)/[2]AWM_DB_2017Q4!Q104</f>
        <v>0.23126527139573713</v>
      </c>
      <c r="BS65">
        <f>($G65)/[2]AWM_DB_2017Q4!Q104</f>
        <v>0.18349007730436775</v>
      </c>
      <c r="BT65">
        <f>($H65)/[2]AWM_DB_2017Q4!Q104</f>
        <v>0.34468617101538107</v>
      </c>
      <c r="BU65">
        <f>($I65)/([2]AWM_DB_2017Q4!$Q104)</f>
        <v>0.16546824247740821</v>
      </c>
      <c r="BV65">
        <f>($J65)/([2]AWM_DB_2017Q4!$Q104)</f>
        <v>0.17921792853797289</v>
      </c>
      <c r="BW65">
        <f>K65/([2]AWM_DB_2017Q4!C104*[2]AWM_DB_2017Q4!I104)*100</f>
        <v>21.558121343137142</v>
      </c>
      <c r="BX65">
        <f>($I65)/([2]AWM_DB_2017Q4!Q104-$I65)*100</f>
        <v>19.827674739259852</v>
      </c>
      <c r="BY65">
        <f>($J65)/([2]AWM_DB_2017Q4!Q104-$I65)*100</f>
        <v>21.475267648292132</v>
      </c>
      <c r="BZ65">
        <f>($E65)/([2]AWM_DB_2017Q4!B104*[2]AWM_DB_2017Q4!H104)*100</f>
        <v>11.240401248882208</v>
      </c>
      <c r="CA65" s="37">
        <f>($I65)/([2]AWM_DB_2017Q4!B104*[2]AWM_DB_2017Q4!H104)*100</f>
        <v>8.0424070080575305</v>
      </c>
      <c r="CB65" s="37">
        <f>($J65)/([2]AWM_DB_2017Q4!B104*[2]AWM_DB_2017Q4!H104)*100</f>
        <v>8.7106957979573441</v>
      </c>
      <c r="CC65" s="37">
        <f t="shared" si="10"/>
        <v>16.753102806014873</v>
      </c>
      <c r="CD65">
        <f>N65/([2]AWM_DB_2017Q4!H104*[2]population!D149)*100</f>
        <v>24544474.719283588</v>
      </c>
      <c r="CF65">
        <f t="shared" si="13"/>
        <v>0.48005477559476689</v>
      </c>
      <c r="CG65">
        <f>N65/([2]AWM_DB_2017Q4!B104*[2]AWM_DB_2017Q4!H104)*100</f>
        <v>16.447359884330655</v>
      </c>
      <c r="CH65">
        <f>($G65+$H65)/[2]AWM_DB_2017Q4!Q104*100</f>
        <v>52.817624831974875</v>
      </c>
      <c r="CI65">
        <f t="shared" si="11"/>
        <v>41.30294238755198</v>
      </c>
      <c r="CK65" s="80">
        <f>N65+P65+Q65+[2]Fiscaldatabase!CN65+W65+X65</f>
        <v>755909.22055396636</v>
      </c>
      <c r="CL65" s="80">
        <f>[2]Fiscaldatabase!CK65-D65-P65</f>
        <v>22789.940879457528</v>
      </c>
      <c r="CM65" s="80">
        <f>[2]Fiscaldatabase!CK65-D65</f>
        <v>99081.310510433279</v>
      </c>
      <c r="CN65" s="83">
        <f>[2]AWM_DB_2017Q4!D104*[2]AWM_DB_2017Q4!J104</f>
        <v>284752.10193849576</v>
      </c>
      <c r="CO65" s="55">
        <f>[2]Fiscaldatabase!CL65/([2]AWM_DB_2017Q4!B104*[2]AWM_DB_2017Q4!H104)*100</f>
        <v>1.591360364179081</v>
      </c>
      <c r="CP65" s="37">
        <f>[2]Fiscaldatabase!CM65/([2]AWM_DB_2017Q4!B104*[2]AWM_DB_2017Q4!H104)*100</f>
        <v>6.9185818081409982</v>
      </c>
      <c r="CQ65">
        <f>SUM([2]Fiscaldatabase!CM62:CM65)/([2]AWM_DB_2017Q4!B104*[2]AWM_DB_2017Q4!H104+[2]AWM_DB_2017Q4!B103*[2]AWM_DB_2017Q4!H103+[2]AWM_DB_2017Q4!B102*[2]AWM_DB_2017Q4!H102+[2]AWM_DB_2017Q4!B101*[2]AWM_DB_2017Q4!H101)*100</f>
        <v>7.6012909499557901</v>
      </c>
    </row>
    <row r="66" spans="1:103">
      <c r="A66" s="71" t="s">
        <v>362</v>
      </c>
      <c r="B66" s="72">
        <f t="shared" si="3"/>
        <v>89746.619064425584</v>
      </c>
      <c r="C66" s="73">
        <f t="shared" si="4"/>
        <v>11928.092833136601</v>
      </c>
      <c r="D66" s="74">
        <v>671572.14176437748</v>
      </c>
      <c r="E66" s="75">
        <v>164908.16994808119</v>
      </c>
      <c r="F66" s="76">
        <v>34154.273999999998</v>
      </c>
      <c r="G66" s="76">
        <v>130753.89594808119</v>
      </c>
      <c r="H66" s="75">
        <v>241643.43836218279</v>
      </c>
      <c r="I66" s="76">
        <v>116234.69</v>
      </c>
      <c r="J66" s="76">
        <v>125408.74836218279</v>
      </c>
      <c r="K66" s="75">
        <v>177126.65871888038</v>
      </c>
      <c r="L66" s="77">
        <f t="shared" si="5"/>
        <v>87893.874735233141</v>
      </c>
      <c r="M66" s="78">
        <v>761318.76082880306</v>
      </c>
      <c r="N66" s="75">
        <v>239143.35731871784</v>
      </c>
      <c r="O66" s="79">
        <v>26704.932700236284</v>
      </c>
      <c r="P66" s="75">
        <v>77818.526231288983</v>
      </c>
      <c r="Q66" s="75">
        <v>23887.982601992833</v>
      </c>
      <c r="R66" s="75">
        <v>292607.68</v>
      </c>
      <c r="S66" s="75">
        <v>156470.22429588615</v>
      </c>
      <c r="T66" s="80">
        <f t="shared" si="6"/>
        <v>136137.45570411385</v>
      </c>
      <c r="U66" s="75">
        <v>21480927.335580856</v>
      </c>
      <c r="V66" s="75">
        <v>393138.55</v>
      </c>
      <c r="W66" s="75">
        <v>46621.674139081602</v>
      </c>
      <c r="X66" s="77">
        <f t="shared" si="2"/>
        <v>81239.540537721827</v>
      </c>
      <c r="Y66" s="81"/>
      <c r="Z66" s="82">
        <v>4122205.4</v>
      </c>
      <c r="AA66" s="83">
        <f t="shared" si="12"/>
        <v>5008827.6864329372</v>
      </c>
      <c r="AB66" s="83"/>
      <c r="AC66" s="83">
        <f t="shared" si="7"/>
        <v>339229.35413908161</v>
      </c>
      <c r="AD66" s="83">
        <f>(W66+[2]AWM_DB_2017Q4!D105*[2]AWM_DB_2017Q4!J105)/[2]AWM_DB_2017Q4!H105</f>
        <v>331315.29063816112</v>
      </c>
      <c r="AE66" s="83">
        <f>W66/[2]AWM_DB_2017Q4!H105</f>
        <v>46095.753763476467</v>
      </c>
      <c r="AF66" s="83">
        <f>([2]AWM_DB_2017Q4!E105*[2]AWM_DB_2017Q4!K105-[2]Fiscaldatabase!W66)/[2]AWM_DB_2017Q4!H105</f>
        <v>260232.71460098508</v>
      </c>
      <c r="AG66" s="83">
        <f>N66/([2]AWM_DB_2017Q4!H105)</f>
        <v>236445.67718116345</v>
      </c>
      <c r="AH66" s="84">
        <f>([2]AWM_DB_2017Q4!C105*[2]AWM_DB_2017Q4!I105)/([2]AWM_DB_2017Q4!B105*[2]AWM_DB_2017Q4!H105)*100</f>
        <v>56.459990805381196</v>
      </c>
      <c r="AI66" s="84">
        <f>([2]AWM_DB_2017Q4!E105*[2]AWM_DB_2017Q4!K105-[2]Fiscaldatabase!W66)/([2]AWM_DB_2017Q4!H105*[2]AWM_DB_2017Q4!B105)*100</f>
        <v>18.200733109303599</v>
      </c>
      <c r="AJ66" s="84">
        <f>(W66+[2]AWM_DB_2017Q4!D105*[2]AWM_DB_2017Q4!J105)/([2]AWM_DB_2017Q4!H105*[2]AWM_DB_2017Q4!B105)*100</f>
        <v>23.172264060583629</v>
      </c>
      <c r="AK66" s="84">
        <f t="shared" si="8"/>
        <v>2.1670120247315765</v>
      </c>
      <c r="AL66">
        <f>[2]AWM_DB_2017Q4!Q105/([2]AWM_DB_2017Q4!B105*[2]AWM_DB_2017Q4!H105)</f>
        <v>0.48610483549029349</v>
      </c>
      <c r="AM66">
        <f>([2]AWM_DB_2017Q4!Q105-I66)/([2]AWM_DB_2017Q4!B105*[2]AWM_DB_2017Q4!H105)</f>
        <v>0.4057270924307862</v>
      </c>
      <c r="AO66">
        <f>Z66/([2]AWM_DB_2017Q4!B105*[2]AWM_DB_2017Q4!H105+[2]AWM_DB_2017Q4!B104*[2]AWM_DB_2017Q4!H104+[2]AWM_DB_2017Q4!B103*[2]AWM_DB_2017Q4!H103+[2]AWM_DB_2017Q4!B102*[2]AWM_DB_2017Q4!H102)*100</f>
        <v>72.442375550629862</v>
      </c>
      <c r="AP66">
        <f>Z66/([2]AWM_DB_2017Q4!B105*[2]AWM_DB_2017Q4!H105*4)*100</f>
        <v>71.263915806828706</v>
      </c>
      <c r="AQ66">
        <f>AA66/([2]AWM_DB_2017Q4!B105*[2]AWM_DB_2017Q4!H105*4)*100</f>
        <v>86.591676032657048</v>
      </c>
      <c r="AR66">
        <f>B66/([2]AWM_DB_2017Q4!B105*[2]AWM_DB_2017Q4!H105)*100</f>
        <v>6.2060910452979883</v>
      </c>
      <c r="AS66">
        <f>(B66-P66)/([2]AWM_DB_2017Q4!B105*[2]AWM_DB_2017Q4!H105)*100</f>
        <v>0.82484254995802364</v>
      </c>
      <c r="AT66">
        <f>SUM(C63:C66)/([2]AWM_DB_2017Q4!B105*[2]AWM_DB_2017Q4!H105+[2]AWM_DB_2017Q4!B104*[2]AWM_DB_2017Q4!H104+[2]AWM_DB_2017Q4!B103*[2]AWM_DB_2017Q4!H103+[2]AWM_DB_2017Q4!B102*[2]AWM_DB_2017Q4!H102)*100</f>
        <v>2.0232232360680626</v>
      </c>
      <c r="AU66" s="85">
        <f>Z66/([2]AWM_DB_2017Q4!H105*[2]population!D150)</f>
        <v>4263441.2995057553</v>
      </c>
      <c r="AV66">
        <f>AA66/([2]AWM_DB_2017Q4!H105*[2]population!D150)</f>
        <v>5180441.2318818578</v>
      </c>
      <c r="AW66" s="36">
        <f>(M66-P66)/([2]AWM_DB_2017Q4!B105*[2]AWM_DB_2017Q4!H105)*100</f>
        <v>47.264896768419071</v>
      </c>
      <c r="AX66" s="36">
        <f>D66/([2]AWM_DB_2017Q4!B105*[2]AWM_DB_2017Q4!H105)*100</f>
        <v>46.44005421846105</v>
      </c>
      <c r="AZ66" s="36">
        <f>AC66/([2]AWM_DB_2017Q4!B105*[2]AWM_DB_2017Q4!H105)*100</f>
        <v>23.458134456446437</v>
      </c>
      <c r="BA66" s="36">
        <f>AD66/[2]AWM_DB_2017Q4!B105*100</f>
        <v>23.172264060583629</v>
      </c>
      <c r="BC66">
        <f>R66/([2]AWM_DB_2017Q4!B105*[2]AWM_DB_2017Q4!H105)*100</f>
        <v>20.234187332782085</v>
      </c>
      <c r="BD66">
        <f>([2]AWM_DB_2017Q4!D105*[2]AWM_DB_2017Q4!J105)/([2]AWM_DB_2017Q4!B105*[2]AWM_DB_2017Q4!H105)*100</f>
        <v>19.948316936919277</v>
      </c>
      <c r="BE66" s="37">
        <f>N66/([2]AWM_DB_2017Q4!B105*[2]AWM_DB_2017Q4!H105)*100</f>
        <v>16.537062497393713</v>
      </c>
      <c r="BG66">
        <f t="shared" si="9"/>
        <v>0.52892565956463855</v>
      </c>
      <c r="BH66">
        <f>([2]AWM_DB_2017Q4!D105/[2]AWM_DB_2017Q4!D104-1)*100</f>
        <v>0.52892518297080748</v>
      </c>
      <c r="BL66" s="37">
        <f>(G66+H66)/[2]AWM_DB_2017Q4!Q105</f>
        <v>0.52975695615320928</v>
      </c>
      <c r="BM66">
        <f>(E66+H66)/[2]AWM_DB_2017Q4!T105</f>
        <v>0.31267741834122453</v>
      </c>
      <c r="BN66">
        <f>(E66)/[2]AWM_DB_2017Q4!T105</f>
        <v>0.12683029605282256</v>
      </c>
      <c r="BP66">
        <f>(H66)/[2]AWM_DB_2017Q4!T105</f>
        <v>0.18584712228840197</v>
      </c>
      <c r="BR66">
        <f>($E66)/[2]AWM_DB_2017Q4!Q105</f>
        <v>0.23459150242924764</v>
      </c>
      <c r="BS66">
        <f>($G66)/[2]AWM_DB_2017Q4!Q105</f>
        <v>0.18600505304615922</v>
      </c>
      <c r="BT66">
        <f>($H66)/[2]AWM_DB_2017Q4!Q105</f>
        <v>0.34375190310705006</v>
      </c>
      <c r="BU66">
        <f>($I66)/([2]AWM_DB_2017Q4!$Q105)</f>
        <v>0.16535063465977856</v>
      </c>
      <c r="BV66">
        <f>($J66)/([2]AWM_DB_2017Q4!$Q105)</f>
        <v>0.17840126844727153</v>
      </c>
      <c r="BW66">
        <f>K66/([2]AWM_DB_2017Q4!C105*[2]AWM_DB_2017Q4!I105)*100</f>
        <v>21.694176685822843</v>
      </c>
      <c r="BX66">
        <f>($I66)/([2]AWM_DB_2017Q4!Q105-$I66)*100</f>
        <v>19.810790198394031</v>
      </c>
      <c r="BY66">
        <f>($J66)/([2]AWM_DB_2017Q4!Q105-$I66)*100</f>
        <v>21.374396945063424</v>
      </c>
      <c r="BZ66">
        <f>($E66)/([2]AWM_DB_2017Q4!B105*[2]AWM_DB_2017Q4!H105)*100</f>
        <v>11.403606369579022</v>
      </c>
      <c r="CA66" s="37">
        <f>($I66)/([2]AWM_DB_2017Q4!B105*[2]AWM_DB_2017Q4!H105)*100</f>
        <v>8.0377743059507267</v>
      </c>
      <c r="CB66" s="37">
        <f>($J66)/([2]AWM_DB_2017Q4!B105*[2]AWM_DB_2017Q4!H105)*100</f>
        <v>8.6721719249820612</v>
      </c>
      <c r="CC66" s="37">
        <f t="shared" si="10"/>
        <v>16.709946230932786</v>
      </c>
      <c r="CD66">
        <f>N66/([2]AWM_DB_2017Q4!H105*[2]population!D150)*100</f>
        <v>24733693.912852656</v>
      </c>
      <c r="CF66">
        <f t="shared" si="13"/>
        <v>0.48101736503924347</v>
      </c>
      <c r="CG66">
        <f>N66/([2]AWM_DB_2017Q4!B105*[2]AWM_DB_2017Q4!H105)*100</f>
        <v>16.537062497393713</v>
      </c>
      <c r="CH66">
        <f>($G66+$H66)/[2]AWM_DB_2017Q4!Q105*100</f>
        <v>52.97569561532093</v>
      </c>
      <c r="CI66">
        <f t="shared" si="11"/>
        <v>41.185187143457455</v>
      </c>
      <c r="CK66" s="80">
        <f>N66+P66+Q66+[2]Fiscaldatabase!CN66+W66+X66</f>
        <v>757184.77353599109</v>
      </c>
      <c r="CL66" s="80">
        <f>[2]Fiscaldatabase!CK66-D66-P66</f>
        <v>7794.1055403246282</v>
      </c>
      <c r="CM66" s="80">
        <f>[2]Fiscaldatabase!CK66-D66</f>
        <v>85612.631771613611</v>
      </c>
      <c r="CN66" s="83">
        <f>[2]AWM_DB_2017Q4!D105*[2]AWM_DB_2017Q4!J105</f>
        <v>288473.69270718802</v>
      </c>
      <c r="CO66" s="55">
        <f>[2]Fiscaldatabase!CL66/([2]AWM_DB_2017Q4!B105*[2]AWM_DB_2017Q4!H105)*100</f>
        <v>0.53897215409521471</v>
      </c>
      <c r="CP66" s="37">
        <f>[2]Fiscaldatabase!CM66/([2]AWM_DB_2017Q4!B105*[2]AWM_DB_2017Q4!H105)*100</f>
        <v>5.9202206494351799</v>
      </c>
      <c r="CQ66">
        <f>SUM([2]Fiscaldatabase!CM63:CM66)/([2]AWM_DB_2017Q4!B105*[2]AWM_DB_2017Q4!H105+[2]AWM_DB_2017Q4!B104*[2]AWM_DB_2017Q4!H104+[2]AWM_DB_2017Q4!B103*[2]AWM_DB_2017Q4!H103+[2]AWM_DB_2017Q4!B102*[2]AWM_DB_2017Q4!H102)*100</f>
        <v>7.1168906380805117</v>
      </c>
    </row>
    <row r="67" spans="1:103">
      <c r="A67" s="71" t="s">
        <v>138</v>
      </c>
      <c r="B67" s="72">
        <f t="shared" si="3"/>
        <v>76552.250883585191</v>
      </c>
      <c r="C67" s="73">
        <f t="shared" si="4"/>
        <v>-3042.219404936026</v>
      </c>
      <c r="D67" s="74">
        <v>679614.30003214011</v>
      </c>
      <c r="E67" s="75">
        <v>169532.80334375511</v>
      </c>
      <c r="F67" s="76">
        <v>39067.256999999998</v>
      </c>
      <c r="G67" s="76">
        <v>130465.54634375511</v>
      </c>
      <c r="H67" s="75">
        <v>245968.71274774926</v>
      </c>
      <c r="I67" s="76">
        <v>121493.16</v>
      </c>
      <c r="J67" s="76">
        <v>124475.55274774926</v>
      </c>
      <c r="K67" s="75">
        <v>179590.79539474484</v>
      </c>
      <c r="L67" s="77">
        <f t="shared" si="5"/>
        <v>84521.988545890898</v>
      </c>
      <c r="M67" s="78">
        <v>756166.5509157253</v>
      </c>
      <c r="N67" s="75">
        <v>243319.24208506595</v>
      </c>
      <c r="O67" s="79">
        <v>28265.008378583461</v>
      </c>
      <c r="P67" s="75">
        <v>79594.470288521217</v>
      </c>
      <c r="Q67" s="75">
        <v>24163.589774831627</v>
      </c>
      <c r="R67" s="75">
        <v>294319.96000000002</v>
      </c>
      <c r="S67" s="75">
        <v>158550.2524251529</v>
      </c>
      <c r="T67" s="80">
        <f t="shared" si="6"/>
        <v>135769.70757484713</v>
      </c>
      <c r="U67" s="75">
        <v>21505387.894192759</v>
      </c>
      <c r="V67" s="75">
        <v>392845.41</v>
      </c>
      <c r="W67" s="75">
        <v>47022.434780926378</v>
      </c>
      <c r="X67" s="77">
        <f t="shared" ref="X67:X130" si="14">M67-(N67+P67+Q67+R67+W67)</f>
        <v>67746.853986380156</v>
      </c>
      <c r="Y67" s="81"/>
      <c r="Z67" s="82">
        <v>4208314.4000000004</v>
      </c>
      <c r="AA67" s="83">
        <f t="shared" si="12"/>
        <v>5085379.937316522</v>
      </c>
      <c r="AB67" s="83"/>
      <c r="AC67" s="83">
        <f t="shared" si="7"/>
        <v>341342.39478092641</v>
      </c>
      <c r="AD67" s="83">
        <f>(W67+[2]AWM_DB_2017Q4!D106*[2]AWM_DB_2017Q4!J106)/[2]AWM_DB_2017Q4!H106</f>
        <v>331762.91584164073</v>
      </c>
      <c r="AE67" s="83">
        <f>W67/[2]AWM_DB_2017Q4!H106</f>
        <v>46380.525753568079</v>
      </c>
      <c r="AF67" s="83">
        <f>([2]AWM_DB_2017Q4!E106*[2]AWM_DB_2017Q4!K106-[2]Fiscaldatabase!W67)/[2]AWM_DB_2017Q4!H106</f>
        <v>253127.97888695769</v>
      </c>
      <c r="AG67" s="83">
        <f>N67/([2]AWM_DB_2017Q4!H106)</f>
        <v>239997.66125344689</v>
      </c>
      <c r="AH67" s="84">
        <f>([2]AWM_DB_2017Q4!C106*[2]AWM_DB_2017Q4!I106)/([2]AWM_DB_2017Q4!B106*[2]AWM_DB_2017Q4!H106)*100</f>
        <v>56.924599852382883</v>
      </c>
      <c r="AI67" s="84">
        <f>([2]AWM_DB_2017Q4!E106*[2]AWM_DB_2017Q4!K106-[2]Fiscaldatabase!W67)/([2]AWM_DB_2017Q4!H106*[2]AWM_DB_2017Q4!B106)*100</f>
        <v>17.679442214147965</v>
      </c>
      <c r="AJ67" s="84">
        <f>(W67+[2]AWM_DB_2017Q4!D106*[2]AWM_DB_2017Q4!J106)/([2]AWM_DB_2017Q4!H106*[2]AWM_DB_2017Q4!B106)*100</f>
        <v>23.17161194590383</v>
      </c>
      <c r="AK67" s="84">
        <f t="shared" si="8"/>
        <v>2.2243459875653144</v>
      </c>
      <c r="AL67">
        <f>[2]AWM_DB_2017Q4!Q106/([2]AWM_DB_2017Q4!B106*[2]AWM_DB_2017Q4!H106)</f>
        <v>0.48629046380158847</v>
      </c>
      <c r="AM67">
        <f>([2]AWM_DB_2017Q4!Q106-I67)/([2]AWM_DB_2017Q4!B106*[2]AWM_DB_2017Q4!H106)</f>
        <v>0.40259329064921884</v>
      </c>
      <c r="AO67">
        <f>Z67/([2]AWM_DB_2017Q4!B106*[2]AWM_DB_2017Q4!H106+[2]AWM_DB_2017Q4!B105*[2]AWM_DB_2017Q4!H105+[2]AWM_DB_2017Q4!B104*[2]AWM_DB_2017Q4!H104+[2]AWM_DB_2017Q4!B103*[2]AWM_DB_2017Q4!H103)*100</f>
        <v>73.234127531776593</v>
      </c>
      <c r="AP67">
        <f>Z67/([2]AWM_DB_2017Q4!B106*[2]AWM_DB_2017Q4!H106*4)*100</f>
        <v>72.478158238786946</v>
      </c>
      <c r="AQ67">
        <f>AA67/([2]AWM_DB_2017Q4!B106*[2]AWM_DB_2017Q4!H106*4)*100</f>
        <v>87.583516051267296</v>
      </c>
      <c r="AR67">
        <f>B67/([2]AWM_DB_2017Q4!B106*[2]AWM_DB_2017Q4!H106)*100</f>
        <v>5.2737182878501718</v>
      </c>
      <c r="AS67">
        <f>(B67-P67)/([2]AWM_DB_2017Q4!B106*[2]AWM_DB_2017Q4!H106)*100</f>
        <v>-0.20957983503139552</v>
      </c>
      <c r="AT67">
        <f>SUM(C64:C67)/([2]AWM_DB_2017Q4!B106*[2]AWM_DB_2017Q4!H106+[2]AWM_DB_2017Q4!B105*[2]AWM_DB_2017Q4!H105+[2]AWM_DB_2017Q4!B104*[2]AWM_DB_2017Q4!H104+[2]AWM_DB_2017Q4!B103*[2]AWM_DB_2017Q4!H103)*100</f>
        <v>1.2596958926471382</v>
      </c>
      <c r="AU67" s="85">
        <f>Z67/([2]AWM_DB_2017Q4!H106*[2]population!D151)</f>
        <v>4339102.5759193134</v>
      </c>
      <c r="AV67">
        <f>AA67/([2]AWM_DB_2017Q4!H106*[2]population!D151)</f>
        <v>5243426.0105515206</v>
      </c>
      <c r="AW67" s="36">
        <f>(M67-P67)/([2]AWM_DB_2017Q4!B106*[2]AWM_DB_2017Q4!H106)*100</f>
        <v>46.609348692810414</v>
      </c>
      <c r="AX67" s="36">
        <f>D67/([2]AWM_DB_2017Q4!B106*[2]AWM_DB_2017Q4!H106)*100</f>
        <v>46.81892852784182</v>
      </c>
      <c r="AZ67" s="36">
        <f>AC67/([2]AWM_DB_2017Q4!B106*[2]AWM_DB_2017Q4!H106)*100</f>
        <v>23.51522795211163</v>
      </c>
      <c r="BA67" s="36">
        <f>AD67/[2]AWM_DB_2017Q4!B106*100</f>
        <v>23.171611945903834</v>
      </c>
      <c r="BC67">
        <f>R67/([2]AWM_DB_2017Q4!B106*[2]AWM_DB_2017Q4!H106)*100</f>
        <v>20.275831704697204</v>
      </c>
      <c r="BD67">
        <f>([2]AWM_DB_2017Q4!D106*[2]AWM_DB_2017Q4!J106)/([2]AWM_DB_2017Q4!B106*[2]AWM_DB_2017Q4!H106)*100</f>
        <v>19.932215698489404</v>
      </c>
      <c r="BE67" s="37">
        <f>N67/([2]AWM_DB_2017Q4!B106*[2]AWM_DB_2017Q4!H106)*100</f>
        <v>16.762369779580268</v>
      </c>
      <c r="BG67">
        <f t="shared" si="9"/>
        <v>-7.456404364314384E-2</v>
      </c>
      <c r="BH67">
        <f>([2]AWM_DB_2017Q4!D106/[2]AWM_DB_2017Q4!D105-1)*100</f>
        <v>-7.4562323083948723E-2</v>
      </c>
      <c r="BL67" s="37">
        <f>(G67+H67)/[2]AWM_DB_2017Q4!Q106</f>
        <v>0.53327638262072641</v>
      </c>
      <c r="BM67">
        <f>(E67+H67)/[2]AWM_DB_2017Q4!T106</f>
        <v>0.31891959476830428</v>
      </c>
      <c r="BN67">
        <f>(E67)/[2]AWM_DB_2017Q4!T106</f>
        <v>0.13012547691984341</v>
      </c>
      <c r="BP67">
        <f>(H67)/[2]AWM_DB_2017Q4!T106</f>
        <v>0.18879411784846084</v>
      </c>
      <c r="BR67">
        <f>($E67)/[2]AWM_DB_2017Q4!Q106</f>
        <v>0.24016900141050179</v>
      </c>
      <c r="BS67">
        <f>($G67)/[2]AWM_DB_2017Q4!Q106</f>
        <v>0.18482428984743982</v>
      </c>
      <c r="BT67">
        <f>($H67)/[2]AWM_DB_2017Q4!Q106</f>
        <v>0.34845209277328659</v>
      </c>
      <c r="BU67">
        <f>($I67)/([2]AWM_DB_2017Q4!$Q106)</f>
        <v>0.17211353991617429</v>
      </c>
      <c r="BV67">
        <f>($J67)/([2]AWM_DB_2017Q4!$Q106)</f>
        <v>0.17633855285711228</v>
      </c>
      <c r="BW67">
        <f>K67/([2]AWM_DB_2017Q4!C106*[2]AWM_DB_2017Q4!I106)*100</f>
        <v>21.734169487552784</v>
      </c>
      <c r="BX67">
        <f>($I67)/([2]AWM_DB_2017Q4!Q106-$I67)*100</f>
        <v>20.789510182199063</v>
      </c>
      <c r="BY67">
        <f>($J67)/([2]AWM_DB_2017Q4!Q106-$I67)*100</f>
        <v>21.299847425848412</v>
      </c>
      <c r="BZ67">
        <f>($E67)/([2]AWM_DB_2017Q4!B106*[2]AWM_DB_2017Q4!H106)*100</f>
        <v>11.679189508667728</v>
      </c>
      <c r="CA67" s="37">
        <f>($I67)/([2]AWM_DB_2017Q4!B106*[2]AWM_DB_2017Q4!H106)*100</f>
        <v>8.3697173152369615</v>
      </c>
      <c r="CB67" s="37">
        <f>($J67)/([2]AWM_DB_2017Q4!B106*[2]AWM_DB_2017Q4!H106)*100</f>
        <v>8.5751756654986071</v>
      </c>
      <c r="CC67" s="37">
        <f t="shared" si="10"/>
        <v>16.944892980735567</v>
      </c>
      <c r="CD67">
        <f>N67/([2]AWM_DB_2017Q4!H106*[2]population!D151)*100</f>
        <v>25088124.359293226</v>
      </c>
      <c r="CF67">
        <f t="shared" si="13"/>
        <v>0.4939374550640353</v>
      </c>
      <c r="CG67">
        <f>N67/([2]AWM_DB_2017Q4!B106*[2]AWM_DB_2017Q4!H106)*100</f>
        <v>16.762369779580268</v>
      </c>
      <c r="CH67">
        <f>($G67+$H67)/[2]AWM_DB_2017Q4!Q106*100</f>
        <v>53.327638262072639</v>
      </c>
      <c r="CI67">
        <f t="shared" si="11"/>
        <v>42.089357608047479</v>
      </c>
      <c r="CK67" s="80">
        <f>N67+P67+Q67+[2]Fiscaldatabase!CN67+W67+X67</f>
        <v>751178.68897864828</v>
      </c>
      <c r="CL67" s="80">
        <f>[2]Fiscaldatabase!CK67-D67-P67</f>
        <v>-8030.0813420130435</v>
      </c>
      <c r="CM67" s="80">
        <f>[2]Fiscaldatabase!CK67-D67</f>
        <v>71564.388946508174</v>
      </c>
      <c r="CN67" s="83">
        <f>[2]AWM_DB_2017Q4!D106*[2]AWM_DB_2017Q4!J106</f>
        <v>289332.098062923</v>
      </c>
      <c r="CO67" s="55">
        <f>[2]Fiscaldatabase!CL67/([2]AWM_DB_2017Q4!B106*[2]AWM_DB_2017Q4!H106)*100</f>
        <v>-0.55319584123919263</v>
      </c>
      <c r="CP67" s="37">
        <f>[2]Fiscaldatabase!CM67/([2]AWM_DB_2017Q4!B106*[2]AWM_DB_2017Q4!H106)*100</f>
        <v>4.9301022816423741</v>
      </c>
      <c r="CQ67">
        <f>SUM([2]Fiscaldatabase!CM64:CM67)/([2]AWM_DB_2017Q4!B106*[2]AWM_DB_2017Q4!H106+[2]AWM_DB_2017Q4!B105*[2]AWM_DB_2017Q4!H105+[2]AWM_DB_2017Q4!B104*[2]AWM_DB_2017Q4!H104+[2]AWM_DB_2017Q4!B103*[2]AWM_DB_2017Q4!H103)*100</f>
        <v>6.3649220181749611</v>
      </c>
    </row>
    <row r="68" spans="1:103">
      <c r="A68" s="71" t="s">
        <v>363</v>
      </c>
      <c r="B68" s="72">
        <f t="shared" ref="B68:B131" si="15">M68-D68</f>
        <v>67524.887502742</v>
      </c>
      <c r="C68" s="73">
        <f t="shared" ref="C68:C131" si="16">B68-P68</f>
        <v>-12764.373412124944</v>
      </c>
      <c r="D68" s="74">
        <v>684040.50200752774</v>
      </c>
      <c r="E68" s="75">
        <v>172508.09498960755</v>
      </c>
      <c r="F68" s="76">
        <v>39602.186000000002</v>
      </c>
      <c r="G68" s="76">
        <v>132905.90898960753</v>
      </c>
      <c r="H68" s="75">
        <v>249383.4742428379</v>
      </c>
      <c r="I68" s="76">
        <v>122723.75</v>
      </c>
      <c r="J68" s="76">
        <v>126659.7242428379</v>
      </c>
      <c r="K68" s="75">
        <v>181513.44583547936</v>
      </c>
      <c r="L68" s="77">
        <f t="shared" ref="L68:L131" si="17">D68-(E68+H68+K68)</f>
        <v>80635.486939602997</v>
      </c>
      <c r="M68" s="78">
        <v>751565.38951026974</v>
      </c>
      <c r="N68" s="75">
        <v>246474.80674386772</v>
      </c>
      <c r="O68" s="79">
        <v>28418.744216128791</v>
      </c>
      <c r="P68" s="75">
        <v>80289.260914866943</v>
      </c>
      <c r="Q68" s="75">
        <v>24442.061294544706</v>
      </c>
      <c r="R68" s="75">
        <v>298404.45</v>
      </c>
      <c r="S68" s="75">
        <v>160473.68697984159</v>
      </c>
      <c r="T68" s="80">
        <f t="shared" ref="T68:T131" si="18">R68-S68</f>
        <v>137930.76302015843</v>
      </c>
      <c r="U68" s="75">
        <v>21535112.783841487</v>
      </c>
      <c r="V68" s="75">
        <v>395481.4</v>
      </c>
      <c r="W68" s="75">
        <v>47857.519886585222</v>
      </c>
      <c r="X68" s="77">
        <f t="shared" si="14"/>
        <v>54097.290670405142</v>
      </c>
      <c r="Y68" s="81"/>
      <c r="Z68" s="82">
        <v>4284104.8</v>
      </c>
      <c r="AA68" s="83">
        <f t="shared" si="12"/>
        <v>5152904.824819264</v>
      </c>
      <c r="AB68" s="83"/>
      <c r="AC68" s="83">
        <f t="shared" ref="AC68:AC131" si="19">R68+W68</f>
        <v>346261.96988658526</v>
      </c>
      <c r="AD68" s="83">
        <f>(W68+[2]AWM_DB_2017Q4!D107*[2]AWM_DB_2017Q4!J107)/[2]AWM_DB_2017Q4!H107</f>
        <v>335209.82382417464</v>
      </c>
      <c r="AE68" s="83">
        <f>W68/[2]AWM_DB_2017Q4!H107</f>
        <v>47063.266089085977</v>
      </c>
      <c r="AF68" s="83">
        <f>([2]AWM_DB_2017Q4!E107*[2]AWM_DB_2017Q4!K107-[2]Fiscaldatabase!W68)/[2]AWM_DB_2017Q4!H107</f>
        <v>263013.26542652032</v>
      </c>
      <c r="AG68" s="83">
        <f>N68/([2]AWM_DB_2017Q4!H107)</f>
        <v>242384.25730235595</v>
      </c>
      <c r="AH68" s="84">
        <f>([2]AWM_DB_2017Q4!C107*[2]AWM_DB_2017Q4!I107)/([2]AWM_DB_2017Q4!B107*[2]AWM_DB_2017Q4!H107)*100</f>
        <v>56.767233894487156</v>
      </c>
      <c r="AI68" s="84">
        <f>([2]AWM_DB_2017Q4!E107*[2]AWM_DB_2017Q4!K107-[2]Fiscaldatabase!W68)/([2]AWM_DB_2017Q4!H107*[2]AWM_DB_2017Q4!B107)*100</f>
        <v>18.241700387770095</v>
      </c>
      <c r="AJ68" s="84">
        <f>(W68+[2]AWM_DB_2017Q4!D107*[2]AWM_DB_2017Q4!J107)/([2]AWM_DB_2017Q4!H107*[2]AWM_DB_2017Q4!B107)*100</f>
        <v>23.249006711968004</v>
      </c>
      <c r="AK68" s="84">
        <f t="shared" ref="AK68:AK131" si="20">100-SUM(AH68:AJ68)</f>
        <v>1.7420590057747347</v>
      </c>
      <c r="AL68">
        <f>[2]AWM_DB_2017Q4!Q107/([2]AWM_DB_2017Q4!B107*[2]AWM_DB_2017Q4!H107)</f>
        <v>0.48470124858372954</v>
      </c>
      <c r="AM68">
        <f>([2]AWM_DB_2017Q4!Q107-I68)/([2]AWM_DB_2017Q4!B107*[2]AWM_DB_2017Q4!H107)</f>
        <v>0.40099687379472593</v>
      </c>
      <c r="AO68">
        <f>Z68/([2]AWM_DB_2017Q4!B107*[2]AWM_DB_2017Q4!H107+[2]AWM_DB_2017Q4!B106*[2]AWM_DB_2017Q4!H106+[2]AWM_DB_2017Q4!B105*[2]AWM_DB_2017Q4!H105+[2]AWM_DB_2017Q4!B104*[2]AWM_DB_2017Q4!H104)*100</f>
        <v>73.91552864968213</v>
      </c>
      <c r="AP68">
        <f>Z68/([2]AWM_DB_2017Q4!B107*[2]AWM_DB_2017Q4!H107*4)*100</f>
        <v>73.049901468658149</v>
      </c>
      <c r="AQ68">
        <f>AA68/([2]AWM_DB_2017Q4!B107*[2]AWM_DB_2017Q4!H107*4)*100</f>
        <v>87.864141355837148</v>
      </c>
      <c r="AR68">
        <f>B68/([2]AWM_DB_2017Q4!B107*[2]AWM_DB_2017Q4!H107)*100</f>
        <v>4.6055702267204381</v>
      </c>
      <c r="AS68">
        <f>(B68-P68)/([2]AWM_DB_2017Q4!B107*[2]AWM_DB_2017Q4!H107)*100</f>
        <v>-0.87060075660603531</v>
      </c>
      <c r="AT68">
        <f>SUM(C65:C68)/([2]AWM_DB_2017Q4!B107*[2]AWM_DB_2017Q4!H107+[2]AWM_DB_2017Q4!B106*[2]AWM_DB_2017Q4!H106+[2]AWM_DB_2017Q4!B105*[2]AWM_DB_2017Q4!H105+[2]AWM_DB_2017Q4!B104*[2]AWM_DB_2017Q4!H104)*100</f>
        <v>0.39199805145514638</v>
      </c>
      <c r="AU68" s="85">
        <f>Z68/([2]AWM_DB_2017Q4!H107*[2]population!D152)</f>
        <v>4400964.5427790061</v>
      </c>
      <c r="AV68">
        <f>AA68/([2]AWM_DB_2017Q4!H107*[2]population!D152)</f>
        <v>5293463.2753018662</v>
      </c>
      <c r="AW68" s="36">
        <f>(M68-P68)/([2]AWM_DB_2017Q4!B107*[2]AWM_DB_2017Q4!H107)*100</f>
        <v>45.784739021469761</v>
      </c>
      <c r="AX68" s="36">
        <f>D68/([2]AWM_DB_2017Q4!B107*[2]AWM_DB_2017Q4!H107)*100</f>
        <v>46.655339778075792</v>
      </c>
      <c r="AZ68" s="36">
        <f>AC68/([2]AWM_DB_2017Q4!B107*[2]AWM_DB_2017Q4!H107)*100</f>
        <v>23.616978541289214</v>
      </c>
      <c r="BA68" s="36">
        <f>AD68/[2]AWM_DB_2017Q4!B107*100</f>
        <v>23.249006711968008</v>
      </c>
      <c r="BC68">
        <f>R68/([2]AWM_DB_2017Q4!B107*[2]AWM_DB_2017Q4!H107)*100</f>
        <v>20.352831396943539</v>
      </c>
      <c r="BD68">
        <f>([2]AWM_DB_2017Q4!D107*[2]AWM_DB_2017Q4!J107)/([2]AWM_DB_2017Q4!B107*[2]AWM_DB_2017Q4!H107)*100</f>
        <v>19.98485956762233</v>
      </c>
      <c r="BE68" s="37">
        <f>N68/([2]AWM_DB_2017Q4!B107*[2]AWM_DB_2017Q4!H107)*100</f>
        <v>16.810942950925099</v>
      </c>
      <c r="BG68">
        <f t="shared" ref="BG68:BG131" si="21">(V68/V67-1)*100</f>
        <v>0.67099931242675659</v>
      </c>
      <c r="BH68">
        <f>([2]AWM_DB_2017Q4!D107/[2]AWM_DB_2017Q4!D106-1)*100</f>
        <v>0.67099799642718061</v>
      </c>
      <c r="BL68" s="37">
        <f>(G68+H68)/[2]AWM_DB_2017Q4!Q107</f>
        <v>0.53794470646064163</v>
      </c>
      <c r="BM68">
        <f>(E68+H68)/[2]AWM_DB_2017Q4!T107</f>
        <v>0.32010136254571103</v>
      </c>
      <c r="BN68">
        <f>(E68)/[2]AWM_DB_2017Q4!T107</f>
        <v>0.13088689199644626</v>
      </c>
      <c r="BP68">
        <f>(H68)/[2]AWM_DB_2017Q4!T107</f>
        <v>0.18921447054926474</v>
      </c>
      <c r="BR68">
        <f>($E68)/[2]AWM_DB_2017Q4!Q107</f>
        <v>0.24274756399615563</v>
      </c>
      <c r="BS68">
        <f>($G68)/[2]AWM_DB_2017Q4!Q107</f>
        <v>0.18702070560726786</v>
      </c>
      <c r="BT68">
        <f>($H68)/[2]AWM_DB_2017Q4!Q107</f>
        <v>0.35092400085337377</v>
      </c>
      <c r="BU68">
        <f>($I68)/([2]AWM_DB_2017Q4!$Q107)</f>
        <v>0.17269271542745809</v>
      </c>
      <c r="BV68">
        <f>($J68)/([2]AWM_DB_2017Q4!$Q107)</f>
        <v>0.17823128542591568</v>
      </c>
      <c r="BW68">
        <f>K68/([2]AWM_DB_2017Q4!C107*[2]AWM_DB_2017Q4!I107)*100</f>
        <v>21.808741672624883</v>
      </c>
      <c r="BX68">
        <f>($I68)/([2]AWM_DB_2017Q4!Q107-$I68)*100</f>
        <v>20.874071659683981</v>
      </c>
      <c r="BY68">
        <f>($J68)/([2]AWM_DB_2017Q4!Q107-$I68)*100</f>
        <v>21.543541166569721</v>
      </c>
      <c r="BZ68">
        <f>($E68)/([2]AWM_DB_2017Q4!B107*[2]AWM_DB_2017Q4!H107)*100</f>
        <v>11.766004735959543</v>
      </c>
      <c r="CA68" s="37">
        <f>($I68)/([2]AWM_DB_2017Q4!B107*[2]AWM_DB_2017Q4!H107)*100</f>
        <v>8.3704374789003619</v>
      </c>
      <c r="CB68" s="37">
        <f>($J68)/([2]AWM_DB_2017Q4!B107*[2]AWM_DB_2017Q4!H107)*100</f>
        <v>8.6388926582624403</v>
      </c>
      <c r="CC68" s="37">
        <f t="shared" ref="CC68:CC131" si="22">CA68+CB68</f>
        <v>17.009330137162802</v>
      </c>
      <c r="CD68">
        <f>N68/([2]AWM_DB_2017Q4!H107*[2]population!D152)*100</f>
        <v>25319802.754780177</v>
      </c>
      <c r="CF68">
        <f t="shared" si="13"/>
        <v>0.49210859048541999</v>
      </c>
      <c r="CG68">
        <f>N68/([2]AWM_DB_2017Q4!B107*[2]AWM_DB_2017Q4!H107)*100</f>
        <v>16.810942950925099</v>
      </c>
      <c r="CH68">
        <f>($G68+$H68)/[2]AWM_DB_2017Q4!Q107*100</f>
        <v>53.794470646064163</v>
      </c>
      <c r="CI68">
        <f t="shared" ref="CI68:CI131" si="23">BX68+BY68</f>
        <v>42.417612826253702</v>
      </c>
      <c r="CK68" s="80">
        <f>N68+P68+Q68+[2]Fiscaldatabase!CN68+W68+X68</f>
        <v>746170.34499766305</v>
      </c>
      <c r="CL68" s="80">
        <f>[2]Fiscaldatabase!CK68-D68-P68</f>
        <v>-18159.417924731635</v>
      </c>
      <c r="CM68" s="80">
        <f>[2]Fiscaldatabase!CK68-D68</f>
        <v>62129.842990135308</v>
      </c>
      <c r="CN68" s="83">
        <f>[2]AWM_DB_2017Q4!D107*[2]AWM_DB_2017Q4!J107</f>
        <v>293009.40548739332</v>
      </c>
      <c r="CO68" s="55">
        <f>[2]Fiscaldatabase!CL68/([2]AWM_DB_2017Q4!B107*[2]AWM_DB_2017Q4!H107)*100</f>
        <v>-1.238572585927245</v>
      </c>
      <c r="CP68" s="37">
        <f>[2]Fiscaldatabase!CM68/([2]AWM_DB_2017Q4!B107*[2]AWM_DB_2017Q4!H107)*100</f>
        <v>4.2375983973992293</v>
      </c>
      <c r="CQ68">
        <f>SUM([2]Fiscaldatabase!CM65:CM68)/([2]AWM_DB_2017Q4!B107*[2]AWM_DB_2017Q4!H107+[2]AWM_DB_2017Q4!B106*[2]AWM_DB_2017Q4!H106+[2]AWM_DB_2017Q4!B105*[2]AWM_DB_2017Q4!H105+[2]AWM_DB_2017Q4!B104*[2]AWM_DB_2017Q4!H104)*100</f>
        <v>5.4932900365046136</v>
      </c>
    </row>
    <row r="69" spans="1:103">
      <c r="A69" s="71" t="s">
        <v>364</v>
      </c>
      <c r="B69" s="72">
        <f t="shared" si="15"/>
        <v>59043.054149048752</v>
      </c>
      <c r="C69" s="73">
        <f t="shared" si="16"/>
        <v>-20894.588242462763</v>
      </c>
      <c r="D69" s="74">
        <v>691767.57573563803</v>
      </c>
      <c r="E69" s="75">
        <v>174525.02598084763</v>
      </c>
      <c r="F69" s="76">
        <v>40580.419000000002</v>
      </c>
      <c r="G69" s="76">
        <v>133944.60698084763</v>
      </c>
      <c r="H69" s="75">
        <v>251647.31226106049</v>
      </c>
      <c r="I69" s="76">
        <v>123891.87</v>
      </c>
      <c r="J69" s="76">
        <v>127755.4422610605</v>
      </c>
      <c r="K69" s="75">
        <v>183227.8367675792</v>
      </c>
      <c r="L69" s="77">
        <f t="shared" si="17"/>
        <v>82367.400726150721</v>
      </c>
      <c r="M69" s="78">
        <v>750810.62988468679</v>
      </c>
      <c r="N69" s="75">
        <v>248803.76805414405</v>
      </c>
      <c r="O69" s="79">
        <v>28384.775318878186</v>
      </c>
      <c r="P69" s="75">
        <v>79937.642391511516</v>
      </c>
      <c r="Q69" s="75">
        <v>24204.738771928558</v>
      </c>
      <c r="R69" s="75">
        <v>301348.27</v>
      </c>
      <c r="S69" s="75">
        <v>162193.77257294551</v>
      </c>
      <c r="T69" s="80">
        <f t="shared" si="18"/>
        <v>139154.49742705451</v>
      </c>
      <c r="U69" s="75">
        <v>21561387.337922368</v>
      </c>
      <c r="V69" s="75">
        <v>398620.8</v>
      </c>
      <c r="W69" s="75">
        <v>48354.482388787837</v>
      </c>
      <c r="X69" s="77">
        <f t="shared" si="14"/>
        <v>48161.728278314811</v>
      </c>
      <c r="Y69" s="81"/>
      <c r="Z69" s="82">
        <v>4348331.7</v>
      </c>
      <c r="AA69" s="83">
        <f t="shared" ref="AA69:AA132" si="24">AA68+B69</f>
        <v>5211947.8789683124</v>
      </c>
      <c r="AB69" s="83"/>
      <c r="AC69" s="83">
        <f t="shared" si="19"/>
        <v>349702.75238878786</v>
      </c>
      <c r="AD69" s="83">
        <f>(W69+[2]AWM_DB_2017Q4!D108*[2]AWM_DB_2017Q4!J108)/[2]AWM_DB_2017Q4!H108</f>
        <v>337189.63849042868</v>
      </c>
      <c r="AE69" s="83">
        <f>W69/[2]AWM_DB_2017Q4!H108</f>
        <v>47371.938176747622</v>
      </c>
      <c r="AF69" s="83">
        <f>([2]AWM_DB_2017Q4!E108*[2]AWM_DB_2017Q4!K108-[2]Fiscaldatabase!W69)/[2]AWM_DB_2017Q4!H108</f>
        <v>264555.91753278364</v>
      </c>
      <c r="AG69" s="83">
        <f>N69/([2]AWM_DB_2017Q4!H108)</f>
        <v>243748.17258173591</v>
      </c>
      <c r="AH69" s="84">
        <f>([2]AWM_DB_2017Q4!C108*[2]AWM_DB_2017Q4!I108)/([2]AWM_DB_2017Q4!B108*[2]AWM_DB_2017Q4!H108)*100</f>
        <v>56.770746326647092</v>
      </c>
      <c r="AI69" s="84">
        <f>([2]AWM_DB_2017Q4!E108*[2]AWM_DB_2017Q4!K108-[2]Fiscaldatabase!W69)/([2]AWM_DB_2017Q4!H108*[2]AWM_DB_2017Q4!B108)*100</f>
        <v>18.23109529512816</v>
      </c>
      <c r="AJ69" s="84">
        <f>(W69+[2]AWM_DB_2017Q4!D108*[2]AWM_DB_2017Q4!J108)/([2]AWM_DB_2017Q4!H108*[2]AWM_DB_2017Q4!B108)*100</f>
        <v>23.236435189876424</v>
      </c>
      <c r="AK69" s="84">
        <f t="shared" si="20"/>
        <v>1.7617231883483271</v>
      </c>
      <c r="AL69">
        <f>[2]AWM_DB_2017Q4!Q108/([2]AWM_DB_2017Q4!B108*[2]AWM_DB_2017Q4!H108)</f>
        <v>0.48495808552475922</v>
      </c>
      <c r="AM69">
        <f>([2]AWM_DB_2017Q4!Q108-I69)/([2]AWM_DB_2017Q4!B108*[2]AWM_DB_2017Q4!H108)</f>
        <v>0.40131645234804125</v>
      </c>
      <c r="AO69">
        <f>Z69/([2]AWM_DB_2017Q4!B108*[2]AWM_DB_2017Q4!H108+[2]AWM_DB_2017Q4!B107*[2]AWM_DB_2017Q4!H107+[2]AWM_DB_2017Q4!B106*[2]AWM_DB_2017Q4!H106+[2]AWM_DB_2017Q4!B105*[2]AWM_DB_2017Q4!H105)*100</f>
        <v>74.393212729212195</v>
      </c>
      <c r="AP69">
        <f>Z69/([2]AWM_DB_2017Q4!B108*[2]AWM_DB_2017Q4!H108*4)*100</f>
        <v>73.390926495438009</v>
      </c>
      <c r="AQ69">
        <f>AA69/([2]AWM_DB_2017Q4!B108*[2]AWM_DB_2017Q4!H108*4)*100</f>
        <v>87.966997477082401</v>
      </c>
      <c r="AR69">
        <f>B69/([2]AWM_DB_2017Q4!B108*[2]AWM_DB_2017Q4!H108)*100</f>
        <v>3.9861029434520856</v>
      </c>
      <c r="AS69">
        <f>(B69-P69)/([2]AWM_DB_2017Q4!B108*[2]AWM_DB_2017Q4!H108)*100</f>
        <v>-1.4106312909431704</v>
      </c>
      <c r="AT69">
        <f>SUM(C66:C69)/([2]AWM_DB_2017Q4!B108*[2]AWM_DB_2017Q4!H108+[2]AWM_DB_2017Q4!B107*[2]AWM_DB_2017Q4!H107+[2]AWM_DB_2017Q4!B106*[2]AWM_DB_2017Q4!H106+[2]AWM_DB_2017Q4!B105*[2]AWM_DB_2017Q4!H105)*100</f>
        <v>-0.42382912563573744</v>
      </c>
      <c r="AU69" s="85">
        <f>Z69/([2]AWM_DB_2017Q4!H108*[2]population!D153)</f>
        <v>4446797.9607754974</v>
      </c>
      <c r="AV69">
        <f>AA69/([2]AWM_DB_2017Q4!H108*[2]population!D153)</f>
        <v>5329970.388382392</v>
      </c>
      <c r="AW69" s="36">
        <f>(M69-P69)/([2]AWM_DB_2017Q4!B108*[2]AWM_DB_2017Q4!H108)*100</f>
        <v>45.291843870040118</v>
      </c>
      <c r="AX69" s="36">
        <f>D69/([2]AWM_DB_2017Q4!B108*[2]AWM_DB_2017Q4!H108)*100</f>
        <v>46.702475160983283</v>
      </c>
      <c r="AZ69" s="36">
        <f>AC69/([2]AWM_DB_2017Q4!B108*[2]AWM_DB_2017Q4!H108)*100</f>
        <v>23.609062754635659</v>
      </c>
      <c r="BA69" s="36">
        <f>AD69/[2]AWM_DB_2017Q4!B108*100</f>
        <v>23.236435189876424</v>
      </c>
      <c r="BC69">
        <f>R69/([2]AWM_DB_2017Q4!B108*[2]AWM_DB_2017Q4!H108)*100</f>
        <v>20.344564544694148</v>
      </c>
      <c r="BD69">
        <f>([2]AWM_DB_2017Q4!D108*[2]AWM_DB_2017Q4!J108)/([2]AWM_DB_2017Q4!B108*[2]AWM_DB_2017Q4!H108)*100</f>
        <v>19.971936979934917</v>
      </c>
      <c r="BE69" s="37">
        <f>N69/([2]AWM_DB_2017Q4!B108*[2]AWM_DB_2017Q4!H108)*100</f>
        <v>16.797190566717525</v>
      </c>
      <c r="BG69">
        <f t="shared" si="21"/>
        <v>0.79381735778216722</v>
      </c>
      <c r="BH69">
        <f>([2]AWM_DB_2017Q4!D108/[2]AWM_DB_2017Q4!D107-1)*100</f>
        <v>0.7938184560288386</v>
      </c>
      <c r="BL69" s="37">
        <f>(G69+H69)/[2]AWM_DB_2017Q4!Q108</f>
        <v>0.53678876247755747</v>
      </c>
      <c r="BM69">
        <f>(E69+H69)/[2]AWM_DB_2017Q4!T108</f>
        <v>0.32060631858831629</v>
      </c>
      <c r="BN69">
        <f>(E69)/[2]AWM_DB_2017Q4!T108</f>
        <v>0.13129389465322067</v>
      </c>
      <c r="BP69">
        <f>(H69)/[2]AWM_DB_2017Q4!T108</f>
        <v>0.18931242393509562</v>
      </c>
      <c r="BR69">
        <f>($E69)/[2]AWM_DB_2017Q4!Q108</f>
        <v>0.2429591182870432</v>
      </c>
      <c r="BS69">
        <f>($G69)/[2]AWM_DB_2017Q4!Q108</f>
        <v>0.18646645905637937</v>
      </c>
      <c r="BT69">
        <f>($H69)/[2]AWM_DB_2017Q4!Q108</f>
        <v>0.35032230342117809</v>
      </c>
      <c r="BU69">
        <f>($I69)/([2]AWM_DB_2017Q4!$Q108)</f>
        <v>0.17247188091773283</v>
      </c>
      <c r="BV69">
        <f>($J69)/([2]AWM_DB_2017Q4!$Q108)</f>
        <v>0.17785042250344529</v>
      </c>
      <c r="BW69">
        <f>K69/([2]AWM_DB_2017Q4!C108*[2]AWM_DB_2017Q4!I108)*100</f>
        <v>21.789463975808175</v>
      </c>
      <c r="BX69">
        <f>($I69)/([2]AWM_DB_2017Q4!Q108-$I69)*100</f>
        <v>20.841815152940661</v>
      </c>
      <c r="BY69">
        <f>($J69)/([2]AWM_DB_2017Q4!Q108-$I69)*100</f>
        <v>21.491767881033734</v>
      </c>
      <c r="BZ69">
        <f>($E69)/([2]AWM_DB_2017Q4!B108*[2]AWM_DB_2017Q4!H108)*100</f>
        <v>11.782498886526799</v>
      </c>
      <c r="CA69" s="37">
        <f>($I69)/([2]AWM_DB_2017Q4!B108*[2]AWM_DB_2017Q4!H108)*100</f>
        <v>8.364163317671796</v>
      </c>
      <c r="CB69" s="37">
        <f>($J69)/([2]AWM_DB_2017Q4!B108*[2]AWM_DB_2017Q4!H108)*100</f>
        <v>8.6250000407040375</v>
      </c>
      <c r="CC69" s="37">
        <f t="shared" si="22"/>
        <v>16.989163358375833</v>
      </c>
      <c r="CD69">
        <f>N69/([2]AWM_DB_2017Q4!H108*[2]population!D153)*100</f>
        <v>25443783.150591467</v>
      </c>
      <c r="CF69">
        <f t="shared" si="13"/>
        <v>0.49232343825502017</v>
      </c>
      <c r="CG69">
        <f>N69/([2]AWM_DB_2017Q4!B108*[2]AWM_DB_2017Q4!H108)*100</f>
        <v>16.797190566717525</v>
      </c>
      <c r="CH69">
        <f>($G69+$H69)/[2]AWM_DB_2017Q4!Q108*100</f>
        <v>53.678876247755746</v>
      </c>
      <c r="CI69">
        <f t="shared" si="23"/>
        <v>42.333583033974392</v>
      </c>
      <c r="CK69" s="80">
        <f>N69+P69+Q69+[2]Fiscaldatabase!CN69+W69+X69</f>
        <v>745291.18650963577</v>
      </c>
      <c r="CL69" s="80">
        <f>[2]Fiscaldatabase!CK69-D69-P69</f>
        <v>-26414.031617513785</v>
      </c>
      <c r="CM69" s="80">
        <f>[2]Fiscaldatabase!CK69-D69</f>
        <v>53523.610773997731</v>
      </c>
      <c r="CN69" s="83">
        <f>[2]AWM_DB_2017Q4!D108*[2]AWM_DB_2017Q4!J108</f>
        <v>295828.82662494911</v>
      </c>
      <c r="CO69" s="55">
        <f>[2]Fiscaldatabase!CL69/([2]AWM_DB_2017Q4!B108*[2]AWM_DB_2017Q4!H108)*100</f>
        <v>-1.7832588557024107</v>
      </c>
      <c r="CP69" s="37">
        <f>[2]Fiscaldatabase!CM69/([2]AWM_DB_2017Q4!B108*[2]AWM_DB_2017Q4!H108)*100</f>
        <v>3.6134753786928453</v>
      </c>
      <c r="CQ69">
        <f>SUM([2]Fiscaldatabase!CM66:CM69)/([2]AWM_DB_2017Q4!B108*[2]AWM_DB_2017Q4!H108+[2]AWM_DB_2017Q4!B107*[2]AWM_DB_2017Q4!H107+[2]AWM_DB_2017Q4!B106*[2]AWM_DB_2017Q4!H106+[2]AWM_DB_2017Q4!B105*[2]AWM_DB_2017Q4!H105)*100</f>
        <v>4.6677063590089691</v>
      </c>
    </row>
    <row r="70" spans="1:103">
      <c r="A70" s="71" t="s">
        <v>365</v>
      </c>
      <c r="B70" s="72">
        <f t="shared" si="15"/>
        <v>55718.471576849348</v>
      </c>
      <c r="C70" s="73">
        <f t="shared" si="16"/>
        <v>-23102.920193428887</v>
      </c>
      <c r="D70" s="74">
        <v>692456.49393533915</v>
      </c>
      <c r="E70" s="75">
        <v>171405.56433329248</v>
      </c>
      <c r="F70" s="76">
        <v>40976.807999999997</v>
      </c>
      <c r="G70" s="76">
        <v>130428.75633329249</v>
      </c>
      <c r="H70" s="75">
        <v>253005.48032481704</v>
      </c>
      <c r="I70" s="76">
        <v>124827.32</v>
      </c>
      <c r="J70" s="76">
        <v>128178.16032481703</v>
      </c>
      <c r="K70" s="75">
        <v>184512.67306946649</v>
      </c>
      <c r="L70" s="77">
        <f t="shared" si="17"/>
        <v>83532.77620776312</v>
      </c>
      <c r="M70" s="78">
        <v>748174.9655121885</v>
      </c>
      <c r="N70" s="75">
        <v>250243.64748660725</v>
      </c>
      <c r="O70" s="79">
        <v>28369.110077572717</v>
      </c>
      <c r="P70" s="75">
        <v>78821.391770278235</v>
      </c>
      <c r="Q70" s="75">
        <v>23681.158748516253</v>
      </c>
      <c r="R70" s="75">
        <v>302158.94</v>
      </c>
      <c r="S70" s="75">
        <v>162048.59173049813</v>
      </c>
      <c r="T70" s="80">
        <f t="shared" si="18"/>
        <v>140110.34826950188</v>
      </c>
      <c r="U70" s="75">
        <v>21575496.199200444</v>
      </c>
      <c r="V70" s="75">
        <v>399181.06</v>
      </c>
      <c r="W70" s="75">
        <v>48209.149441671369</v>
      </c>
      <c r="X70" s="77">
        <f t="shared" si="14"/>
        <v>45060.67806511547</v>
      </c>
      <c r="Y70" s="81"/>
      <c r="Z70" s="82">
        <v>4405351.7</v>
      </c>
      <c r="AA70" s="83">
        <f t="shared" si="24"/>
        <v>5267666.3505451614</v>
      </c>
      <c r="AB70" s="83"/>
      <c r="AC70" s="83">
        <f t="shared" si="19"/>
        <v>350368.08944167139</v>
      </c>
      <c r="AD70" s="83">
        <f>(W70+[2]AWM_DB_2017Q4!D109*[2]AWM_DB_2017Q4!J109)/[2]AWM_DB_2017Q4!H109</f>
        <v>338292.02639220905</v>
      </c>
      <c r="AE70" s="83">
        <f>W70/[2]AWM_DB_2017Q4!H109</f>
        <v>47056.324867706913</v>
      </c>
      <c r="AF70" s="83">
        <f>([2]AWM_DB_2017Q4!E109*[2]AWM_DB_2017Q4!K109-[2]Fiscaldatabase!W70)/[2]AWM_DB_2017Q4!H109</f>
        <v>263972.59921060572</v>
      </c>
      <c r="AG70" s="83">
        <f>N70/([2]AWM_DB_2017Q4!H109)</f>
        <v>244259.57538323815</v>
      </c>
      <c r="AH70" s="84">
        <f>([2]AWM_DB_2017Q4!C109*[2]AWM_DB_2017Q4!I109)/([2]AWM_DB_2017Q4!B109*[2]AWM_DB_2017Q4!H109)*100</f>
        <v>56.621821960758865</v>
      </c>
      <c r="AI70" s="84">
        <f>([2]AWM_DB_2017Q4!E109*[2]AWM_DB_2017Q4!K109-[2]Fiscaldatabase!W70)/([2]AWM_DB_2017Q4!H109*[2]AWM_DB_2017Q4!B109)*100</f>
        <v>18.113588764718511</v>
      </c>
      <c r="AJ70" s="84">
        <f>(W70+[2]AWM_DB_2017Q4!D109*[2]AWM_DB_2017Q4!J109)/([2]AWM_DB_2017Q4!H109*[2]AWM_DB_2017Q4!B109)*100</f>
        <v>23.213328454454153</v>
      </c>
      <c r="AK70" s="84">
        <f t="shared" si="20"/>
        <v>2.0512608200684639</v>
      </c>
      <c r="AL70">
        <f>[2]AWM_DB_2017Q4!Q109/([2]AWM_DB_2017Q4!B109*[2]AWM_DB_2017Q4!H109)</f>
        <v>0.48443415898956255</v>
      </c>
      <c r="AM70">
        <f>([2]AWM_DB_2017Q4!Q109-I70)/([2]AWM_DB_2017Q4!B109*[2]AWM_DB_2017Q4!H109)</f>
        <v>0.40082692849096052</v>
      </c>
      <c r="AO70">
        <f>Z70/([2]AWM_DB_2017Q4!B109*[2]AWM_DB_2017Q4!H109+[2]AWM_DB_2017Q4!B108*[2]AWM_DB_2017Q4!H108+[2]AWM_DB_2017Q4!B107*[2]AWM_DB_2017Q4!H107+[2]AWM_DB_2017Q4!B106*[2]AWM_DB_2017Q4!H106)*100</f>
        <v>74.768608904339956</v>
      </c>
      <c r="AP70">
        <f>Z70/([2]AWM_DB_2017Q4!B109*[2]AWM_DB_2017Q4!H109*4)*100</f>
        <v>73.765753965019087</v>
      </c>
      <c r="AQ70">
        <f>AA70/([2]AWM_DB_2017Q4!B109*[2]AWM_DB_2017Q4!H109*4)*100</f>
        <v>88.204848658082014</v>
      </c>
      <c r="AR70">
        <f>B70/([2]AWM_DB_2017Q4!B109*[2]AWM_DB_2017Q4!H109)*100</f>
        <v>3.7319291130783299</v>
      </c>
      <c r="AS70">
        <f>(B70-P70)/([2]AWM_DB_2017Q4!B109*[2]AWM_DB_2017Q4!H109)*100</f>
        <v>-1.5473945717995197</v>
      </c>
      <c r="AT70">
        <f>SUM(C67:C70)/([2]AWM_DB_2017Q4!B109*[2]AWM_DB_2017Q4!H109+[2]AWM_DB_2017Q4!B108*[2]AWM_DB_2017Q4!H108+[2]AWM_DB_2017Q4!B107*[2]AWM_DB_2017Q4!H107+[2]AWM_DB_2017Q4!B106*[2]AWM_DB_2017Q4!H106)*100</f>
        <v>-1.0150085082781386</v>
      </c>
      <c r="AU70" s="85">
        <f>Z70/([2]AWM_DB_2017Q4!H109*[2]population!D154)</f>
        <v>4485199.0317900656</v>
      </c>
      <c r="AV70">
        <f>AA70/([2]AWM_DB_2017Q4!H109*[2]population!D154)</f>
        <v>5363143.2004074184</v>
      </c>
      <c r="AW70" s="36">
        <f>(M70-P70)/([2]AWM_DB_2017Q4!B109*[2]AWM_DB_2017Q4!H109)*100</f>
        <v>44.832171775299585</v>
      </c>
      <c r="AX70" s="36">
        <f>D70/([2]AWM_DB_2017Q4!B109*[2]AWM_DB_2017Q4!H109)*100</f>
        <v>46.379566347099107</v>
      </c>
      <c r="AZ70" s="36">
        <f>AC70/([2]AWM_DB_2017Q4!B109*[2]AWM_DB_2017Q4!H109)*100</f>
        <v>23.467062829919463</v>
      </c>
      <c r="BA70" s="36">
        <f>AD70/[2]AWM_DB_2017Q4!B109*100</f>
        <v>23.213328454454153</v>
      </c>
      <c r="BC70">
        <f>R70/([2]AWM_DB_2017Q4!B109*[2]AWM_DB_2017Q4!H109)*100</f>
        <v>20.238095429584853</v>
      </c>
      <c r="BD70">
        <f>([2]AWM_DB_2017Q4!D109*[2]AWM_DB_2017Q4!J109)/([2]AWM_DB_2017Q4!B109*[2]AWM_DB_2017Q4!H109)*100</f>
        <v>19.984361054119542</v>
      </c>
      <c r="BE70" s="37">
        <f>N70/([2]AWM_DB_2017Q4!B109*[2]AWM_DB_2017Q4!H109)*100</f>
        <v>16.760896826290654</v>
      </c>
      <c r="BG70">
        <f t="shared" si="21"/>
        <v>0.14054961507277142</v>
      </c>
      <c r="BH70">
        <f>([2]AWM_DB_2017Q4!D109/[2]AWM_DB_2017Q4!D108-1)*100</f>
        <v>0.14055004947535199</v>
      </c>
      <c r="BL70" s="37">
        <f>(G70+H70)/[2]AWM_DB_2017Q4!Q109</f>
        <v>0.53013969065615041</v>
      </c>
      <c r="BM70">
        <f>(E70+H70)/[2]AWM_DB_2017Q4!T109</f>
        <v>0.31664881398531353</v>
      </c>
      <c r="BN70">
        <f>(E70)/[2]AWM_DB_2017Q4!T109</f>
        <v>0.12788396847764114</v>
      </c>
      <c r="BP70">
        <f>(H70)/[2]AWM_DB_2017Q4!T109</f>
        <v>0.18876484550767239</v>
      </c>
      <c r="BR70">
        <f>($E70)/[2]AWM_DB_2017Q4!Q109</f>
        <v>0.23698690457163879</v>
      </c>
      <c r="BS70">
        <f>($G70)/[2]AWM_DB_2017Q4!Q109</f>
        <v>0.18033199418457746</v>
      </c>
      <c r="BT70">
        <f>($H70)/[2]AWM_DB_2017Q4!Q109</f>
        <v>0.34980769647157295</v>
      </c>
      <c r="BU70">
        <f>($I70)/([2]AWM_DB_2017Q4!$Q109)</f>
        <v>0.17258739696017883</v>
      </c>
      <c r="BV70">
        <f>($J70)/([2]AWM_DB_2017Q4!$Q109)</f>
        <v>0.17722029951139415</v>
      </c>
      <c r="BW70">
        <f>K70/([2]AWM_DB_2017Q4!C109*[2]AWM_DB_2017Q4!I109)*100</f>
        <v>21.826120666843991</v>
      </c>
      <c r="BX70">
        <f>($I70)/([2]AWM_DB_2017Q4!Q109-$I70)*100</f>
        <v>20.858686020265115</v>
      </c>
      <c r="BY70">
        <f>($J70)/([2]AWM_DB_2017Q4!Q109-$I70)*100</f>
        <v>21.418612535064931</v>
      </c>
      <c r="BZ70">
        <f>($E70)/([2]AWM_DB_2017Q4!B109*[2]AWM_DB_2017Q4!H109)*100</f>
        <v>11.480455180770157</v>
      </c>
      <c r="CA70" s="37">
        <f>($I70)/([2]AWM_DB_2017Q4!B109*[2]AWM_DB_2017Q4!H109)*100</f>
        <v>8.3607230498602014</v>
      </c>
      <c r="CB70" s="37">
        <f>($J70)/([2]AWM_DB_2017Q4!B109*[2]AWM_DB_2017Q4!H109)*100</f>
        <v>8.5851566749680597</v>
      </c>
      <c r="CC70" s="37">
        <f t="shared" si="22"/>
        <v>16.945879724828259</v>
      </c>
      <c r="CD70">
        <f>N70/([2]AWM_DB_2017Q4!H109*[2]population!D154)*100</f>
        <v>25477933.246931117</v>
      </c>
      <c r="CF70">
        <f t="shared" si="13"/>
        <v>0.49337792936240921</v>
      </c>
      <c r="CG70">
        <f>N70/([2]AWM_DB_2017Q4!B109*[2]AWM_DB_2017Q4!H109)*100</f>
        <v>16.760896826290654</v>
      </c>
      <c r="CH70">
        <f>($G70+$H70)/[2]AWM_DB_2017Q4!Q109*100</f>
        <v>53.013969065615044</v>
      </c>
      <c r="CI70">
        <f t="shared" si="23"/>
        <v>42.277298555330049</v>
      </c>
      <c r="CK70" s="80">
        <f>N70+P70+Q70+[2]Fiscaldatabase!CN70+W70+X70</f>
        <v>744386.65893962025</v>
      </c>
      <c r="CL70" s="80">
        <f>[2]Fiscaldatabase!CK70-D70-P70</f>
        <v>-26891.22676599714</v>
      </c>
      <c r="CM70" s="80">
        <f>[2]Fiscaldatabase!CK70-D70</f>
        <v>51930.165004281094</v>
      </c>
      <c r="CN70" s="83">
        <f>[2]AWM_DB_2017Q4!D109*[2]AWM_DB_2017Q4!J109</f>
        <v>298370.63342743175</v>
      </c>
      <c r="CO70" s="55">
        <f>[2]Fiscaldatabase!CL70/([2]AWM_DB_2017Q4!B109*[2]AWM_DB_2017Q4!H109)*100</f>
        <v>-1.8011289472648284</v>
      </c>
      <c r="CP70" s="37">
        <f>[2]Fiscaldatabase!CM70/([2]AWM_DB_2017Q4!B109*[2]AWM_DB_2017Q4!H109)*100</f>
        <v>3.4781947376130202</v>
      </c>
      <c r="CQ70">
        <f>SUM([2]Fiscaldatabase!CM67:CM70)/([2]AWM_DB_2017Q4!B109*[2]AWM_DB_2017Q4!H109+[2]AWM_DB_2017Q4!B108*[2]AWM_DB_2017Q4!H108+[2]AWM_DB_2017Q4!B107*[2]AWM_DB_2017Q4!H107+[2]AWM_DB_2017Q4!B106*[2]AWM_DB_2017Q4!H106)*100</f>
        <v>4.0588731789766292</v>
      </c>
    </row>
    <row r="71" spans="1:103">
      <c r="A71" s="71" t="s">
        <v>109</v>
      </c>
      <c r="B71" s="72">
        <f t="shared" si="15"/>
        <v>55460.896810927778</v>
      </c>
      <c r="C71" s="73">
        <f t="shared" si="16"/>
        <v>-21614.731782719464</v>
      </c>
      <c r="D71" s="74">
        <v>694243.57753907924</v>
      </c>
      <c r="E71" s="75">
        <v>174003.13501712627</v>
      </c>
      <c r="F71" s="76">
        <v>42334.703000000001</v>
      </c>
      <c r="G71" s="76">
        <v>131668.43201712627</v>
      </c>
      <c r="H71" s="75">
        <v>255113.74619639409</v>
      </c>
      <c r="I71" s="76">
        <v>125786.03</v>
      </c>
      <c r="J71" s="76">
        <v>129327.71619639409</v>
      </c>
      <c r="K71" s="75">
        <v>185861.00333759841</v>
      </c>
      <c r="L71" s="77">
        <f t="shared" si="17"/>
        <v>79265.692987960414</v>
      </c>
      <c r="M71" s="78">
        <v>749704.47435000702</v>
      </c>
      <c r="N71" s="75">
        <v>250857.34568471808</v>
      </c>
      <c r="O71" s="79">
        <v>28250.517153586494</v>
      </c>
      <c r="P71" s="75">
        <v>77075.628593647241</v>
      </c>
      <c r="Q71" s="75">
        <v>22791.561881779915</v>
      </c>
      <c r="R71" s="75">
        <v>301618.93</v>
      </c>
      <c r="S71" s="75">
        <v>162077.70411097122</v>
      </c>
      <c r="T71" s="80">
        <f t="shared" si="18"/>
        <v>139541.22588902878</v>
      </c>
      <c r="U71" s="75">
        <v>21572275.745087236</v>
      </c>
      <c r="V71" s="75">
        <v>399632.93</v>
      </c>
      <c r="W71" s="75">
        <v>46556.622097279709</v>
      </c>
      <c r="X71" s="77">
        <f t="shared" si="14"/>
        <v>50804.386092582019</v>
      </c>
      <c r="Y71" s="81"/>
      <c r="Z71" s="82">
        <v>4431639.8</v>
      </c>
      <c r="AA71" s="83">
        <f t="shared" si="24"/>
        <v>5323127.2473560888</v>
      </c>
      <c r="AB71" s="83"/>
      <c r="AC71" s="83">
        <f t="shared" si="19"/>
        <v>348175.55209727969</v>
      </c>
      <c r="AD71" s="83">
        <f>(W71+[2]AWM_DB_2017Q4!D110*[2]AWM_DB_2017Q4!J110)/[2]AWM_DB_2017Q4!H110</f>
        <v>337298.11008692975</v>
      </c>
      <c r="AE71" s="83">
        <f>W71/[2]AWM_DB_2017Q4!H110</f>
        <v>45281.585653649854</v>
      </c>
      <c r="AF71" s="83">
        <f>([2]AWM_DB_2017Q4!E110*[2]AWM_DB_2017Q4!K110-[2]Fiscaldatabase!W71)/[2]AWM_DB_2017Q4!H110</f>
        <v>263862.65734769014</v>
      </c>
      <c r="AG71" s="83">
        <f>N71/([2]AWM_DB_2017Q4!H110)</f>
        <v>243987.16817845617</v>
      </c>
      <c r="AH71" s="84">
        <f>([2]AWM_DB_2017Q4!C110*[2]AWM_DB_2017Q4!I110)/([2]AWM_DB_2017Q4!B110*[2]AWM_DB_2017Q4!H110)*100</f>
        <v>56.759955953644535</v>
      </c>
      <c r="AI71" s="84">
        <f>([2]AWM_DB_2017Q4!E110*[2]AWM_DB_2017Q4!K110-[2]Fiscaldatabase!W71)/([2]AWM_DB_2017Q4!H110*[2]AWM_DB_2017Q4!B110)*100</f>
        <v>18.065016541309653</v>
      </c>
      <c r="AJ71" s="84">
        <f>(W71+[2]AWM_DB_2017Q4!D110*[2]AWM_DB_2017Q4!J110)/([2]AWM_DB_2017Q4!H110*[2]AWM_DB_2017Q4!B110)*100</f>
        <v>23.092680106089329</v>
      </c>
      <c r="AK71" s="84">
        <f t="shared" si="20"/>
        <v>2.082347398956486</v>
      </c>
      <c r="AL71">
        <f>[2]AWM_DB_2017Q4!Q110/([2]AWM_DB_2017Q4!B110*[2]AWM_DB_2017Q4!H110)</f>
        <v>0.48572977933257511</v>
      </c>
      <c r="AM71">
        <f>([2]AWM_DB_2017Q4!Q110-I71)/([2]AWM_DB_2017Q4!B110*[2]AWM_DB_2017Q4!H110)</f>
        <v>0.40197048577441852</v>
      </c>
      <c r="AO71">
        <f>Z71/([2]AWM_DB_2017Q4!B110*[2]AWM_DB_2017Q4!H110+[2]AWM_DB_2017Q4!B109*[2]AWM_DB_2017Q4!H109+[2]AWM_DB_2017Q4!B108*[2]AWM_DB_2017Q4!H108+[2]AWM_DB_2017Q4!B107*[2]AWM_DB_2017Q4!H107)*100</f>
        <v>74.579658699413713</v>
      </c>
      <c r="AP71">
        <f>Z71/([2]AWM_DB_2017Q4!B110*[2]AWM_DB_2017Q4!H110*4)*100</f>
        <v>73.774293328164148</v>
      </c>
      <c r="AQ71">
        <f>AA71/([2]AWM_DB_2017Q4!B110*[2]AWM_DB_2017Q4!H110*4)*100</f>
        <v>88.615042894413747</v>
      </c>
      <c r="AR71">
        <f>B71/([2]AWM_DB_2017Q4!B110*[2]AWM_DB_2017Q4!H110)*100</f>
        <v>3.6930695220964753</v>
      </c>
      <c r="AS71">
        <f>(B71-P71)/([2]AWM_DB_2017Q4!B110*[2]AWM_DB_2017Q4!H110)*100</f>
        <v>-1.4392970861467018</v>
      </c>
      <c r="AT71">
        <f>SUM(C68:C71)/([2]AWM_DB_2017Q4!B110*[2]AWM_DB_2017Q4!H110+[2]AWM_DB_2017Q4!B109*[2]AWM_DB_2017Q4!H109+[2]AWM_DB_2017Q4!B108*[2]AWM_DB_2017Q4!H108+[2]AWM_DB_2017Q4!B107*[2]AWM_DB_2017Q4!H107)*100</f>
        <v>-1.3189928239646442</v>
      </c>
      <c r="AU71" s="85">
        <f>Z71/([2]AWM_DB_2017Q4!H110*[2]population!D155)</f>
        <v>4492389.4189003492</v>
      </c>
      <c r="AV71">
        <f>AA71/([2]AWM_DB_2017Q4!H110*[2]population!D155)</f>
        <v>5396097.5171047598</v>
      </c>
      <c r="AW71" s="36">
        <f>(M71-P71)/([2]AWM_DB_2017Q4!B110*[2]AWM_DB_2017Q4!H110)*100</f>
        <v>44.789486517215742</v>
      </c>
      <c r="AX71" s="36">
        <f>D71/([2]AWM_DB_2017Q4!B110*[2]AWM_DB_2017Q4!H110)*100</f>
        <v>46.228783603362444</v>
      </c>
      <c r="AZ71" s="36">
        <f>AC71/([2]AWM_DB_2017Q4!B110*[2]AWM_DB_2017Q4!H110)*100</f>
        <v>23.184560541332996</v>
      </c>
      <c r="BA71" s="36">
        <f>AD71/[2]AWM_DB_2017Q4!B110*100</f>
        <v>23.092680106089333</v>
      </c>
      <c r="BC71">
        <f>R71/([2]AWM_DB_2017Q4!B110*[2]AWM_DB_2017Q4!H110)*100</f>
        <v>20.084415177557535</v>
      </c>
      <c r="BD71">
        <f>([2]AWM_DB_2017Q4!D110*[2]AWM_DB_2017Q4!J110)/([2]AWM_DB_2017Q4!B110*[2]AWM_DB_2017Q4!H110)*100</f>
        <v>19.992534742313868</v>
      </c>
      <c r="BE71" s="37">
        <f>N71/([2]AWM_DB_2017Q4!B110*[2]AWM_DB_2017Q4!H110)*100</f>
        <v>16.704266808028095</v>
      </c>
      <c r="BG71">
        <f t="shared" si="21"/>
        <v>0.11319925850188373</v>
      </c>
      <c r="BH71">
        <f>([2]AWM_DB_2017Q4!D110/[2]AWM_DB_2017Q4!D109-1)*100</f>
        <v>0.11319882041813667</v>
      </c>
      <c r="BL71" s="37">
        <f>(G71+H71)/[2]AWM_DB_2017Q4!Q110</f>
        <v>0.53023979651952446</v>
      </c>
      <c r="BM71">
        <f>(E71+H71)/[2]AWM_DB_2017Q4!T110</f>
        <v>0.31887445009921772</v>
      </c>
      <c r="BN71">
        <f>(E71)/[2]AWM_DB_2017Q4!T110</f>
        <v>0.12930079524538146</v>
      </c>
      <c r="BP71">
        <f>(H71)/[2]AWM_DB_2017Q4!T110</f>
        <v>0.18957365485383626</v>
      </c>
      <c r="BR71">
        <f>($E71)/[2]AWM_DB_2017Q4!Q110</f>
        <v>0.23854094656426242</v>
      </c>
      <c r="BS71">
        <f>($G71)/[2]AWM_DB_2017Q4!Q110</f>
        <v>0.18050429035606841</v>
      </c>
      <c r="BT71">
        <f>($H71)/[2]AWM_DB_2017Q4!Q110</f>
        <v>0.34973550616345611</v>
      </c>
      <c r="BU71">
        <f>($I71)/([2]AWM_DB_2017Q4!$Q110)</f>
        <v>0.17244010378208102</v>
      </c>
      <c r="BV71">
        <f>($J71)/([2]AWM_DB_2017Q4!$Q110)</f>
        <v>0.17729540238137506</v>
      </c>
      <c r="BW71">
        <f>K71/([2]AWM_DB_2017Q4!C110*[2]AWM_DB_2017Q4!I110)*100</f>
        <v>21.804534674845403</v>
      </c>
      <c r="BX71">
        <f>($I71)/([2]AWM_DB_2017Q4!Q110-$I71)*100</f>
        <v>20.837174997261208</v>
      </c>
      <c r="BY71">
        <f>($J71)/([2]AWM_DB_2017Q4!Q110-$I71)*100</f>
        <v>21.423875563768064</v>
      </c>
      <c r="BZ71">
        <f>($E71)/([2]AWM_DB_2017Q4!B110*[2]AWM_DB_2017Q4!H110)*100</f>
        <v>11.586644133644278</v>
      </c>
      <c r="CA71" s="37">
        <f>($I71)/([2]AWM_DB_2017Q4!B110*[2]AWM_DB_2017Q4!H110)*100</f>
        <v>8.3759293558156553</v>
      </c>
      <c r="CB71" s="37">
        <f>($J71)/([2]AWM_DB_2017Q4!B110*[2]AWM_DB_2017Q4!H110)*100</f>
        <v>8.6117656675385437</v>
      </c>
      <c r="CC71" s="37">
        <f t="shared" si="22"/>
        <v>16.987695023354199</v>
      </c>
      <c r="CD71">
        <f>N71/([2]AWM_DB_2017Q4!H110*[2]population!D155)*100</f>
        <v>25429613.783310067</v>
      </c>
      <c r="CF71">
        <f t="shared" si="13"/>
        <v>0.49305861356120806</v>
      </c>
      <c r="CG71">
        <f>N71/([2]AWM_DB_2017Q4!B110*[2]AWM_DB_2017Q4!H110)*100</f>
        <v>16.704266808028095</v>
      </c>
      <c r="CH71">
        <f>($G71+$H71)/[2]AWM_DB_2017Q4!Q110*100</f>
        <v>53.023979651952445</v>
      </c>
      <c r="CI71">
        <f t="shared" si="23"/>
        <v>42.261050561029272</v>
      </c>
      <c r="CK71" s="80">
        <f>N71+P71+Q71+[2]Fiscaldatabase!CN71+W71+X71</f>
        <v>748324.65430938697</v>
      </c>
      <c r="CL71" s="80">
        <f>[2]Fiscaldatabase!CK71-D71-P71</f>
        <v>-22994.551823339512</v>
      </c>
      <c r="CM71" s="80">
        <f>[2]Fiscaldatabase!CK71-D71</f>
        <v>54081.076770307729</v>
      </c>
      <c r="CN71" s="83">
        <f>[2]AWM_DB_2017Q4!D110*[2]AWM_DB_2017Q4!J110</f>
        <v>300239.10995937989</v>
      </c>
      <c r="CO71" s="55">
        <f>[2]Fiscaldatabase!CL71/([2]AWM_DB_2017Q4!B110*[2]AWM_DB_2017Q4!H110)*100</f>
        <v>-1.5311775213903631</v>
      </c>
      <c r="CP71" s="37">
        <f>[2]Fiscaldatabase!CM71/([2]AWM_DB_2017Q4!B110*[2]AWM_DB_2017Q4!H110)*100</f>
        <v>3.6011890868528145</v>
      </c>
      <c r="CQ71">
        <f>SUM([2]Fiscaldatabase!CM68:CM71)/([2]AWM_DB_2017Q4!B110*[2]AWM_DB_2017Q4!H110+[2]AWM_DB_2017Q4!B109*[2]AWM_DB_2017Q4!H109+[2]AWM_DB_2017Q4!B108*[2]AWM_DB_2017Q4!H108+[2]AWM_DB_2017Q4!B107*[2]AWM_DB_2017Q4!H107)*100</f>
        <v>3.7303747788769588</v>
      </c>
    </row>
    <row r="72" spans="1:103">
      <c r="A72" s="71" t="s">
        <v>366</v>
      </c>
      <c r="B72" s="72">
        <f t="shared" si="15"/>
        <v>49766.426196111366</v>
      </c>
      <c r="C72" s="73">
        <f t="shared" si="16"/>
        <v>-25324.231655593525</v>
      </c>
      <c r="D72" s="74">
        <v>700698.71229190996</v>
      </c>
      <c r="E72" s="75">
        <v>180218.21666654057</v>
      </c>
      <c r="F72" s="76">
        <v>43844.591</v>
      </c>
      <c r="G72" s="76">
        <v>136373.62566654058</v>
      </c>
      <c r="H72" s="75">
        <v>255462.84917475909</v>
      </c>
      <c r="I72" s="76">
        <v>126208.27</v>
      </c>
      <c r="J72" s="76">
        <v>129254.57917475908</v>
      </c>
      <c r="K72" s="75">
        <v>187830.23857421748</v>
      </c>
      <c r="L72" s="77">
        <f t="shared" si="17"/>
        <v>77187.407876392826</v>
      </c>
      <c r="M72" s="78">
        <v>750465.13848802133</v>
      </c>
      <c r="N72" s="75">
        <v>251349.09447427289</v>
      </c>
      <c r="O72" s="79">
        <v>28348.200720105335</v>
      </c>
      <c r="P72" s="75">
        <v>75090.657851704891</v>
      </c>
      <c r="Q72" s="75">
        <v>22358.972710645103</v>
      </c>
      <c r="R72" s="75">
        <v>302643.74</v>
      </c>
      <c r="S72" s="75">
        <v>162616.40802497067</v>
      </c>
      <c r="T72" s="80">
        <f t="shared" si="18"/>
        <v>140027.33197502932</v>
      </c>
      <c r="U72" s="75">
        <v>21553795.889027804</v>
      </c>
      <c r="V72" s="75">
        <v>402339.75</v>
      </c>
      <c r="W72" s="75">
        <v>47049.500472942556</v>
      </c>
      <c r="X72" s="77">
        <f t="shared" si="14"/>
        <v>51973.172978455783</v>
      </c>
      <c r="Y72" s="81"/>
      <c r="Z72" s="82">
        <v>4453950.3</v>
      </c>
      <c r="AA72" s="83">
        <f t="shared" si="24"/>
        <v>5372893.6735522002</v>
      </c>
      <c r="AB72" s="83"/>
      <c r="AC72" s="83">
        <f t="shared" si="19"/>
        <v>349693.24047294253</v>
      </c>
      <c r="AD72" s="83">
        <f>(W72+[2]AWM_DB_2017Q4!D111*[2]AWM_DB_2017Q4!J111)/[2]AWM_DB_2017Q4!H111</f>
        <v>338798.01040992211</v>
      </c>
      <c r="AE72" s="83">
        <f>W72/[2]AWM_DB_2017Q4!H111</f>
        <v>45583.012986896734</v>
      </c>
      <c r="AF72" s="83">
        <f>([2]AWM_DB_2017Q4!E111*[2]AWM_DB_2017Q4!K111-[2]Fiscaldatabase!W72)/[2]AWM_DB_2017Q4!H111</f>
        <v>268718.86180355033</v>
      </c>
      <c r="AG72" s="83">
        <f>N72/([2]AWM_DB_2017Q4!H111)</f>
        <v>243514.78597003178</v>
      </c>
      <c r="AH72" s="84">
        <f>([2]AWM_DB_2017Q4!C111*[2]AWM_DB_2017Q4!I111)/([2]AWM_DB_2017Q4!B111*[2]AWM_DB_2017Q4!H111)*100</f>
        <v>56.423857291434452</v>
      </c>
      <c r="AI72" s="84">
        <f>([2]AWM_DB_2017Q4!E111*[2]AWM_DB_2017Q4!K111-[2]Fiscaldatabase!W72)/([2]AWM_DB_2017Q4!H111*[2]AWM_DB_2017Q4!B111)*100</f>
        <v>18.162889561629797</v>
      </c>
      <c r="AJ72" s="84">
        <f>(W72+[2]AWM_DB_2017Q4!D111*[2]AWM_DB_2017Q4!J111)/([2]AWM_DB_2017Q4!H111*[2]AWM_DB_2017Q4!B111)*100</f>
        <v>22.899586599447318</v>
      </c>
      <c r="AK72" s="84">
        <f t="shared" si="20"/>
        <v>2.5136665474884268</v>
      </c>
      <c r="AL72">
        <f>[2]AWM_DB_2017Q4!Q111/([2]AWM_DB_2017Q4!B111*[2]AWM_DB_2017Q4!H111)</f>
        <v>0.48088855891649601</v>
      </c>
      <c r="AM72">
        <f>([2]AWM_DB_2017Q4!Q111-I72)/([2]AWM_DB_2017Q4!B111*[2]AWM_DB_2017Q4!H111)</f>
        <v>0.3982424110499852</v>
      </c>
      <c r="AO72">
        <f>Z72/([2]AWM_DB_2017Q4!B111*[2]AWM_DB_2017Q4!H111+[2]AWM_DB_2017Q4!B110*[2]AWM_DB_2017Q4!H110+[2]AWM_DB_2017Q4!B109*[2]AWM_DB_2017Q4!H109+[2]AWM_DB_2017Q4!B108*[2]AWM_DB_2017Q4!H108)*100</f>
        <v>74.19427977082465</v>
      </c>
      <c r="AP72">
        <f>Z72/([2]AWM_DB_2017Q4!B111*[2]AWM_DB_2017Q4!H111*4)*100</f>
        <v>72.915553609103839</v>
      </c>
      <c r="AQ72">
        <f>AA72/([2]AWM_DB_2017Q4!B111*[2]AWM_DB_2017Q4!H111*4)*100</f>
        <v>87.959561805148638</v>
      </c>
      <c r="AR72">
        <f>B72/([2]AWM_DB_2017Q4!B111*[2]AWM_DB_2017Q4!H111)*100</f>
        <v>3.2589016695907613</v>
      </c>
      <c r="AS72">
        <f>(B72-P72)/([2]AWM_DB_2017Q4!B111*[2]AWM_DB_2017Q4!H111)*100</f>
        <v>-1.6583304675786745</v>
      </c>
      <c r="AT72">
        <f>SUM(C69:C72)/([2]AWM_DB_2017Q4!B111*[2]AWM_DB_2017Q4!H111+[2]AWM_DB_2017Q4!B110*[2]AWM_DB_2017Q4!H110+[2]AWM_DB_2017Q4!B109*[2]AWM_DB_2017Q4!H109+[2]AWM_DB_2017Q4!B108*[2]AWM_DB_2017Q4!H108)*100</f>
        <v>-1.5148274186190325</v>
      </c>
      <c r="AU72" s="85">
        <f>Z72/([2]AWM_DB_2017Q4!H111*[2]population!D156)</f>
        <v>4494739.6244158745</v>
      </c>
      <c r="AV72">
        <f>AA72/([2]AWM_DB_2017Q4!H111*[2]population!D156)</f>
        <v>5422098.69119744</v>
      </c>
      <c r="AW72" s="36">
        <f>(M72-P72)/([2]AWM_DB_2017Q4!B111*[2]AWM_DB_2017Q4!H111)*100</f>
        <v>44.226182002127871</v>
      </c>
      <c r="AX72" s="36">
        <f>D72/([2]AWM_DB_2017Q4!B111*[2]AWM_DB_2017Q4!H111)*100</f>
        <v>45.884512469706543</v>
      </c>
      <c r="AZ72" s="36">
        <f>AC72/([2]AWM_DB_2017Q4!B111*[2]AWM_DB_2017Q4!H111)*100</f>
        <v>22.899291195455042</v>
      </c>
      <c r="BA72" s="36">
        <f>AD72/[2]AWM_DB_2017Q4!B111*100</f>
        <v>22.899586599447318</v>
      </c>
      <c r="BC72">
        <f>R72/([2]AWM_DB_2017Q4!B111*[2]AWM_DB_2017Q4!H111)*100</f>
        <v>19.818304527043946</v>
      </c>
      <c r="BD72">
        <f>([2]AWM_DB_2017Q4!D111*[2]AWM_DB_2017Q4!J111)/([2]AWM_DB_2017Q4!B111*[2]AWM_DB_2017Q4!H111)*100</f>
        <v>19.818599931036225</v>
      </c>
      <c r="BE72" s="37">
        <f>N72/([2]AWM_DB_2017Q4!B111*[2]AWM_DB_2017Q4!H111)*100</f>
        <v>16.459329034487478</v>
      </c>
      <c r="BG72">
        <f t="shared" si="21"/>
        <v>0.67732656565613336</v>
      </c>
      <c r="BH72">
        <f>([2]AWM_DB_2017Q4!D111/[2]AWM_DB_2017Q4!D110-1)*100</f>
        <v>0.67732481893116869</v>
      </c>
      <c r="BL72" s="37">
        <f>(G72+H72)/[2]AWM_DB_2017Q4!Q111</f>
        <v>0.5335746869547292</v>
      </c>
      <c r="BM72">
        <f>(E72+H72)/[2]AWM_DB_2017Q4!T111</f>
        <v>0.31865463020815288</v>
      </c>
      <c r="BN72">
        <f>(E72)/[2]AWM_DB_2017Q4!T111</f>
        <v>0.13181056899444796</v>
      </c>
      <c r="BP72">
        <f>(H72)/[2]AWM_DB_2017Q4!T111</f>
        <v>0.18684406121370489</v>
      </c>
      <c r="BR72">
        <f>($E72)/[2]AWM_DB_2017Q4!Q111</f>
        <v>0.24540818610706241</v>
      </c>
      <c r="BS72">
        <f>($G72)/[2]AWM_DB_2017Q4!Q111</f>
        <v>0.18570378026542084</v>
      </c>
      <c r="BT72">
        <f>($H72)/[2]AWM_DB_2017Q4!Q111</f>
        <v>0.34787090668930837</v>
      </c>
      <c r="BU72">
        <f>($I72)/([2]AWM_DB_2017Q4!$Q111)</f>
        <v>0.17186133114234042</v>
      </c>
      <c r="BV72">
        <f>($J72)/([2]AWM_DB_2017Q4!$Q111)</f>
        <v>0.17600957554696794</v>
      </c>
      <c r="BW72">
        <f>K72/([2]AWM_DB_2017Q4!C111*[2]AWM_DB_2017Q4!I111)*100</f>
        <v>21.799048617103175</v>
      </c>
      <c r="BX72">
        <f>($I72)/([2]AWM_DB_2017Q4!Q111-$I72)*100</f>
        <v>20.75272386198403</v>
      </c>
      <c r="BY72">
        <f>($J72)/([2]AWM_DB_2017Q4!Q111-$I72)*100</f>
        <v>21.253635673088038</v>
      </c>
      <c r="BZ72">
        <f>($E72)/([2]AWM_DB_2017Q4!B111*[2]AWM_DB_2017Q4!H111)*100</f>
        <v>11.80139889633365</v>
      </c>
      <c r="CA72" s="37">
        <f>($I72)/([2]AWM_DB_2017Q4!B111*[2]AWM_DB_2017Q4!H111)*100</f>
        <v>8.2646147866510802</v>
      </c>
      <c r="CB72" s="37">
        <f>($J72)/([2]AWM_DB_2017Q4!B111*[2]AWM_DB_2017Q4!H111)*100</f>
        <v>8.4640991140285546</v>
      </c>
      <c r="CC72" s="37">
        <f t="shared" si="22"/>
        <v>16.728713900679637</v>
      </c>
      <c r="CD72">
        <f>N72/([2]AWM_DB_2017Q4!H111*[2]population!D156)*100</f>
        <v>25365095.216589268</v>
      </c>
      <c r="CF72">
        <f t="shared" si="13"/>
        <v>0.49403766695509782</v>
      </c>
      <c r="CG72">
        <f>N72/([2]AWM_DB_2017Q4!B111*[2]AWM_DB_2017Q4!H111)*100</f>
        <v>16.459329034487478</v>
      </c>
      <c r="CH72">
        <f>($G72+$H72)/[2]AWM_DB_2017Q4!Q111*100</f>
        <v>53.357468695472917</v>
      </c>
      <c r="CI72">
        <f t="shared" si="23"/>
        <v>42.006359535072065</v>
      </c>
      <c r="CK72" s="80">
        <f>N72+P72+Q72+[2]Fiscaldatabase!CN72+W72+X72</f>
        <v>750469.64957871079</v>
      </c>
      <c r="CL72" s="80">
        <f>[2]Fiscaldatabase!CK72-D72-P72</f>
        <v>-25319.72056490407</v>
      </c>
      <c r="CM72" s="80">
        <f>[2]Fiscaldatabase!CK72-D72</f>
        <v>49770.937286800821</v>
      </c>
      <c r="CN72" s="83">
        <f>[2]AWM_DB_2017Q4!D111*[2]AWM_DB_2017Q4!J111</f>
        <v>302648.2510906895</v>
      </c>
      <c r="CO72" s="55">
        <f>[2]Fiscaldatabase!CL72/([2]AWM_DB_2017Q4!B111*[2]AWM_DB_2017Q4!H111)*100</f>
        <v>-1.6580350635864005</v>
      </c>
      <c r="CP72" s="37">
        <f>[2]Fiscaldatabase!CM72/([2]AWM_DB_2017Q4!B111*[2]AWM_DB_2017Q4!H111)*100</f>
        <v>3.2591970735830351</v>
      </c>
      <c r="CQ72">
        <f>SUM([2]Fiscaldatabase!CM69:CM72)/([2]AWM_DB_2017Q4!B111*[2]AWM_DB_2017Q4!H111+[2]AWM_DB_2017Q4!B110*[2]AWM_DB_2017Q4!H110+[2]AWM_DB_2017Q4!B109*[2]AWM_DB_2017Q4!H109+[2]AWM_DB_2017Q4!B108*[2]AWM_DB_2017Q4!H108)*100</f>
        <v>3.486633501209063</v>
      </c>
    </row>
    <row r="73" spans="1:103">
      <c r="A73" s="71" t="s">
        <v>367</v>
      </c>
      <c r="B73" s="72">
        <f t="shared" si="15"/>
        <v>46559.642001269967</v>
      </c>
      <c r="C73" s="73">
        <f t="shared" si="16"/>
        <v>-27108.944720004714</v>
      </c>
      <c r="D73" s="74">
        <v>705470.06395743333</v>
      </c>
      <c r="E73" s="75">
        <v>177005.30526811248</v>
      </c>
      <c r="F73" s="76">
        <v>44442.826000000001</v>
      </c>
      <c r="G73" s="76">
        <v>132562.47926811248</v>
      </c>
      <c r="H73" s="75">
        <v>255791.79624942355</v>
      </c>
      <c r="I73" s="76">
        <v>126398.39</v>
      </c>
      <c r="J73" s="76">
        <v>129393.40624942355</v>
      </c>
      <c r="K73" s="75">
        <v>190479.49877514236</v>
      </c>
      <c r="L73" s="77">
        <f t="shared" si="17"/>
        <v>82193.463664754876</v>
      </c>
      <c r="M73" s="78">
        <v>752029.7059587033</v>
      </c>
      <c r="N73" s="75">
        <v>251875.95877095856</v>
      </c>
      <c r="O73" s="79">
        <v>28714.64411226465</v>
      </c>
      <c r="P73" s="75">
        <v>73668.586721274682</v>
      </c>
      <c r="Q73" s="75">
        <v>22107.383105013887</v>
      </c>
      <c r="R73" s="75">
        <v>302408.78000000003</v>
      </c>
      <c r="S73" s="75">
        <v>163786.60718065783</v>
      </c>
      <c r="T73" s="80">
        <f t="shared" si="18"/>
        <v>138622.1728193422</v>
      </c>
      <c r="U73" s="75">
        <v>21525485.319100194</v>
      </c>
      <c r="V73" s="75">
        <v>402654.12</v>
      </c>
      <c r="W73" s="75">
        <v>47188.399198798332</v>
      </c>
      <c r="X73" s="77">
        <f t="shared" si="14"/>
        <v>54780.598162657814</v>
      </c>
      <c r="Y73" s="81"/>
      <c r="Z73" s="82">
        <v>4472444.4000000004</v>
      </c>
      <c r="AA73" s="83">
        <f t="shared" si="24"/>
        <v>5419453.3155534705</v>
      </c>
      <c r="AB73" s="83"/>
      <c r="AC73" s="83">
        <f t="shared" si="19"/>
        <v>349597.17919879837</v>
      </c>
      <c r="AD73" s="83">
        <f>(W73+[2]AWM_DB_2017Q4!D112*[2]AWM_DB_2017Q4!J112)/[2]AWM_DB_2017Q4!H112</f>
        <v>338677.50970142067</v>
      </c>
      <c r="AE73" s="83">
        <f>W73/[2]AWM_DB_2017Q4!H112</f>
        <v>45535.488031340567</v>
      </c>
      <c r="AF73" s="83">
        <f>([2]AWM_DB_2017Q4!E112*[2]AWM_DB_2017Q4!K112-[2]Fiscaldatabase!W73)/[2]AWM_DB_2017Q4!H112</f>
        <v>270140.30857464951</v>
      </c>
      <c r="AG73" s="83">
        <f>N73/([2]AWM_DB_2017Q4!H112)</f>
        <v>243053.26946309046</v>
      </c>
      <c r="AH73" s="84">
        <f>([2]AWM_DB_2017Q4!C112*[2]AWM_DB_2017Q4!I112)/([2]AWM_DB_2017Q4!B112*[2]AWM_DB_2017Q4!H112)*100</f>
        <v>56.366229506426095</v>
      </c>
      <c r="AI73" s="84">
        <f>([2]AWM_DB_2017Q4!E112*[2]AWM_DB_2017Q4!K112-[2]Fiscaldatabase!W73)/([2]AWM_DB_2017Q4!H112*[2]AWM_DB_2017Q4!B112)*100</f>
        <v>18.122258598938984</v>
      </c>
      <c r="AJ73" s="84">
        <f>(W73+[2]AWM_DB_2017Q4!D112*[2]AWM_DB_2017Q4!J112)/([2]AWM_DB_2017Q4!H112*[2]AWM_DB_2017Q4!B112)*100</f>
        <v>22.720050350271109</v>
      </c>
      <c r="AK73" s="84">
        <f t="shared" si="20"/>
        <v>2.7914615443638127</v>
      </c>
      <c r="AL73">
        <f>[2]AWM_DB_2017Q4!Q112/([2]AWM_DB_2017Q4!B112*[2]AWM_DB_2017Q4!H112)</f>
        <v>0.47937788972515083</v>
      </c>
      <c r="AM73">
        <f>([2]AWM_DB_2017Q4!Q112-I73)/([2]AWM_DB_2017Q4!B112*[2]AWM_DB_2017Q4!H112)</f>
        <v>0.39755416888040435</v>
      </c>
      <c r="AO73">
        <f>Z73/([2]AWM_DB_2017Q4!B112*[2]AWM_DB_2017Q4!H112+[2]AWM_DB_2017Q4!B111*[2]AWM_DB_2017Q4!H111+[2]AWM_DB_2017Q4!B110*[2]AWM_DB_2017Q4!H110+[2]AWM_DB_2017Q4!B109*[2]AWM_DB_2017Q4!H109)*100</f>
        <v>73.722015889283043</v>
      </c>
      <c r="AP73">
        <f>Z73/([2]AWM_DB_2017Q4!B112*[2]AWM_DB_2017Q4!H112*4)*100</f>
        <v>72.380677095501312</v>
      </c>
      <c r="AQ73">
        <f>AA73/([2]AWM_DB_2017Q4!B112*[2]AWM_DB_2017Q4!H112*4)*100</f>
        <v>87.706780763382923</v>
      </c>
      <c r="AR73">
        <f>B73/([2]AWM_DB_2017Q4!B112*[2]AWM_DB_2017Q4!H112)*100</f>
        <v>3.0140282243652368</v>
      </c>
      <c r="AS73">
        <f>(B73-P73)/([2]AWM_DB_2017Q4!B112*[2]AWM_DB_2017Q4!H112)*100</f>
        <v>-1.754891597246871</v>
      </c>
      <c r="AT73">
        <f>SUM(C70:C73)/([2]AWM_DB_2017Q4!B112*[2]AWM_DB_2017Q4!H112+[2]AWM_DB_2017Q4!B111*[2]AWM_DB_2017Q4!H111+[2]AWM_DB_2017Q4!B110*[2]AWM_DB_2017Q4!H110+[2]AWM_DB_2017Q4!B109*[2]AWM_DB_2017Q4!H109)*100</f>
        <v>-1.6013960758024117</v>
      </c>
      <c r="AU73" s="85">
        <f>Z73/([2]AWM_DB_2017Q4!H112*[2]population!D157)</f>
        <v>4492917.1116493195</v>
      </c>
      <c r="AV73">
        <f>AA73/([2]AWM_DB_2017Q4!H112*[2]population!D157)</f>
        <v>5444260.9811392678</v>
      </c>
      <c r="AW73" s="36">
        <f>(M73-P73)/([2]AWM_DB_2017Q4!B112*[2]AWM_DB_2017Q4!H112)*100</f>
        <v>43.913558434101205</v>
      </c>
      <c r="AX73" s="36">
        <f>D73/([2]AWM_DB_2017Q4!B112*[2]AWM_DB_2017Q4!H112)*100</f>
        <v>45.66845003134808</v>
      </c>
      <c r="AZ73" s="36">
        <f>AC73/([2]AWM_DB_2017Q4!B112*[2]AWM_DB_2017Q4!H112)*100</f>
        <v>22.631096803427077</v>
      </c>
      <c r="BA73" s="36">
        <f>AD73/[2]AWM_DB_2017Q4!B112*100</f>
        <v>22.720050350271109</v>
      </c>
      <c r="BC73">
        <f>R73/([2]AWM_DB_2017Q4!B112*[2]AWM_DB_2017Q4!H112)*100</f>
        <v>19.576366119632024</v>
      </c>
      <c r="BD73">
        <f>([2]AWM_DB_2017Q4!D112*[2]AWM_DB_2017Q4!J112)/([2]AWM_DB_2017Q4!B112*[2]AWM_DB_2017Q4!H112)*100</f>
        <v>19.665319666476062</v>
      </c>
      <c r="BE73" s="37">
        <f>N73/([2]AWM_DB_2017Q4!B112*[2]AWM_DB_2017Q4!H112)*100</f>
        <v>16.305135008426756</v>
      </c>
      <c r="BG73">
        <f t="shared" si="21"/>
        <v>7.8135456414640814E-2</v>
      </c>
      <c r="BH73">
        <f>([2]AWM_DB_2017Q4!D112/[2]AWM_DB_2017Q4!D111-1)*100</f>
        <v>7.8136643615489554E-2</v>
      </c>
      <c r="BL73" s="37">
        <f>(G73+H73)/[2]AWM_DB_2017Q4!Q112</f>
        <v>0.52443029771105187</v>
      </c>
      <c r="BM73">
        <f>(E73+H73)/[2]AWM_DB_2017Q4!T112</f>
        <v>0.31318641450724732</v>
      </c>
      <c r="BN73">
        <f>(E73)/[2]AWM_DB_2017Q4!T112</f>
        <v>0.12808694122789727</v>
      </c>
      <c r="BP73">
        <f>(H73)/[2]AWM_DB_2017Q4!T112</f>
        <v>0.18509947327935006</v>
      </c>
      <c r="BR73">
        <f>($E73)/[2]AWM_DB_2017Q4!Q112</f>
        <v>0.23902645288116645</v>
      </c>
      <c r="BS73">
        <f>($G73)/[2]AWM_DB_2017Q4!Q112</f>
        <v>0.17901124012410216</v>
      </c>
      <c r="BT73">
        <f>($H73)/[2]AWM_DB_2017Q4!Q112</f>
        <v>0.34541905758694974</v>
      </c>
      <c r="BU73">
        <f>($I73)/([2]AWM_DB_2017Q4!$Q112)</f>
        <v>0.17068730660827877</v>
      </c>
      <c r="BV73">
        <f>($J73)/([2]AWM_DB_2017Q4!$Q112)</f>
        <v>0.17473175097867097</v>
      </c>
      <c r="BW73">
        <f>K73/([2]AWM_DB_2017Q4!C112*[2]AWM_DB_2017Q4!I112)*100</f>
        <v>21.875950777095493</v>
      </c>
      <c r="BX73">
        <f>($I73)/([2]AWM_DB_2017Q4!Q112-$I73)*100</f>
        <v>20.581779100739698</v>
      </c>
      <c r="BY73">
        <f>($J73)/([2]AWM_DB_2017Q4!Q112-$I73)*100</f>
        <v>21.069465398395558</v>
      </c>
      <c r="BZ73">
        <f>($E73)/([2]AWM_DB_2017Q4!B112*[2]AWM_DB_2017Q4!H112)*100</f>
        <v>11.458399657066176</v>
      </c>
      <c r="CA73" s="37">
        <f>($I73)/([2]AWM_DB_2017Q4!B112*[2]AWM_DB_2017Q4!H112)*100</f>
        <v>8.1823720844746468</v>
      </c>
      <c r="CB73" s="37">
        <f>($J73)/([2]AWM_DB_2017Q4!B112*[2]AWM_DB_2017Q4!H112)*100</f>
        <v>8.3762538052135849</v>
      </c>
      <c r="CC73" s="37">
        <f t="shared" si="22"/>
        <v>16.55862588968823</v>
      </c>
      <c r="CD73">
        <f>N73/([2]AWM_DB_2017Q4!H112*[2]population!D157)*100</f>
        <v>25302892.645800538</v>
      </c>
      <c r="CF73">
        <f t="shared" si="13"/>
        <v>0.49414559752631176</v>
      </c>
      <c r="CG73">
        <f>N73/([2]AWM_DB_2017Q4!B112*[2]AWM_DB_2017Q4!H112)*100</f>
        <v>16.305135008426756</v>
      </c>
      <c r="CH73">
        <f>($G73+$H73)/[2]AWM_DB_2017Q4!Q112*100</f>
        <v>52.443029771105188</v>
      </c>
      <c r="CI73">
        <f t="shared" si="23"/>
        <v>41.65124449913526</v>
      </c>
      <c r="CK73" s="80">
        <f>N73+P73+Q73+[2]Fiscaldatabase!CN73+W73+X73</f>
        <v>753403.82888904645</v>
      </c>
      <c r="CL73" s="80">
        <f>[2]Fiscaldatabase!CK73-D73-P73</f>
        <v>-25734.821789661568</v>
      </c>
      <c r="CM73" s="80">
        <f>[2]Fiscaldatabase!CK73-D73</f>
        <v>47933.764931613114</v>
      </c>
      <c r="CN73" s="83">
        <f>[2]AWM_DB_2017Q4!D112*[2]AWM_DB_2017Q4!J112</f>
        <v>303782.90293034312</v>
      </c>
      <c r="CO73" s="55">
        <f>[2]Fiscaldatabase!CL73/([2]AWM_DB_2017Q4!B112*[2]AWM_DB_2017Q4!H112)*100</f>
        <v>-1.6659380504028309</v>
      </c>
      <c r="CP73" s="37">
        <f>[2]Fiscaldatabase!CM73/([2]AWM_DB_2017Q4!B112*[2]AWM_DB_2017Q4!H112)*100</f>
        <v>3.1029817712092767</v>
      </c>
      <c r="CQ73">
        <f>SUM([2]Fiscaldatabase!CM70:CM73)/([2]AWM_DB_2017Q4!B112*[2]AWM_DB_2017Q4!H112+[2]AWM_DB_2017Q4!B111*[2]AWM_DB_2017Q4!H111+[2]AWM_DB_2017Q4!B110*[2]AWM_DB_2017Q4!H110+[2]AWM_DB_2017Q4!B109*[2]AWM_DB_2017Q4!H109)*100</f>
        <v>3.3579735636182404</v>
      </c>
    </row>
    <row r="74" spans="1:103">
      <c r="A74" s="71" t="s">
        <v>368</v>
      </c>
      <c r="B74" s="72">
        <f t="shared" si="15"/>
        <v>38251.166059727781</v>
      </c>
      <c r="C74" s="73">
        <f t="shared" si="16"/>
        <v>-34525.978201614751</v>
      </c>
      <c r="D74" s="74">
        <v>716600.71284226573</v>
      </c>
      <c r="E74" s="75">
        <v>185415.99315599108</v>
      </c>
      <c r="F74" s="76">
        <v>46016.091</v>
      </c>
      <c r="G74" s="76">
        <v>139399.90215599106</v>
      </c>
      <c r="H74" s="75">
        <v>255305.96398767325</v>
      </c>
      <c r="I74" s="76">
        <v>126483.55</v>
      </c>
      <c r="J74" s="76">
        <v>128822.41398767325</v>
      </c>
      <c r="K74" s="75">
        <v>194014.56531069078</v>
      </c>
      <c r="L74" s="77">
        <f t="shared" si="17"/>
        <v>81864.190387910581</v>
      </c>
      <c r="M74" s="78">
        <v>754851.87890199351</v>
      </c>
      <c r="N74" s="75">
        <v>252463.18321314626</v>
      </c>
      <c r="O74" s="79">
        <v>29000.288865208131</v>
      </c>
      <c r="P74" s="75">
        <v>72777.144261342532</v>
      </c>
      <c r="Q74" s="75">
        <v>22706.122108428339</v>
      </c>
      <c r="R74" s="75">
        <v>303354.78000000003</v>
      </c>
      <c r="S74" s="75">
        <v>165389.09631555728</v>
      </c>
      <c r="T74" s="80">
        <f t="shared" si="18"/>
        <v>137965.68368444275</v>
      </c>
      <c r="U74" s="75">
        <v>21494406.788597018</v>
      </c>
      <c r="V74" s="75">
        <v>401375.58</v>
      </c>
      <c r="W74" s="75">
        <v>47502.784971585359</v>
      </c>
      <c r="X74" s="77">
        <f t="shared" si="14"/>
        <v>56047.864347490948</v>
      </c>
      <c r="Y74" s="81"/>
      <c r="Z74" s="82">
        <v>4487407.9000000004</v>
      </c>
      <c r="AA74" s="83">
        <f t="shared" si="24"/>
        <v>5457704.4816131983</v>
      </c>
      <c r="AB74" s="83"/>
      <c r="AC74" s="83">
        <f t="shared" si="19"/>
        <v>350857.56497158541</v>
      </c>
      <c r="AD74" s="83">
        <f>(W74+[2]AWM_DB_2017Q4!D113*[2]AWM_DB_2017Q4!J113)/[2]AWM_DB_2017Q4!H113</f>
        <v>338273.15943397069</v>
      </c>
      <c r="AE74" s="83">
        <f>W74/[2]AWM_DB_2017Q4!H113</f>
        <v>45638.516077060653</v>
      </c>
      <c r="AF74" s="83">
        <f>([2]AWM_DB_2017Q4!E113*[2]AWM_DB_2017Q4!K113-[2]Fiscaldatabase!W74)/[2]AWM_DB_2017Q4!H113</f>
        <v>276487.28851760033</v>
      </c>
      <c r="AG74" s="83">
        <f>N74/([2]AWM_DB_2017Q4!H113)</f>
        <v>242555.14814197109</v>
      </c>
      <c r="AH74" s="84">
        <f>([2]AWM_DB_2017Q4!C113*[2]AWM_DB_2017Q4!I113)/([2]AWM_DB_2017Q4!B113*[2]AWM_DB_2017Q4!H113)*100</f>
        <v>56.36149898721812</v>
      </c>
      <c r="AI74" s="84">
        <f>([2]AWM_DB_2017Q4!E113*[2]AWM_DB_2017Q4!K113-[2]Fiscaldatabase!W74)/([2]AWM_DB_2017Q4!H113*[2]AWM_DB_2017Q4!B113)*100</f>
        <v>18.347418628641265</v>
      </c>
      <c r="AJ74" s="84">
        <f>(W74+[2]AWM_DB_2017Q4!D113*[2]AWM_DB_2017Q4!J113)/([2]AWM_DB_2017Q4!H113*[2]AWM_DB_2017Q4!B113)*100</f>
        <v>22.447466935077877</v>
      </c>
      <c r="AK74" s="84">
        <f t="shared" si="20"/>
        <v>2.843615449062753</v>
      </c>
      <c r="AL74">
        <f>[2]AWM_DB_2017Q4!Q113/([2]AWM_DB_2017Q4!B113*[2]AWM_DB_2017Q4!H113)</f>
        <v>0.47577737793614056</v>
      </c>
      <c r="AM74">
        <f>([2]AWM_DB_2017Q4!Q113-I74)/([2]AWM_DB_2017Q4!B113*[2]AWM_DB_2017Q4!H113)</f>
        <v>0.3951381631487364</v>
      </c>
      <c r="AO74">
        <f>Z74/([2]AWM_DB_2017Q4!B113*[2]AWM_DB_2017Q4!H113+[2]AWM_DB_2017Q4!B112*[2]AWM_DB_2017Q4!H112+[2]AWM_DB_2017Q4!B111*[2]AWM_DB_2017Q4!H111+[2]AWM_DB_2017Q4!B110*[2]AWM_DB_2017Q4!H110)*100</f>
        <v>73.059541174237538</v>
      </c>
      <c r="AP74">
        <f>Z74/([2]AWM_DB_2017Q4!B113*[2]AWM_DB_2017Q4!H113*4)*100</f>
        <v>71.523342262055849</v>
      </c>
      <c r="AQ74">
        <f>AA74/([2]AWM_DB_2017Q4!B113*[2]AWM_DB_2017Q4!H113*4)*100</f>
        <v>86.988585460122053</v>
      </c>
      <c r="AR74">
        <f>B74/([2]AWM_DB_2017Q4!B113*[2]AWM_DB_2017Q4!H113)*100</f>
        <v>2.4386918265332147</v>
      </c>
      <c r="AS74">
        <f>(B74-P74)/([2]AWM_DB_2017Q4!B113*[2]AWM_DB_2017Q4!H113)*100</f>
        <v>-2.201193571769013</v>
      </c>
      <c r="AT74">
        <f>SUM(C71:C74)/([2]AWM_DB_2017Q4!B113*[2]AWM_DB_2017Q4!H113+[2]AWM_DB_2017Q4!B112*[2]AWM_DB_2017Q4!H112+[2]AWM_DB_2017Q4!B111*[2]AWM_DB_2017Q4!H111+[2]AWM_DB_2017Q4!B110*[2]AWM_DB_2017Q4!H110)*100</f>
        <v>-1.7676927299077205</v>
      </c>
      <c r="AU74" s="85">
        <f>Z74/([2]AWM_DB_2017Q4!H113*[2]population!D158)</f>
        <v>4485937.3760091485</v>
      </c>
      <c r="AV74">
        <f>AA74/([2]AWM_DB_2017Q4!H113*[2]population!D158)</f>
        <v>5455915.9913412994</v>
      </c>
      <c r="AW74" s="36">
        <f>(M74-P74)/([2]AWM_DB_2017Q4!B113*[2]AWM_DB_2017Q4!H113)*100</f>
        <v>43.485473824658726</v>
      </c>
      <c r="AX74" s="36">
        <f>D74/([2]AWM_DB_2017Q4!B113*[2]AWM_DB_2017Q4!H113)*100</f>
        <v>45.686667396427744</v>
      </c>
      <c r="AZ74" s="36">
        <f>AC74/([2]AWM_DB_2017Q4!B113*[2]AWM_DB_2017Q4!H113)*100</f>
        <v>22.368820721373869</v>
      </c>
      <c r="BA74" s="36">
        <f>AD74/[2]AWM_DB_2017Q4!B113*100</f>
        <v>22.447466935077877</v>
      </c>
      <c r="BC74">
        <f>R74/([2]AWM_DB_2017Q4!B113*[2]AWM_DB_2017Q4!H113)*100</f>
        <v>19.340294655870849</v>
      </c>
      <c r="BD74">
        <f>([2]AWM_DB_2017Q4!D113*[2]AWM_DB_2017Q4!J113)/([2]AWM_DB_2017Q4!B113*[2]AWM_DB_2017Q4!H113)*100</f>
        <v>19.418940869574854</v>
      </c>
      <c r="BE74" s="37">
        <f>N74/([2]AWM_DB_2017Q4!B113*[2]AWM_DB_2017Q4!H113)*100</f>
        <v>16.095715891146845</v>
      </c>
      <c r="BG74">
        <f t="shared" si="21"/>
        <v>-0.31752810575984558</v>
      </c>
      <c r="BH74">
        <f>([2]AWM_DB_2017Q4!D113/[2]AWM_DB_2017Q4!D112-1)*100</f>
        <v>-0.3175290500840422</v>
      </c>
      <c r="BL74" s="37">
        <f>(G74+H74)/[2]AWM_DB_2017Q4!Q113</f>
        <v>0.52891031426725843</v>
      </c>
      <c r="BM74">
        <f>(E74+H74)/[2]AWM_DB_2017Q4!T113</f>
        <v>0.31393302479795632</v>
      </c>
      <c r="BN74">
        <f>(E74)/[2]AWM_DB_2017Q4!T113</f>
        <v>0.1320746621171929</v>
      </c>
      <c r="BP74">
        <f>(H74)/[2]AWM_DB_2017Q4!T113</f>
        <v>0.18185836268076339</v>
      </c>
      <c r="BR74">
        <f>($E74)/[2]AWM_DB_2017Q4!Q113</f>
        <v>0.24845952295681439</v>
      </c>
      <c r="BS74">
        <f>($G74)/[2]AWM_DB_2017Q4!Q113</f>
        <v>0.18679744179761995</v>
      </c>
      <c r="BT74">
        <f>($H74)/[2]AWM_DB_2017Q4!Q113</f>
        <v>0.34211287246963845</v>
      </c>
      <c r="BU74">
        <f>($I74)/([2]AWM_DB_2017Q4!$Q113)</f>
        <v>0.16948938416787784</v>
      </c>
      <c r="BV74">
        <f>($J74)/([2]AWM_DB_2017Q4!$Q113)</f>
        <v>0.17262348830176061</v>
      </c>
      <c r="BW74">
        <f>K74/([2]AWM_DB_2017Q4!C113*[2]AWM_DB_2017Q4!I113)*100</f>
        <v>21.946438070554606</v>
      </c>
      <c r="BX74">
        <f>($I74)/([2]AWM_DB_2017Q4!Q113-$I74)*100</f>
        <v>20.407852824139955</v>
      </c>
      <c r="BY74">
        <f>($J74)/([2]AWM_DB_2017Q4!Q113-$I74)*100</f>
        <v>20.785223573428038</v>
      </c>
      <c r="BZ74">
        <f>($E74)/([2]AWM_DB_2017Q4!B113*[2]AWM_DB_2017Q4!H113)*100</f>
        <v>11.821142035565748</v>
      </c>
      <c r="CA74" s="37">
        <f>($I74)/([2]AWM_DB_2017Q4!B113*[2]AWM_DB_2017Q4!H113)*100</f>
        <v>8.063921478740415</v>
      </c>
      <c r="CB74" s="37">
        <f>($J74)/([2]AWM_DB_2017Q4!B113*[2]AWM_DB_2017Q4!H113)*100</f>
        <v>8.2130350634401701</v>
      </c>
      <c r="CC74" s="37">
        <f t="shared" si="22"/>
        <v>16.276956542180585</v>
      </c>
      <c r="CD74">
        <f>N74/([2]AWM_DB_2017Q4!H113*[2]population!D158)*100</f>
        <v>25238045.100426421</v>
      </c>
      <c r="CF74">
        <f t="shared" si="13"/>
        <v>0.49541948814837289</v>
      </c>
      <c r="CG74">
        <f>N74/([2]AWM_DB_2017Q4!B113*[2]AWM_DB_2017Q4!H113)*100</f>
        <v>16.095715891146845</v>
      </c>
      <c r="CH74">
        <f>($G74+$H74)/[2]AWM_DB_2017Q4!Q113*100</f>
        <v>52.891031426725846</v>
      </c>
      <c r="CI74">
        <f t="shared" si="23"/>
        <v>41.193076397567992</v>
      </c>
      <c r="CK74" s="80">
        <f>N74+P74+Q74+[2]Fiscaldatabase!CN74+W74+X74</f>
        <v>756085.45394728205</v>
      </c>
      <c r="CL74" s="80">
        <f>[2]Fiscaldatabase!CK74-D74-P74</f>
        <v>-33292.403156326211</v>
      </c>
      <c r="CM74" s="80">
        <f>[2]Fiscaldatabase!CK74-D74</f>
        <v>39484.741105016321</v>
      </c>
      <c r="CN74" s="83">
        <f>[2]AWM_DB_2017Q4!D113*[2]AWM_DB_2017Q4!J113</f>
        <v>304588.35504528868</v>
      </c>
      <c r="CO74" s="55">
        <f>[2]Fiscaldatabase!CL74/([2]AWM_DB_2017Q4!B113*[2]AWM_DB_2017Q4!H113)*100</f>
        <v>-2.1225473580650136</v>
      </c>
      <c r="CP74" s="37">
        <f>[2]Fiscaldatabase!CM74/([2]AWM_DB_2017Q4!B113*[2]AWM_DB_2017Q4!H113)*100</f>
        <v>2.5173380402372136</v>
      </c>
      <c r="CQ74">
        <f>SUM([2]Fiscaldatabase!CM71:CM74)/([2]AWM_DB_2017Q4!B113*[2]AWM_DB_2017Q4!H113+[2]AWM_DB_2017Q4!B112*[2]AWM_DB_2017Q4!H112+[2]AWM_DB_2017Q4!B111*[2]AWM_DB_2017Q4!H111+[2]AWM_DB_2017Q4!B110*[2]AWM_DB_2017Q4!H110)*100</f>
        <v>3.1140776032876971</v>
      </c>
    </row>
    <row r="75" spans="1:103">
      <c r="A75" s="71" t="s">
        <v>369</v>
      </c>
      <c r="B75" s="72">
        <f t="shared" si="15"/>
        <v>41727.606110003428</v>
      </c>
      <c r="C75" s="73">
        <f t="shared" si="16"/>
        <v>-31131.579247211892</v>
      </c>
      <c r="D75" s="74">
        <v>716296.43806818</v>
      </c>
      <c r="E75" s="75">
        <v>186094.11664649169</v>
      </c>
      <c r="F75" s="76">
        <v>41288.192000000003</v>
      </c>
      <c r="G75" s="76">
        <v>144805.92464649168</v>
      </c>
      <c r="H75" s="75">
        <v>248973.93909972691</v>
      </c>
      <c r="I75" s="76">
        <v>127080.05</v>
      </c>
      <c r="J75" s="76">
        <v>121893.8890997269</v>
      </c>
      <c r="K75" s="75">
        <v>199023.81358381006</v>
      </c>
      <c r="L75" s="77">
        <f t="shared" si="17"/>
        <v>82204.568738151342</v>
      </c>
      <c r="M75" s="78">
        <v>758024.04417818342</v>
      </c>
      <c r="N75" s="75">
        <v>252850.15898080997</v>
      </c>
      <c r="O75" s="79">
        <v>27997.763334974046</v>
      </c>
      <c r="P75" s="75">
        <v>72859.18535721532</v>
      </c>
      <c r="Q75" s="75">
        <v>23111.542109258582</v>
      </c>
      <c r="R75" s="75">
        <v>305604.55</v>
      </c>
      <c r="S75" s="75">
        <v>165557.03302304147</v>
      </c>
      <c r="T75" s="80">
        <f t="shared" si="18"/>
        <v>140047.51697695852</v>
      </c>
      <c r="U75" s="75">
        <v>21466759.317646328</v>
      </c>
      <c r="V75" s="75">
        <v>405545.11</v>
      </c>
      <c r="W75" s="75">
        <v>47634.108808787416</v>
      </c>
      <c r="X75" s="77">
        <f t="shared" si="14"/>
        <v>55964.498922112049</v>
      </c>
      <c r="Y75" s="81"/>
      <c r="Z75" s="82">
        <v>4522012.7</v>
      </c>
      <c r="AA75" s="83">
        <f t="shared" si="24"/>
        <v>5499432.0877232021</v>
      </c>
      <c r="AB75" s="83"/>
      <c r="AC75" s="83">
        <f t="shared" si="19"/>
        <v>353238.65880878741</v>
      </c>
      <c r="AD75" s="83">
        <f>(W75+[2]AWM_DB_2017Q4!D114*[2]AWM_DB_2017Q4!J114)/[2]AWM_DB_2017Q4!H114</f>
        <v>340812.25209649518</v>
      </c>
      <c r="AE75" s="83">
        <f>W75/[2]AWM_DB_2017Q4!H114</f>
        <v>45616.168088953003</v>
      </c>
      <c r="AF75" s="83">
        <f>([2]AWM_DB_2017Q4!E114*[2]AWM_DB_2017Q4!K114-[2]Fiscaldatabase!W75)/[2]AWM_DB_2017Q4!H114</f>
        <v>281962.03920016857</v>
      </c>
      <c r="AG75" s="83">
        <f>N75/([2]AWM_DB_2017Q4!H114)</f>
        <v>242138.57762484986</v>
      </c>
      <c r="AH75" s="84">
        <f>([2]AWM_DB_2017Q4!C114*[2]AWM_DB_2017Q4!I114)/([2]AWM_DB_2017Q4!B114*[2]AWM_DB_2017Q4!H114)*100</f>
        <v>56.202668727441086</v>
      </c>
      <c r="AI75" s="84">
        <f>([2]AWM_DB_2017Q4!E114*[2]AWM_DB_2017Q4!K114-[2]Fiscaldatabase!W75)/([2]AWM_DB_2017Q4!H114*[2]AWM_DB_2017Q4!B114)*100</f>
        <v>18.593933473148788</v>
      </c>
      <c r="AJ75" s="84">
        <f>(W75+[2]AWM_DB_2017Q4!D114*[2]AWM_DB_2017Q4!J114)/([2]AWM_DB_2017Q4!H114*[2]AWM_DB_2017Q4!B114)*100</f>
        <v>22.474799658465717</v>
      </c>
      <c r="AK75" s="84">
        <f t="shared" si="20"/>
        <v>2.7285981409444133</v>
      </c>
      <c r="AL75">
        <f>[2]AWM_DB_2017Q4!Q114/([2]AWM_DB_2017Q4!B114*[2]AWM_DB_2017Q4!H114)</f>
        <v>0.47378292786330495</v>
      </c>
      <c r="AM75">
        <f>([2]AWM_DB_2017Q4!Q114-I75)/([2]AWM_DB_2017Q4!B114*[2]AWM_DB_2017Q4!H114)</f>
        <v>0.39353039226966452</v>
      </c>
      <c r="AO75">
        <f>Z75/([2]AWM_DB_2017Q4!B114*[2]AWM_DB_2017Q4!H114+[2]AWM_DB_2017Q4!B113*[2]AWM_DB_2017Q4!H113+[2]AWM_DB_2017Q4!B112*[2]AWM_DB_2017Q4!H112+[2]AWM_DB_2017Q4!B111*[2]AWM_DB_2017Q4!H111)*100</f>
        <v>72.655959914066301</v>
      </c>
      <c r="AP75">
        <f>Z75/([2]AWM_DB_2017Q4!B114*[2]AWM_DB_2017Q4!H114*4)*100</f>
        <v>71.392595683123346</v>
      </c>
      <c r="AQ75">
        <f>AA75/([2]AWM_DB_2017Q4!B114*[2]AWM_DB_2017Q4!H114*4)*100</f>
        <v>86.823889620128099</v>
      </c>
      <c r="AR75">
        <f>B75/([2]AWM_DB_2017Q4!B114*[2]AWM_DB_2017Q4!H114)*100</f>
        <v>2.6351470546167213</v>
      </c>
      <c r="AS75">
        <f>(B75-P75)/([2]AWM_DB_2017Q4!B114*[2]AWM_DB_2017Q4!H114)*100</f>
        <v>-1.9659955843762331</v>
      </c>
      <c r="AT75">
        <f>SUM(C72:C75)/([2]AWM_DB_2017Q4!B114*[2]AWM_DB_2017Q4!H114+[2]AWM_DB_2017Q4!B113*[2]AWM_DB_2017Q4!H113+[2]AWM_DB_2017Q4!B112*[2]AWM_DB_2017Q4!H112+[2]AWM_DB_2017Q4!B111*[2]AWM_DB_2017Q4!H111)*100</f>
        <v>-1.8973842384321669</v>
      </c>
      <c r="AU75" s="85">
        <f>Z75/([2]AWM_DB_2017Q4!H114*[2]population!D159)</f>
        <v>4503672.9413992763</v>
      </c>
      <c r="AV75">
        <f>AA75/([2]AWM_DB_2017Q4!H114*[2]population!D159)</f>
        <v>5477128.2456906671</v>
      </c>
      <c r="AW75" s="36">
        <f>(M75-P75)/([2]AWM_DB_2017Q4!B114*[2]AWM_DB_2017Q4!H114)*100</f>
        <v>43.268960958105815</v>
      </c>
      <c r="AX75" s="36">
        <f>D75/([2]AWM_DB_2017Q4!B114*[2]AWM_DB_2017Q4!H114)*100</f>
        <v>45.234956542482045</v>
      </c>
      <c r="AZ75" s="36">
        <f>AC75/([2]AWM_DB_2017Q4!B114*[2]AWM_DB_2017Q4!H114)*100</f>
        <v>22.307433809714436</v>
      </c>
      <c r="BA75" s="36">
        <f>AD75/[2]AWM_DB_2017Q4!B114*100</f>
        <v>22.47479965846572</v>
      </c>
      <c r="BC75">
        <f>R75/([2]AWM_DB_2017Q4!B114*[2]AWM_DB_2017Q4!H114)*100</f>
        <v>19.29928421215876</v>
      </c>
      <c r="BD75">
        <f>([2]AWM_DB_2017Q4!D114*[2]AWM_DB_2017Q4!J114)/([2]AWM_DB_2017Q4!B114*[2]AWM_DB_2017Q4!H114)*100</f>
        <v>19.466650060910037</v>
      </c>
      <c r="BE75" s="37">
        <f>N75/([2]AWM_DB_2017Q4!B114*[2]AWM_DB_2017Q4!H114)*100</f>
        <v>15.967782813639975</v>
      </c>
      <c r="BG75">
        <f t="shared" si="21"/>
        <v>1.0388100840614145</v>
      </c>
      <c r="BH75">
        <f>([2]AWM_DB_2017Q4!D114/[2]AWM_DB_2017Q4!D113-1)*100</f>
        <v>1.038811559130548</v>
      </c>
      <c r="BL75" s="37">
        <f>(G75+H75)/[2]AWM_DB_2017Q4!Q114</f>
        <v>0.52487451071684488</v>
      </c>
      <c r="BM75">
        <f>(E75+H75)/[2]AWM_DB_2017Q4!T114</f>
        <v>0.30825059479330597</v>
      </c>
      <c r="BN75">
        <f>(E75)/[2]AWM_DB_2017Q4!T114</f>
        <v>0.13184976783787808</v>
      </c>
      <c r="BP75">
        <f>(H75)/[2]AWM_DB_2017Q4!T114</f>
        <v>0.17640082695542786</v>
      </c>
      <c r="BR75">
        <f>($E75)/[2]AWM_DB_2017Q4!Q114</f>
        <v>0.24804736710727443</v>
      </c>
      <c r="BS75">
        <f>($G75)/[2]AWM_DB_2017Q4!Q114</f>
        <v>0.19301377710037235</v>
      </c>
      <c r="BT75">
        <f>($H75)/[2]AWM_DB_2017Q4!Q114</f>
        <v>0.3318607336164725</v>
      </c>
      <c r="BU75">
        <f>($I75)/([2]AWM_DB_2017Q4!$Q114)</f>
        <v>0.16938671884098519</v>
      </c>
      <c r="BV75">
        <f>($J75)/([2]AWM_DB_2017Q4!$Q114)</f>
        <v>0.16247401477548734</v>
      </c>
      <c r="BW75">
        <f>K75/([2]AWM_DB_2017Q4!C114*[2]AWM_DB_2017Q4!I114)*100</f>
        <v>22.362970529576017</v>
      </c>
      <c r="BX75">
        <f>($I75)/([2]AWM_DB_2017Q4!Q114-$I75)*100</f>
        <v>20.392970192413447</v>
      </c>
      <c r="BY75">
        <f>($J75)/([2]AWM_DB_2017Q4!Q114-$I75)*100</f>
        <v>19.560729217906992</v>
      </c>
      <c r="BZ75">
        <f>($E75)/([2]AWM_DB_2017Q4!B114*[2]AWM_DB_2017Q4!H114)*100</f>
        <v>11.752060783686852</v>
      </c>
      <c r="CA75" s="37">
        <f>($I75)/([2]AWM_DB_2017Q4!B114*[2]AWM_DB_2017Q4!H114)*100</f>
        <v>8.0252535593640406</v>
      </c>
      <c r="CB75" s="37">
        <f>($J75)/([2]AWM_DB_2017Q4!B114*[2]AWM_DB_2017Q4!H114)*100</f>
        <v>7.6977414422036263</v>
      </c>
      <c r="CC75" s="37">
        <f t="shared" si="22"/>
        <v>15.722995001567668</v>
      </c>
      <c r="CD75">
        <f>N75/([2]AWM_DB_2017Q4!H114*[2]population!D159)*100</f>
        <v>25182468.400196645</v>
      </c>
      <c r="CF75">
        <f t="shared" si="13"/>
        <v>0.51041506777582002</v>
      </c>
      <c r="CG75">
        <f>N75/([2]AWM_DB_2017Q4!B114*[2]AWM_DB_2017Q4!H114)*100</f>
        <v>15.967782813639975</v>
      </c>
      <c r="CH75">
        <f>($G75+$H75)/[2]AWM_DB_2017Q4!Q114*100</f>
        <v>52.48745107168449</v>
      </c>
      <c r="CI75">
        <f t="shared" si="23"/>
        <v>39.953699410320439</v>
      </c>
      <c r="CK75" s="80">
        <f>N75+P75+Q75+[2]Fiscaldatabase!CN75+W75+X75</f>
        <v>760674.28572759684</v>
      </c>
      <c r="CL75" s="80">
        <f>[2]Fiscaldatabase!CK75-D75-P75</f>
        <v>-28481.337697798474</v>
      </c>
      <c r="CM75" s="80">
        <f>[2]Fiscaldatabase!CK75-D75</f>
        <v>44377.847659416846</v>
      </c>
      <c r="CN75" s="83">
        <f>[2]AWM_DB_2017Q4!D114*[2]AWM_DB_2017Q4!J114</f>
        <v>308254.79154941346</v>
      </c>
      <c r="CO75" s="55">
        <f>[2]Fiscaldatabase!CL75/([2]AWM_DB_2017Q4!B114*[2]AWM_DB_2017Q4!H114)*100</f>
        <v>-1.7986297356249581</v>
      </c>
      <c r="CP75" s="37">
        <f>[2]Fiscaldatabase!CM75/([2]AWM_DB_2017Q4!B114*[2]AWM_DB_2017Q4!H114)*100</f>
        <v>2.802512903367997</v>
      </c>
      <c r="CQ75">
        <f>SUM([2]Fiscaldatabase!CM72:CM75)/([2]AWM_DB_2017Q4!B114*[2]AWM_DB_2017Q4!H114+[2]AWM_DB_2017Q4!B113*[2]AWM_DB_2017Q4!H113+[2]AWM_DB_2017Q4!B112*[2]AWM_DB_2017Q4!H112+[2]AWM_DB_2017Q4!B111*[2]AWM_DB_2017Q4!H111)*100</f>
        <v>2.9172730574939232</v>
      </c>
    </row>
    <row r="76" spans="1:103">
      <c r="A76" s="71" t="s">
        <v>370</v>
      </c>
      <c r="B76" s="72">
        <f t="shared" si="15"/>
        <v>41056.842497793376</v>
      </c>
      <c r="C76" s="73">
        <f t="shared" si="16"/>
        <v>-30815.130190416021</v>
      </c>
      <c r="D76" s="74">
        <v>722013.75770691596</v>
      </c>
      <c r="E76" s="75">
        <v>184487.36065831454</v>
      </c>
      <c r="F76" s="76">
        <v>42204.972999999998</v>
      </c>
      <c r="G76" s="76">
        <v>142282.38765831455</v>
      </c>
      <c r="H76" s="75">
        <v>247294.60616340654</v>
      </c>
      <c r="I76" s="76">
        <v>127811.86</v>
      </c>
      <c r="J76" s="76">
        <v>119482.74616340654</v>
      </c>
      <c r="K76" s="75">
        <v>203964.5594334832</v>
      </c>
      <c r="L76" s="77">
        <f t="shared" si="17"/>
        <v>86267.231451711734</v>
      </c>
      <c r="M76" s="78">
        <v>763070.60020470934</v>
      </c>
      <c r="N76" s="75">
        <v>254125.4460003222</v>
      </c>
      <c r="O76" s="79">
        <v>27528.64359265018</v>
      </c>
      <c r="P76" s="75">
        <v>71871.972688209396</v>
      </c>
      <c r="Q76" s="75">
        <v>23472.895700917907</v>
      </c>
      <c r="R76" s="75">
        <v>308158.45</v>
      </c>
      <c r="S76" s="75">
        <v>165854.84258543779</v>
      </c>
      <c r="T76" s="80">
        <f t="shared" si="18"/>
        <v>142303.60741456223</v>
      </c>
      <c r="U76" s="75">
        <v>21447776.276385974</v>
      </c>
      <c r="V76" s="75">
        <v>407474.98</v>
      </c>
      <c r="W76" s="75">
        <v>48532.445150984408</v>
      </c>
      <c r="X76" s="77">
        <f t="shared" si="14"/>
        <v>56909.390664275386</v>
      </c>
      <c r="Y76" s="81"/>
      <c r="Z76" s="82">
        <v>4557415.4000000004</v>
      </c>
      <c r="AA76" s="83">
        <f t="shared" si="24"/>
        <v>5540488.9302209951</v>
      </c>
      <c r="AB76" s="83"/>
      <c r="AC76" s="83">
        <f t="shared" si="19"/>
        <v>356690.8951509844</v>
      </c>
      <c r="AD76" s="83">
        <f>(W76+[2]AWM_DB_2017Q4!D115*[2]AWM_DB_2017Q4!J115)/[2]AWM_DB_2017Q4!H115</f>
        <v>342055.30709564814</v>
      </c>
      <c r="AE76" s="83">
        <f>W76/[2]AWM_DB_2017Q4!H115</f>
        <v>46195.260657574603</v>
      </c>
      <c r="AF76" s="83">
        <f>([2]AWM_DB_2017Q4!E115*[2]AWM_DB_2017Q4!K115-[2]Fiscaldatabase!W76)/[2]AWM_DB_2017Q4!H115</f>
        <v>280814.63061713084</v>
      </c>
      <c r="AG76" s="83">
        <f>N76/([2]AWM_DB_2017Q4!H115)</f>
        <v>241887.48745681462</v>
      </c>
      <c r="AH76" s="84">
        <f>([2]AWM_DB_2017Q4!C115*[2]AWM_DB_2017Q4!I115)/([2]AWM_DB_2017Q4!B115*[2]AWM_DB_2017Q4!H115)*100</f>
        <v>56.184858685245146</v>
      </c>
      <c r="AI76" s="84">
        <f>([2]AWM_DB_2017Q4!E115*[2]AWM_DB_2017Q4!K115-[2]Fiscaldatabase!W76)/([2]AWM_DB_2017Q4!H115*[2]AWM_DB_2017Q4!B115)*100</f>
        <v>18.442883521789451</v>
      </c>
      <c r="AJ76" s="84">
        <f>(W76+[2]AWM_DB_2017Q4!D115*[2]AWM_DB_2017Q4!J115)/([2]AWM_DB_2017Q4!H115*[2]AWM_DB_2017Q4!B115)*100</f>
        <v>22.46494839998595</v>
      </c>
      <c r="AK76" s="84">
        <f t="shared" si="20"/>
        <v>2.9073093929794425</v>
      </c>
      <c r="AL76">
        <f>[2]AWM_DB_2017Q4!Q115/([2]AWM_DB_2017Q4!B115*[2]AWM_DB_2017Q4!H115)</f>
        <v>0.47421525813624948</v>
      </c>
      <c r="AM76">
        <f>([2]AWM_DB_2017Q4!Q115-I76)/([2]AWM_DB_2017Q4!B115*[2]AWM_DB_2017Q4!H115)</f>
        <v>0.39431549405887278</v>
      </c>
      <c r="AO76">
        <f>Z76/([2]AWM_DB_2017Q4!B115*[2]AWM_DB_2017Q4!H115+[2]AWM_DB_2017Q4!B114*[2]AWM_DB_2017Q4!H114+[2]AWM_DB_2017Q4!B113*[2]AWM_DB_2017Q4!H113+[2]AWM_DB_2017Q4!B112*[2]AWM_DB_2017Q4!H112)*100</f>
        <v>72.380933265215603</v>
      </c>
      <c r="AP76">
        <f>Z76/([2]AWM_DB_2017Q4!B115*[2]AWM_DB_2017Q4!H115*4)*100</f>
        <v>71.225083349581851</v>
      </c>
      <c r="AQ76">
        <f>AA76/([2]AWM_DB_2017Q4!B115*[2]AWM_DB_2017Q4!H115*4)*100</f>
        <v>86.588943779938504</v>
      </c>
      <c r="AR76">
        <f>B76/([2]AWM_DB_2017Q4!B115*[2]AWM_DB_2017Q4!H115)*100</f>
        <v>2.566610038642505</v>
      </c>
      <c r="AS76">
        <f>(B76-P76)/([2]AWM_DB_2017Q4!B115*[2]AWM_DB_2017Q4!H115)*100</f>
        <v>-1.9263639792331391</v>
      </c>
      <c r="AT76">
        <f>SUM(C73:C76)/([2]AWM_DB_2017Q4!B115*[2]AWM_DB_2017Q4!H115+[2]AWM_DB_2017Q4!B114*[2]AWM_DB_2017Q4!H114+[2]AWM_DB_2017Q4!B113*[2]AWM_DB_2017Q4!H113+[2]AWM_DB_2017Q4!B112*[2]AWM_DB_2017Q4!H112)*100</f>
        <v>-1.9627251631705755</v>
      </c>
      <c r="AU76" s="85">
        <f>Z76/([2]AWM_DB_2017Q4!H115*[2]population!D160)</f>
        <v>4508908.3526870422</v>
      </c>
      <c r="AV76">
        <f>AA76/([2]AWM_DB_2017Q4!H115*[2]population!D160)</f>
        <v>5481518.4974017376</v>
      </c>
      <c r="AW76" s="36">
        <f>(M76-P76)/([2]AWM_DB_2017Q4!B115*[2]AWM_DB_2017Q4!H115)*100</f>
        <v>43.209297845422903</v>
      </c>
      <c r="AX76" s="36">
        <f>D76/([2]AWM_DB_2017Q4!B115*[2]AWM_DB_2017Q4!H115)*100</f>
        <v>45.13566182465604</v>
      </c>
      <c r="AZ76" s="36">
        <f>AC76/([2]AWM_DB_2017Q4!B115*[2]AWM_DB_2017Q4!H115)*100</f>
        <v>22.298023337671456</v>
      </c>
      <c r="BA76" s="36">
        <f>AD76/[2]AWM_DB_2017Q4!B115*100</f>
        <v>22.46494839998595</v>
      </c>
      <c r="BC76">
        <f>R76/([2]AWM_DB_2017Q4!B115*[2]AWM_DB_2017Q4!H115)*100</f>
        <v>19.264086645363026</v>
      </c>
      <c r="BD76">
        <f>([2]AWM_DB_2017Q4!D115*[2]AWM_DB_2017Q4!J115)/([2]AWM_DB_2017Q4!B115*[2]AWM_DB_2017Q4!H115)*100</f>
        <v>19.431011707677524</v>
      </c>
      <c r="BE76" s="37">
        <f>N76/([2]AWM_DB_2017Q4!B115*[2]AWM_DB_2017Q4!H115)*100</f>
        <v>15.886290350116084</v>
      </c>
      <c r="BG76">
        <f t="shared" si="21"/>
        <v>0.47587061276610498</v>
      </c>
      <c r="BH76">
        <f>([2]AWM_DB_2017Q4!D115/[2]AWM_DB_2017Q4!D114-1)*100</f>
        <v>0.47586893097668614</v>
      </c>
      <c r="BL76" s="37">
        <f>(G76+H76)/[2]AWM_DB_2017Q4!Q115</f>
        <v>0.51356110003392241</v>
      </c>
      <c r="BM76">
        <f>(E76+H76)/[2]AWM_DB_2017Q4!T115</f>
        <v>0.30344925421682722</v>
      </c>
      <c r="BN76">
        <f>(E76)/[2]AWM_DB_2017Q4!T115</f>
        <v>0.12965467830042815</v>
      </c>
      <c r="BP76">
        <f>(H76)/[2]AWM_DB_2017Q4!T115</f>
        <v>0.1737945759163991</v>
      </c>
      <c r="BR76">
        <f>($E76)/[2]AWM_DB_2017Q4!Q115</f>
        <v>0.24320104468334344</v>
      </c>
      <c r="BS76">
        <f>($G76)/[2]AWM_DB_2017Q4!Q115</f>
        <v>0.18756420599799523</v>
      </c>
      <c r="BT76">
        <f>($H76)/[2]AWM_DB_2017Q4!Q115</f>
        <v>0.32599689403592724</v>
      </c>
      <c r="BU76">
        <f>($I76)/([2]AWM_DB_2017Q4!$Q115)</f>
        <v>0.16848838730199664</v>
      </c>
      <c r="BV76">
        <f>($J76)/([2]AWM_DB_2017Q4!$Q115)</f>
        <v>0.15750850673393058</v>
      </c>
      <c r="BW76">
        <f>K76/([2]AWM_DB_2017Q4!C115*[2]AWM_DB_2017Q4!I115)*100</f>
        <v>22.693932600651593</v>
      </c>
      <c r="BX76">
        <f>($I76)/([2]AWM_DB_2017Q4!Q115-$I76)*100</f>
        <v>20.262902493364205</v>
      </c>
      <c r="BY76">
        <f>($J76)/([2]AWM_DB_2017Q4!Q115-$I76)*100</f>
        <v>18.942430187218093</v>
      </c>
      <c r="BZ76">
        <f>($E76)/([2]AWM_DB_2017Q4!B115*[2]AWM_DB_2017Q4!H115)*100</f>
        <v>11.532964618351727</v>
      </c>
      <c r="CA76" s="37">
        <f>($I76)/([2]AWM_DB_2017Q4!B115*[2]AWM_DB_2017Q4!H115)*100</f>
        <v>7.9899764077376716</v>
      </c>
      <c r="CB76" s="37">
        <f>($J76)/([2]AWM_DB_2017Q4!B115*[2]AWM_DB_2017Q4!H115)*100</f>
        <v>7.4692937179486076</v>
      </c>
      <c r="CC76" s="37">
        <f t="shared" si="22"/>
        <v>15.459270125686279</v>
      </c>
      <c r="CD76">
        <f>N76/([2]AWM_DB_2017Q4!H115*[2]population!D160)*100</f>
        <v>25142065.085863639</v>
      </c>
      <c r="CF76">
        <f t="shared" si="13"/>
        <v>0.51684046806724482</v>
      </c>
      <c r="CG76">
        <f>N76/([2]AWM_DB_2017Q4!B115*[2]AWM_DB_2017Q4!H115)*100</f>
        <v>15.886290350116084</v>
      </c>
      <c r="CH76">
        <f>($G76+$H76)/[2]AWM_DB_2017Q4!Q115*100</f>
        <v>51.356110003392239</v>
      </c>
      <c r="CI76">
        <f t="shared" si="23"/>
        <v>39.205332680582302</v>
      </c>
      <c r="CK76" s="80">
        <f>N76+P76+Q76+[2]Fiscaldatabase!CN76+W76+X76</f>
        <v>765740.82119239226</v>
      </c>
      <c r="CL76" s="80">
        <f>[2]Fiscaldatabase!CK76-D76-P76</f>
        <v>-28144.909202733092</v>
      </c>
      <c r="CM76" s="80">
        <f>[2]Fiscaldatabase!CK76-D76</f>
        <v>43727.063485476305</v>
      </c>
      <c r="CN76" s="83">
        <f>[2]AWM_DB_2017Q4!D115*[2]AWM_DB_2017Q4!J115</f>
        <v>310828.67098768282</v>
      </c>
      <c r="CO76" s="55">
        <f>[2]Fiscaldatabase!CL76/([2]AWM_DB_2017Q4!B115*[2]AWM_DB_2017Q4!H115)*100</f>
        <v>-1.7594389169186355</v>
      </c>
      <c r="CP76" s="37">
        <f>[2]Fiscaldatabase!CM76/([2]AWM_DB_2017Q4!B115*[2]AWM_DB_2017Q4!H115)*100</f>
        <v>2.7335351009570088</v>
      </c>
      <c r="CQ76">
        <f>SUM([2]Fiscaldatabase!CM73:CM76)/([2]AWM_DB_2017Q4!B115*[2]AWM_DB_2017Q4!H115+[2]AWM_DB_2017Q4!B114*[2]AWM_DB_2017Q4!H114+[2]AWM_DB_2017Q4!B113*[2]AWM_DB_2017Q4!H113+[2]AWM_DB_2017Q4!B112*[2]AWM_DB_2017Q4!H112)*100</f>
        <v>2.7876652950043534</v>
      </c>
    </row>
    <row r="77" spans="1:103">
      <c r="A77" s="71" t="s">
        <v>371</v>
      </c>
      <c r="B77" s="72">
        <f t="shared" si="15"/>
        <v>34824.355539302109</v>
      </c>
      <c r="C77" s="73">
        <f t="shared" si="16"/>
        <v>-35859.888984648627</v>
      </c>
      <c r="D77" s="74">
        <v>732764.77605580923</v>
      </c>
      <c r="E77" s="75">
        <v>193327.63371800861</v>
      </c>
      <c r="F77" s="76">
        <v>43993.294999999998</v>
      </c>
      <c r="G77" s="76">
        <v>149334.3387180086</v>
      </c>
      <c r="H77" s="75">
        <v>249202.32178812605</v>
      </c>
      <c r="I77" s="76">
        <v>128847.46</v>
      </c>
      <c r="J77" s="76">
        <v>120354.86178812604</v>
      </c>
      <c r="K77" s="75">
        <v>208088.92827355422</v>
      </c>
      <c r="L77" s="77">
        <f t="shared" si="17"/>
        <v>82145.892276120372</v>
      </c>
      <c r="M77" s="78">
        <v>767589.13159511134</v>
      </c>
      <c r="N77" s="75">
        <v>256257.73638348447</v>
      </c>
      <c r="O77" s="79">
        <v>27407.520768236067</v>
      </c>
      <c r="P77" s="75">
        <v>70684.244523950736</v>
      </c>
      <c r="Q77" s="75">
        <v>24256.262850007224</v>
      </c>
      <c r="R77" s="75">
        <v>310577.95</v>
      </c>
      <c r="S77" s="75">
        <v>166714.69460961485</v>
      </c>
      <c r="T77" s="80">
        <f t="shared" si="18"/>
        <v>143863.25539038517</v>
      </c>
      <c r="U77" s="75">
        <v>21439738.926845435</v>
      </c>
      <c r="V77" s="75">
        <v>408765.41</v>
      </c>
      <c r="W77" s="75">
        <v>49265.547229602293</v>
      </c>
      <c r="X77" s="77">
        <f t="shared" si="14"/>
        <v>56547.390608066577</v>
      </c>
      <c r="Y77" s="81"/>
      <c r="Z77" s="82">
        <v>4596375.5999999996</v>
      </c>
      <c r="AA77" s="83">
        <f t="shared" si="24"/>
        <v>5575313.2857602974</v>
      </c>
      <c r="AB77" s="83"/>
      <c r="AC77" s="83">
        <f t="shared" si="19"/>
        <v>359843.4972296023</v>
      </c>
      <c r="AD77" s="83">
        <f>(W77+[2]AWM_DB_2017Q4!D116*[2]AWM_DB_2017Q4!J116)/[2]AWM_DB_2017Q4!H116</f>
        <v>343588.45155035495</v>
      </c>
      <c r="AE77" s="83">
        <f>W77/[2]AWM_DB_2017Q4!H116</f>
        <v>46790.156708359609</v>
      </c>
      <c r="AF77" s="83">
        <f>([2]AWM_DB_2017Q4!E116*[2]AWM_DB_2017Q4!K116-[2]Fiscaldatabase!W77)/[2]AWM_DB_2017Q4!H116</f>
        <v>285946.15329032298</v>
      </c>
      <c r="AG77" s="83">
        <f>N77/([2]AWM_DB_2017Q4!H116)</f>
        <v>243381.84222803239</v>
      </c>
      <c r="AH77" s="84">
        <f>([2]AWM_DB_2017Q4!C116*[2]AWM_DB_2017Q4!I116)/([2]AWM_DB_2017Q4!B116*[2]AWM_DB_2017Q4!H116)*100</f>
        <v>56.430244508024238</v>
      </c>
      <c r="AI77" s="84">
        <f>([2]AWM_DB_2017Q4!E116*[2]AWM_DB_2017Q4!K116-[2]Fiscaldatabase!W77)/([2]AWM_DB_2017Q4!H116*[2]AWM_DB_2017Q4!B116)*100</f>
        <v>18.674558309131704</v>
      </c>
      <c r="AJ77" s="84">
        <f>(W77+[2]AWM_DB_2017Q4!D116*[2]AWM_DB_2017Q4!J116)/([2]AWM_DB_2017Q4!H116*[2]AWM_DB_2017Q4!B116)*100</f>
        <v>22.439058889198634</v>
      </c>
      <c r="AK77" s="84">
        <f t="shared" si="20"/>
        <v>2.4561382936454237</v>
      </c>
      <c r="AL77">
        <f>[2]AWM_DB_2017Q4!Q116/([2]AWM_DB_2017Q4!B116*[2]AWM_DB_2017Q4!H116)</f>
        <v>0.47627984522332317</v>
      </c>
      <c r="AM77">
        <f>([2]AWM_DB_2017Q4!Q116-I77)/([2]AWM_DB_2017Q4!B116*[2]AWM_DB_2017Q4!H116)</f>
        <v>0.39636027674363816</v>
      </c>
      <c r="AO77">
        <f>Z77/([2]AWM_DB_2017Q4!B116*[2]AWM_DB_2017Q4!H116+[2]AWM_DB_2017Q4!B115*[2]AWM_DB_2017Q4!H115+[2]AWM_DB_2017Q4!B114*[2]AWM_DB_2017Q4!H114+[2]AWM_DB_2017Q4!B113*[2]AWM_DB_2017Q4!H113)*100</f>
        <v>72.225990089249819</v>
      </c>
      <c r="AP77">
        <f>Z77/([2]AWM_DB_2017Q4!B116*[2]AWM_DB_2017Q4!H116*4)*100</f>
        <v>71.274271631461204</v>
      </c>
      <c r="AQ77">
        <f>AA77/([2]AWM_DB_2017Q4!B116*[2]AWM_DB_2017Q4!H116*4)*100</f>
        <v>86.454290976519403</v>
      </c>
      <c r="AR77">
        <f>B77/([2]AWM_DB_2017Q4!B116*[2]AWM_DB_2017Q4!H116)*100</f>
        <v>2.1600328537979352</v>
      </c>
      <c r="AS77">
        <f>(B77-P77)/([2]AWM_DB_2017Q4!B116*[2]AWM_DB_2017Q4!H116)*100</f>
        <v>-2.2242633680031632</v>
      </c>
      <c r="AT77">
        <f>SUM(C74:C77)/([2]AWM_DB_2017Q4!B116*[2]AWM_DB_2017Q4!H116+[2]AWM_DB_2017Q4!B115*[2]AWM_DB_2017Q4!H115+[2]AWM_DB_2017Q4!B114*[2]AWM_DB_2017Q4!H114+[2]AWM_DB_2017Q4!B113*[2]AWM_DB_2017Q4!H113)*100</f>
        <v>-2.0794321873351831</v>
      </c>
      <c r="AU77" s="85">
        <f>Z77/([2]AWM_DB_2017Q4!H116*[2]population!D161)</f>
        <v>4534959.5020966055</v>
      </c>
      <c r="AV77">
        <f>AA77/([2]AWM_DB_2017Q4!H116*[2]population!D161)</f>
        <v>5500816.7658065436</v>
      </c>
      <c r="AW77" s="36">
        <f>(M77-P77)/([2]AWM_DB_2017Q4!B116*[2]AWM_DB_2017Q4!H116)*100</f>
        <v>43.226570276286999</v>
      </c>
      <c r="AX77" s="36">
        <f>D77/([2]AWM_DB_2017Q4!B116*[2]AWM_DB_2017Q4!H116)*100</f>
        <v>45.450833644290157</v>
      </c>
      <c r="AZ77" s="36">
        <f>AC77/([2]AWM_DB_2017Q4!B116*[2]AWM_DB_2017Q4!H116)*100</f>
        <v>22.319832318627427</v>
      </c>
      <c r="BA77" s="36">
        <f>AD77/[2]AWM_DB_2017Q4!B116*100</f>
        <v>22.439058889198634</v>
      </c>
      <c r="BC77">
        <f>R77/([2]AWM_DB_2017Q4!B116*[2]AWM_DB_2017Q4!H116)*100</f>
        <v>19.264062902990243</v>
      </c>
      <c r="BD77">
        <f>([2]AWM_DB_2017Q4!D116*[2]AWM_DB_2017Q4!J116)/([2]AWM_DB_2017Q4!B116*[2]AWM_DB_2017Q4!H116)*100</f>
        <v>19.383289473561447</v>
      </c>
      <c r="BE77" s="37">
        <f>N77/([2]AWM_DB_2017Q4!B116*[2]AWM_DB_2017Q4!H116)*100</f>
        <v>15.894770227794137</v>
      </c>
      <c r="BG77">
        <f t="shared" si="21"/>
        <v>0.31668938298985427</v>
      </c>
      <c r="BH77">
        <f>([2]AWM_DB_2017Q4!D116/[2]AWM_DB_2017Q4!D115-1)*100</f>
        <v>0.31668998033265172</v>
      </c>
      <c r="BL77" s="37">
        <f>(G77+H77)/[2]AWM_DB_2017Q4!Q116</f>
        <v>0.51901910231059056</v>
      </c>
      <c r="BM77">
        <f>(E77+H77)/[2]AWM_DB_2017Q4!T116</f>
        <v>0.30848183820176556</v>
      </c>
      <c r="BN77">
        <f>(E77)/[2]AWM_DB_2017Q4!T116</f>
        <v>0.13476616234107611</v>
      </c>
      <c r="BP77">
        <f>(H77)/[2]AWM_DB_2017Q4!T116</f>
        <v>0.17371567586068945</v>
      </c>
      <c r="BR77">
        <f>($E77)/[2]AWM_DB_2017Q4!Q116</f>
        <v>0.25177291036844768</v>
      </c>
      <c r="BS77">
        <f>($G77)/[2]AWM_DB_2017Q4!Q116</f>
        <v>0.19447991140171014</v>
      </c>
      <c r="BT77">
        <f>($H77)/[2]AWM_DB_2017Q4!Q116</f>
        <v>0.3245391909088805</v>
      </c>
      <c r="BU77">
        <f>($I77)/([2]AWM_DB_2017Q4!$Q116)</f>
        <v>0.1677996020222344</v>
      </c>
      <c r="BV77">
        <f>($J77)/([2]AWM_DB_2017Q4!$Q116)</f>
        <v>0.15673958888664608</v>
      </c>
      <c r="BW77">
        <f>K77/([2]AWM_DB_2017Q4!C116*[2]AWM_DB_2017Q4!I116)*100</f>
        <v>22.872535486220976</v>
      </c>
      <c r="BX77">
        <f>($I77)/([2]AWM_DB_2017Q4!Q116-$I77)*100</f>
        <v>20.16336478929653</v>
      </c>
      <c r="BY77">
        <f>($J77)/([2]AWM_DB_2017Q4!Q116-$I77)*100</f>
        <v>18.834356396310419</v>
      </c>
      <c r="BZ77">
        <f>($E77)/([2]AWM_DB_2017Q4!B116*[2]AWM_DB_2017Q4!H116)*100</f>
        <v>11.991436278170987</v>
      </c>
      <c r="CA77" s="37">
        <f>($I77)/([2]AWM_DB_2017Q4!B116*[2]AWM_DB_2017Q4!H116)*100</f>
        <v>7.9919568479685026</v>
      </c>
      <c r="CB77" s="37">
        <f>($J77)/([2]AWM_DB_2017Q4!B116*[2]AWM_DB_2017Q4!H116)*100</f>
        <v>7.4651907135299096</v>
      </c>
      <c r="CC77" s="37">
        <f t="shared" si="22"/>
        <v>15.457147561498413</v>
      </c>
      <c r="CD77">
        <f>N77/([2]AWM_DB_2017Q4!H116*[2]population!D161)*100</f>
        <v>25283365.802351967</v>
      </c>
      <c r="CF77">
        <f t="shared" si="13"/>
        <v>0.51703956478201363</v>
      </c>
      <c r="CG77">
        <f>N77/([2]AWM_DB_2017Q4!B116*[2]AWM_DB_2017Q4!H116)*100</f>
        <v>15.894770227794137</v>
      </c>
      <c r="CH77">
        <f>($G77+$H77)/[2]AWM_DB_2017Q4!Q116*100</f>
        <v>51.901910231059055</v>
      </c>
      <c r="CI77">
        <f t="shared" si="23"/>
        <v>38.997721185606949</v>
      </c>
      <c r="CK77" s="80">
        <f>N77+P77+Q77+[2]Fiscaldatabase!CN77+W77+X77</f>
        <v>769511.31924887921</v>
      </c>
      <c r="CL77" s="80">
        <f>[2]Fiscaldatabase!CK77-D77-P77</f>
        <v>-33937.701330880751</v>
      </c>
      <c r="CM77" s="80">
        <f>[2]Fiscaldatabase!CK77-D77</f>
        <v>36746.543193069985</v>
      </c>
      <c r="CN77" s="83">
        <f>[2]AWM_DB_2017Q4!D116*[2]AWM_DB_2017Q4!J116</f>
        <v>312500.13765376789</v>
      </c>
      <c r="CO77" s="55">
        <f>[2]Fiscaldatabase!CL77/([2]AWM_DB_2017Q4!B116*[2]AWM_DB_2017Q4!H116)*100</f>
        <v>-2.105036797431957</v>
      </c>
      <c r="CP77" s="37">
        <f>[2]Fiscaldatabase!CM77/([2]AWM_DB_2017Q4!B116*[2]AWM_DB_2017Q4!H116)*100</f>
        <v>2.2792594243691418</v>
      </c>
      <c r="CQ77">
        <f>SUM([2]Fiscaldatabase!CM74:CM77)/([2]AWM_DB_2017Q4!B116*[2]AWM_DB_2017Q4!H116+[2]AWM_DB_2017Q4!B115*[2]AWM_DB_2017Q4!H115+[2]AWM_DB_2017Q4!B114*[2]AWM_DB_2017Q4!H114+[2]AWM_DB_2017Q4!B113*[2]AWM_DB_2017Q4!H113)*100</f>
        <v>2.5823269150087853</v>
      </c>
    </row>
    <row r="78" spans="1:103">
      <c r="A78" s="71" t="s">
        <v>372</v>
      </c>
      <c r="B78" s="72">
        <f t="shared" si="15"/>
        <v>40174.133550841361</v>
      </c>
      <c r="C78" s="73">
        <f t="shared" si="16"/>
        <v>-28859.597775848408</v>
      </c>
      <c r="D78" s="74">
        <v>738276.71015992796</v>
      </c>
      <c r="E78" s="75">
        <v>201644.73357696173</v>
      </c>
      <c r="F78" s="76">
        <v>45381.849000000002</v>
      </c>
      <c r="G78" s="76">
        <v>156262.88457696175</v>
      </c>
      <c r="H78" s="75">
        <v>252198.87849005571</v>
      </c>
      <c r="I78" s="76">
        <v>130465.12</v>
      </c>
      <c r="J78" s="76">
        <v>121733.75849005571</v>
      </c>
      <c r="K78" s="75">
        <v>211747.92330376667</v>
      </c>
      <c r="L78" s="77">
        <f t="shared" si="17"/>
        <v>72685.174789143843</v>
      </c>
      <c r="M78" s="78">
        <v>778450.84371076932</v>
      </c>
      <c r="N78" s="75">
        <v>259163.11751623888</v>
      </c>
      <c r="O78" s="79">
        <v>27125.684896542938</v>
      </c>
      <c r="P78" s="75">
        <v>69033.731326689769</v>
      </c>
      <c r="Q78" s="75">
        <v>24259.655216686184</v>
      </c>
      <c r="R78" s="75">
        <v>314913.17</v>
      </c>
      <c r="S78" s="75">
        <v>168289.20918700119</v>
      </c>
      <c r="T78" s="80">
        <f t="shared" si="18"/>
        <v>146623.96081299879</v>
      </c>
      <c r="U78" s="75">
        <v>21443946.87855456</v>
      </c>
      <c r="V78" s="75">
        <v>410344.22</v>
      </c>
      <c r="W78" s="75">
        <v>49638.375816616528</v>
      </c>
      <c r="X78" s="77">
        <f t="shared" si="14"/>
        <v>61442.793834537966</v>
      </c>
      <c r="Y78" s="81"/>
      <c r="Z78" s="82">
        <v>4637435.4000000004</v>
      </c>
      <c r="AA78" s="83">
        <f t="shared" si="24"/>
        <v>5615487.4193111388</v>
      </c>
      <c r="AB78" s="83"/>
      <c r="AC78" s="83">
        <f t="shared" si="19"/>
        <v>364551.5458166165</v>
      </c>
      <c r="AD78" s="83">
        <f>(W78+[2]AWM_DB_2017Q4!D117*[2]AWM_DB_2017Q4!J117)/[2]AWM_DB_2017Q4!H117</f>
        <v>345185.03450598073</v>
      </c>
      <c r="AE78" s="83">
        <f>W78/[2]AWM_DB_2017Q4!H117</f>
        <v>46943.571193003627</v>
      </c>
      <c r="AF78" s="83">
        <f>([2]AWM_DB_2017Q4!E117*[2]AWM_DB_2017Q4!K117-[2]Fiscaldatabase!W78)/[2]AWM_DB_2017Q4!H117</f>
        <v>288376.73254756408</v>
      </c>
      <c r="AG78" s="83">
        <f>N78/([2]AWM_DB_2017Q4!H117)</f>
        <v>245093.47974378569</v>
      </c>
      <c r="AH78" s="84">
        <f>([2]AWM_DB_2017Q4!C117*[2]AWM_DB_2017Q4!I117)/([2]AWM_DB_2017Q4!B117*[2]AWM_DB_2017Q4!H117)*100</f>
        <v>56.617377413115335</v>
      </c>
      <c r="AI78" s="84">
        <f>([2]AWM_DB_2017Q4!E117*[2]AWM_DB_2017Q4!K117-[2]Fiscaldatabase!W78)/([2]AWM_DB_2017Q4!H117*[2]AWM_DB_2017Q4!B117)*100</f>
        <v>18.782224715994097</v>
      </c>
      <c r="AJ78" s="84">
        <f>(W78+[2]AWM_DB_2017Q4!D117*[2]AWM_DB_2017Q4!J117)/([2]AWM_DB_2017Q4!H117*[2]AWM_DB_2017Q4!B117)*100</f>
        <v>22.482198301557364</v>
      </c>
      <c r="AK78" s="84">
        <f t="shared" si="20"/>
        <v>2.1181995693331999</v>
      </c>
      <c r="AL78">
        <f>[2]AWM_DB_2017Q4!Q117/([2]AWM_DB_2017Q4!B117*[2]AWM_DB_2017Q4!H117)</f>
        <v>0.47790404075997278</v>
      </c>
      <c r="AM78">
        <f>([2]AWM_DB_2017Q4!Q117-I78)/([2]AWM_DB_2017Q4!B117*[2]AWM_DB_2017Q4!H117)</f>
        <v>0.39754406521997127</v>
      </c>
      <c r="AO78">
        <f>Z78/([2]AWM_DB_2017Q4!B117*[2]AWM_DB_2017Q4!H117+[2]AWM_DB_2017Q4!B116*[2]AWM_DB_2017Q4!H116+[2]AWM_DB_2017Q4!B115*[2]AWM_DB_2017Q4!H115+[2]AWM_DB_2017Q4!B114*[2]AWM_DB_2017Q4!H114)*100</f>
        <v>72.246829406937337</v>
      </c>
      <c r="AP78">
        <f>Z78/([2]AWM_DB_2017Q4!B117*[2]AWM_DB_2017Q4!H117*4)*100</f>
        <v>71.410694926034097</v>
      </c>
      <c r="AQ78">
        <f>AA78/([2]AWM_DB_2017Q4!B117*[2]AWM_DB_2017Q4!H117*4)*100</f>
        <v>86.471470623916431</v>
      </c>
      <c r="AR78">
        <f>B78/([2]AWM_DB_2017Q4!B117*[2]AWM_DB_2017Q4!H117)*100</f>
        <v>2.474525290350682</v>
      </c>
      <c r="AS78">
        <f>(B78-P78)/([2]AWM_DB_2017Q4!B117*[2]AWM_DB_2017Q4!H117)*100</f>
        <v>-1.777606590452268</v>
      </c>
      <c r="AT78">
        <f>SUM(C75:C78)/([2]AWM_DB_2017Q4!B117*[2]AWM_DB_2017Q4!H117+[2]AWM_DB_2017Q4!B116*[2]AWM_DB_2017Q4!H116+[2]AWM_DB_2017Q4!B115*[2]AWM_DB_2017Q4!H115+[2]AWM_DB_2017Q4!B114*[2]AWM_DB_2017Q4!H114)*100</f>
        <v>-1.9733387700347451</v>
      </c>
      <c r="AU78" s="85">
        <f>Z78/([2]AWM_DB_2017Q4!H117*[2]population!D162)</f>
        <v>4553574.4174231999</v>
      </c>
      <c r="AV78">
        <f>AA78/([2]AWM_DB_2017Q4!H117*[2]population!D162)</f>
        <v>5513939.8500164608</v>
      </c>
      <c r="AW78" s="36">
        <f>(M78-P78)/([2]AWM_DB_2017Q4!B117*[2]AWM_DB_2017Q4!H117)*100</f>
        <v>43.696538813472237</v>
      </c>
      <c r="AX78" s="36">
        <f>D78/([2]AWM_DB_2017Q4!B117*[2]AWM_DB_2017Q4!H117)*100</f>
        <v>45.47414540392451</v>
      </c>
      <c r="AZ78" s="36">
        <f>AC78/([2]AWM_DB_2017Q4!B117*[2]AWM_DB_2017Q4!H117)*100</f>
        <v>22.454548238558353</v>
      </c>
      <c r="BA78" s="36">
        <f>AD78/[2]AWM_DB_2017Q4!B117*100</f>
        <v>22.482198301557361</v>
      </c>
      <c r="BC78">
        <f>R78/([2]AWM_DB_2017Q4!B117*[2]AWM_DB_2017Q4!H117)*100</f>
        <v>19.397073055560242</v>
      </c>
      <c r="BD78">
        <f>([2]AWM_DB_2017Q4!D117*[2]AWM_DB_2017Q4!J117)/([2]AWM_DB_2017Q4!B117*[2]AWM_DB_2017Q4!H117)*100</f>
        <v>19.42472311855925</v>
      </c>
      <c r="BE78" s="37">
        <f>N78/([2]AWM_DB_2017Q4!B117*[2]AWM_DB_2017Q4!H117)*100</f>
        <v>15.963149219098172</v>
      </c>
      <c r="BG78">
        <f t="shared" si="21"/>
        <v>0.3862386496939596</v>
      </c>
      <c r="BH78">
        <f>([2]AWM_DB_2017Q4!D117/[2]AWM_DB_2017Q4!D116-1)*100</f>
        <v>0.386239707973135</v>
      </c>
      <c r="BL78" s="37">
        <f>(G78+H78)/[2]AWM_DB_2017Q4!Q117</f>
        <v>0.52644873060844333</v>
      </c>
      <c r="BM78">
        <f>(E78+H78)/[2]AWM_DB_2017Q4!T117</f>
        <v>0.31493851843225462</v>
      </c>
      <c r="BN78">
        <f>(E78)/[2]AWM_DB_2017Q4!T117</f>
        <v>0.13992858322531018</v>
      </c>
      <c r="BP78">
        <f>(H78)/[2]AWM_DB_2017Q4!T117</f>
        <v>0.17500993520694444</v>
      </c>
      <c r="BR78">
        <f>($E78)/[2]AWM_DB_2017Q4!Q117</f>
        <v>0.25989119086295481</v>
      </c>
      <c r="BS78">
        <f>($G78)/[2]AWM_DB_2017Q4!Q117</f>
        <v>0.2014004851006283</v>
      </c>
      <c r="BT78">
        <f>($H78)/[2]AWM_DB_2017Q4!Q117</f>
        <v>0.32504824550781508</v>
      </c>
      <c r="BU78">
        <f>($I78)/([2]AWM_DB_2017Q4!$Q117)</f>
        <v>0.1681508601856796</v>
      </c>
      <c r="BV78">
        <f>($J78)/([2]AWM_DB_2017Q4!$Q117)</f>
        <v>0.15689738532213549</v>
      </c>
      <c r="BW78">
        <f>K78/([2]AWM_DB_2017Q4!C117*[2]AWM_DB_2017Q4!I117)*100</f>
        <v>23.036409450880157</v>
      </c>
      <c r="BX78">
        <f>($I78)/([2]AWM_DB_2017Q4!Q117-$I78)*100</f>
        <v>20.214105194989209</v>
      </c>
      <c r="BY78">
        <f>($J78)/([2]AWM_DB_2017Q4!Q117-$I78)*100</f>
        <v>18.861278783933951</v>
      </c>
      <c r="BZ78">
        <f>($E78)/([2]AWM_DB_2017Q4!B117*[2]AWM_DB_2017Q4!H117)*100</f>
        <v>12.420305027132743</v>
      </c>
      <c r="CA78" s="37">
        <f>($I78)/([2]AWM_DB_2017Q4!B117*[2]AWM_DB_2017Q4!H117)*100</f>
        <v>8.0359975540001507</v>
      </c>
      <c r="CB78" s="37">
        <f>($J78)/([2]AWM_DB_2017Q4!B117*[2]AWM_DB_2017Q4!H117)*100</f>
        <v>7.4981894430122997</v>
      </c>
      <c r="CC78" s="37">
        <f t="shared" si="22"/>
        <v>15.534186997012451</v>
      </c>
      <c r="CD78">
        <f>N78/([2]AWM_DB_2017Q4!H117*[2]population!D162)*100</f>
        <v>25447654.577820916</v>
      </c>
      <c r="CF78">
        <f t="shared" si="13"/>
        <v>0.51731046855208074</v>
      </c>
      <c r="CG78">
        <f>N78/([2]AWM_DB_2017Q4!B117*[2]AWM_DB_2017Q4!H117)*100</f>
        <v>15.963149219098172</v>
      </c>
      <c r="CH78">
        <f>($G78+$H78)/[2]AWM_DB_2017Q4!Q117*100</f>
        <v>52.644873060844333</v>
      </c>
      <c r="CI78">
        <f t="shared" si="23"/>
        <v>39.075383978923156</v>
      </c>
      <c r="CK78" s="80">
        <f>N78+P78+Q78+[2]Fiscaldatabase!CN78+W78+X78</f>
        <v>778899.74489110603</v>
      </c>
      <c r="CL78" s="80">
        <f>[2]Fiscaldatabase!CK78-D78-P78</f>
        <v>-28410.69659551169</v>
      </c>
      <c r="CM78" s="80">
        <f>[2]Fiscaldatabase!CK78-D78</f>
        <v>40623.034731178079</v>
      </c>
      <c r="CN78" s="83">
        <f>[2]AWM_DB_2017Q4!D117*[2]AWM_DB_2017Q4!J117</f>
        <v>315362.07118033664</v>
      </c>
      <c r="CO78" s="55">
        <f>[2]Fiscaldatabase!CL78/([2]AWM_DB_2017Q4!B117*[2]AWM_DB_2017Q4!H117)*100</f>
        <v>-1.7499565274532562</v>
      </c>
      <c r="CP78" s="37">
        <f>[2]Fiscaldatabase!CM78/([2]AWM_DB_2017Q4!B117*[2]AWM_DB_2017Q4!H117)*100</f>
        <v>2.5021753533496938</v>
      </c>
      <c r="CQ78">
        <f>SUM([2]Fiscaldatabase!CM75:CM78)/([2]AWM_DB_2017Q4!B117*[2]AWM_DB_2017Q4!H117+[2]AWM_DB_2017Q4!B116*[2]AWM_DB_2017Q4!H116+[2]AWM_DB_2017Q4!B115*[2]AWM_DB_2017Q4!H115+[2]AWM_DB_2017Q4!B114*[2]AWM_DB_2017Q4!H114)*100</f>
        <v>2.5779350334407596</v>
      </c>
    </row>
    <row r="79" spans="1:103">
      <c r="A79" s="71" t="s">
        <v>159</v>
      </c>
      <c r="B79" s="72">
        <f t="shared" si="15"/>
        <v>35828.111451663892</v>
      </c>
      <c r="C79" s="73">
        <f t="shared" si="16"/>
        <v>-31638.761055245268</v>
      </c>
      <c r="D79" s="74">
        <v>750493.7584335804</v>
      </c>
      <c r="E79" s="75">
        <v>200519.4204994968</v>
      </c>
      <c r="F79" s="76">
        <v>46588.703000000001</v>
      </c>
      <c r="G79" s="76">
        <v>153930.71749949679</v>
      </c>
      <c r="H79" s="75">
        <v>257058.10700195422</v>
      </c>
      <c r="I79" s="76">
        <v>132084.68</v>
      </c>
      <c r="J79" s="76">
        <v>124973.42700195423</v>
      </c>
      <c r="K79" s="75">
        <v>214358.26112466297</v>
      </c>
      <c r="L79" s="77">
        <f t="shared" si="17"/>
        <v>78557.969807466376</v>
      </c>
      <c r="M79" s="78">
        <v>786321.86988524429</v>
      </c>
      <c r="N79" s="75">
        <v>262756.77666683646</v>
      </c>
      <c r="O79" s="79">
        <v>27191.440612433653</v>
      </c>
      <c r="P79" s="75">
        <v>67466.87250690916</v>
      </c>
      <c r="Q79" s="75">
        <v>24678.728132329747</v>
      </c>
      <c r="R79" s="75">
        <v>319654.88</v>
      </c>
      <c r="S79" s="75">
        <v>170424.24341905466</v>
      </c>
      <c r="T79" s="80">
        <f t="shared" si="18"/>
        <v>149230.63658094534</v>
      </c>
      <c r="U79" s="75">
        <v>21461114.948646251</v>
      </c>
      <c r="V79" s="75">
        <v>413554.6</v>
      </c>
      <c r="W79" s="75">
        <v>52241.642947963461</v>
      </c>
      <c r="X79" s="77">
        <f t="shared" si="14"/>
        <v>59522.969631205429</v>
      </c>
      <c r="Y79" s="81"/>
      <c r="Z79" s="82">
        <v>4675773.2</v>
      </c>
      <c r="AA79" s="83">
        <f t="shared" si="24"/>
        <v>5651315.5307628028</v>
      </c>
      <c r="AB79" s="83"/>
      <c r="AC79" s="83">
        <f t="shared" si="19"/>
        <v>371896.52294796344</v>
      </c>
      <c r="AD79" s="83">
        <f>(W79+[2]AWM_DB_2017Q4!D118*[2]AWM_DB_2017Q4!J118)/[2]AWM_DB_2017Q4!H118</f>
        <v>351672.33215196215</v>
      </c>
      <c r="AE79" s="83">
        <f>W79/[2]AWM_DB_2017Q4!H118</f>
        <v>49387.219735728722</v>
      </c>
      <c r="AF79" s="83">
        <f>([2]AWM_DB_2017Q4!E118*[2]AWM_DB_2017Q4!K118-[2]Fiscaldatabase!W79)/[2]AWM_DB_2017Q4!H118</f>
        <v>291922.25521492172</v>
      </c>
      <c r="AG79" s="83">
        <f>N79/([2]AWM_DB_2017Q4!H118)</f>
        <v>248400.04896520442</v>
      </c>
      <c r="AH79" s="84">
        <f>([2]AWM_DB_2017Q4!C118*[2]AWM_DB_2017Q4!I118)/([2]AWM_DB_2017Q4!B118*[2]AWM_DB_2017Q4!H118)*100</f>
        <v>56.46763868656879</v>
      </c>
      <c r="AI79" s="84">
        <f>([2]AWM_DB_2017Q4!E118*[2]AWM_DB_2017Q4!K118-[2]Fiscaldatabase!W79)/([2]AWM_DB_2017Q4!H118*[2]AWM_DB_2017Q4!B118)*100</f>
        <v>18.84919226109702</v>
      </c>
      <c r="AJ79" s="84">
        <f>(W79+[2]AWM_DB_2017Q4!D118*[2]AWM_DB_2017Q4!J118)/([2]AWM_DB_2017Q4!H118*[2]AWM_DB_2017Q4!B118)*100</f>
        <v>22.707208111832493</v>
      </c>
      <c r="AK79" s="84">
        <f t="shared" si="20"/>
        <v>1.9759609405016931</v>
      </c>
      <c r="AL79">
        <f>[2]AWM_DB_2017Q4!Q118/([2]AWM_DB_2017Q4!B118*[2]AWM_DB_2017Q4!H118)</f>
        <v>0.47708709694622009</v>
      </c>
      <c r="AM79">
        <f>([2]AWM_DB_2017Q4!Q118-I79)/([2]AWM_DB_2017Q4!B118*[2]AWM_DB_2017Q4!H118)</f>
        <v>0.39646098101336613</v>
      </c>
      <c r="AO79">
        <f>Z79/([2]AWM_DB_2017Q4!B118*[2]AWM_DB_2017Q4!H118+[2]AWM_DB_2017Q4!B117*[2]AWM_DB_2017Q4!H117+[2]AWM_DB_2017Q4!B116*[2]AWM_DB_2017Q4!H116+[2]AWM_DB_2017Q4!B115*[2]AWM_DB_2017Q4!H115)*100</f>
        <v>72.228192960465378</v>
      </c>
      <c r="AP79">
        <f>Z79/([2]AWM_DB_2017Q4!B118*[2]AWM_DB_2017Q4!H118*4)*100</f>
        <v>71.353739150318475</v>
      </c>
      <c r="AQ79">
        <f>AA79/([2]AWM_DB_2017Q4!B118*[2]AWM_DB_2017Q4!H118*4)*100</f>
        <v>86.240815580660026</v>
      </c>
      <c r="AR79">
        <f>B79/([2]AWM_DB_2017Q4!B118*[2]AWM_DB_2017Q4!H118)*100</f>
        <v>2.1869920626351709</v>
      </c>
      <c r="AS79">
        <f>(B79-P79)/([2]AWM_DB_2017Q4!B118*[2]AWM_DB_2017Q4!H118)*100</f>
        <v>-1.9312689532291476</v>
      </c>
      <c r="AT79">
        <f>SUM(C76:C79)/([2]AWM_DB_2017Q4!B118*[2]AWM_DB_2017Q4!H118+[2]AWM_DB_2017Q4!B117*[2]AWM_DB_2017Q4!H117+[2]AWM_DB_2017Q4!B116*[2]AWM_DB_2017Q4!H116+[2]AWM_DB_2017Q4!B115*[2]AWM_DB_2017Q4!H115)*100</f>
        <v>-1.9644886296159545</v>
      </c>
      <c r="AU79" s="85">
        <f>Z79/([2]AWM_DB_2017Q4!H118*[2]population!D163)</f>
        <v>4587132.8458597986</v>
      </c>
      <c r="AV79">
        <f>AA79/([2]AWM_DB_2017Q4!H118*[2]population!D163)</f>
        <v>5544181.4614702985</v>
      </c>
      <c r="AW79" s="36">
        <f>(M79-P79)/([2]AWM_DB_2017Q4!B118*[2]AWM_DB_2017Q4!H118)*100</f>
        <v>43.879794657137424</v>
      </c>
      <c r="AX79" s="36">
        <f>D79/([2]AWM_DB_2017Q4!B118*[2]AWM_DB_2017Q4!H118)*100</f>
        <v>45.811063610366574</v>
      </c>
      <c r="AZ79" s="36">
        <f>AC79/([2]AWM_DB_2017Q4!B118*[2]AWM_DB_2017Q4!H118)*100</f>
        <v>22.701021930952006</v>
      </c>
      <c r="BA79" s="36">
        <f>AD79/[2]AWM_DB_2017Q4!B118*100</f>
        <v>22.707208111832493</v>
      </c>
      <c r="BC79">
        <f>R79/([2]AWM_DB_2017Q4!B118*[2]AWM_DB_2017Q4!H118)*100</f>
        <v>19.512127684590308</v>
      </c>
      <c r="BD79">
        <f>([2]AWM_DB_2017Q4!D118*[2]AWM_DB_2017Q4!J118)/([2]AWM_DB_2017Q4!B118*[2]AWM_DB_2017Q4!H118)*100</f>
        <v>19.518313865470795</v>
      </c>
      <c r="BE79" s="37">
        <f>N79/([2]AWM_DB_2017Q4!B118*[2]AWM_DB_2017Q4!H118)*100</f>
        <v>16.038997359635779</v>
      </c>
      <c r="BG79">
        <f t="shared" si="21"/>
        <v>0.78236267102775869</v>
      </c>
      <c r="BH79">
        <f>([2]AWM_DB_2017Q4!D118/[2]AWM_DB_2017Q4!D117-1)*100</f>
        <v>0.78236280164671879</v>
      </c>
      <c r="BL79" s="37">
        <f>(G79+H79)/[2]AWM_DB_2017Q4!Q118</f>
        <v>0.52584243714428747</v>
      </c>
      <c r="BM79">
        <f>(E79+H79)/[2]AWM_DB_2017Q4!T118</f>
        <v>0.31394704417679381</v>
      </c>
      <c r="BN79">
        <f>(E79)/[2]AWM_DB_2017Q4!T118</f>
        <v>0.13757773400631218</v>
      </c>
      <c r="BP79">
        <f>(H79)/[2]AWM_DB_2017Q4!T118</f>
        <v>0.17636931017048166</v>
      </c>
      <c r="BR79">
        <f>($E79)/[2]AWM_DB_2017Q4!Q118</f>
        <v>0.25655593165610113</v>
      </c>
      <c r="BS79">
        <f>($G79)/[2]AWM_DB_2017Q4!Q118</f>
        <v>0.19694769982977589</v>
      </c>
      <c r="BT79">
        <f>($H79)/[2]AWM_DB_2017Q4!Q118</f>
        <v>0.32889473731451163</v>
      </c>
      <c r="BU79">
        <f>($I79)/([2]AWM_DB_2017Q4!$Q118)</f>
        <v>0.16899663908106607</v>
      </c>
      <c r="BV79">
        <f>($J79)/([2]AWM_DB_2017Q4!$Q118)</f>
        <v>0.15989809823344553</v>
      </c>
      <c r="BW79">
        <f>K79/([2]AWM_DB_2017Q4!C118*[2]AWM_DB_2017Q4!I118)*100</f>
        <v>23.172019672045469</v>
      </c>
      <c r="BX79">
        <f>($I79)/([2]AWM_DB_2017Q4!Q118-$I79)*100</f>
        <v>20.336456749607787</v>
      </c>
      <c r="BY79">
        <f>($J79)/([2]AWM_DB_2017Q4!Q118-$I79)*100</f>
        <v>19.241570582413555</v>
      </c>
      <c r="BZ79">
        <f>($E79)/([2]AWM_DB_2017Q4!B118*[2]AWM_DB_2017Q4!H118)*100</f>
        <v>12.239952463814213</v>
      </c>
      <c r="CA79" s="37">
        <f>($I79)/([2]AWM_DB_2017Q4!B118*[2]AWM_DB_2017Q4!H118)*100</f>
        <v>8.0626115932853946</v>
      </c>
      <c r="CB79" s="37">
        <f>($J79)/([2]AWM_DB_2017Q4!B118*[2]AWM_DB_2017Q4!H118)*100</f>
        <v>7.6285319493416051</v>
      </c>
      <c r="CC79" s="37">
        <f t="shared" si="22"/>
        <v>15.691143542627</v>
      </c>
      <c r="CD79">
        <f>N79/([2]AWM_DB_2017Q4!H118*[2]population!D163)*100</f>
        <v>25777559.970631018</v>
      </c>
      <c r="CF79">
        <f t="shared" si="13"/>
        <v>0.51383199518774891</v>
      </c>
      <c r="CG79">
        <f>N79/([2]AWM_DB_2017Q4!B118*[2]AWM_DB_2017Q4!H118)*100</f>
        <v>16.038997359635779</v>
      </c>
      <c r="CH79">
        <f>($G79+$H79)/[2]AWM_DB_2017Q4!Q118*100</f>
        <v>52.584243714428744</v>
      </c>
      <c r="CI79">
        <f t="shared" si="23"/>
        <v>39.578027332021342</v>
      </c>
      <c r="CK79" s="80">
        <f>N79+P79+Q79+[2]Fiscaldatabase!CN79+W79+X79</f>
        <v>786423.21418449108</v>
      </c>
      <c r="CL79" s="80">
        <f>[2]Fiscaldatabase!CK79-D79-P79</f>
        <v>-31537.416755998478</v>
      </c>
      <c r="CM79" s="80">
        <f>[2]Fiscaldatabase!CK79-D79</f>
        <v>35929.455750910682</v>
      </c>
      <c r="CN79" s="83">
        <f>[2]AWM_DB_2017Q4!D118*[2]AWM_DB_2017Q4!J118</f>
        <v>319756.22429924685</v>
      </c>
      <c r="CO79" s="55">
        <f>[2]Fiscaldatabase!CL79/([2]AWM_DB_2017Q4!B118*[2]AWM_DB_2017Q4!H118)*100</f>
        <v>-1.9250827723486656</v>
      </c>
      <c r="CP79" s="37">
        <f>[2]Fiscaldatabase!CM79/([2]AWM_DB_2017Q4!B118*[2]AWM_DB_2017Q4!H118)*100</f>
        <v>2.1931782435156526</v>
      </c>
      <c r="CQ79">
        <f>SUM([2]Fiscaldatabase!CM76:CM79)/([2]AWM_DB_2017Q4!B118*[2]AWM_DB_2017Q4!H118+[2]AWM_DB_2017Q4!B117*[2]AWM_DB_2017Q4!H117+[2]AWM_DB_2017Q4!B116*[2]AWM_DB_2017Q4!H116+[2]AWM_DB_2017Q4!B115*[2]AWM_DB_2017Q4!H115)*100</f>
        <v>2.4256333146242275</v>
      </c>
      <c r="CX79">
        <v>31936.585647712101</v>
      </c>
      <c r="CY79" s="37">
        <f>CX79/([2]AWM_DB_2017Q4!B118*[2]AWM_DB_2017Q4!H118)*100</f>
        <v>1.9494485332681695</v>
      </c>
    </row>
    <row r="80" spans="1:103">
      <c r="A80" s="71" t="s">
        <v>373</v>
      </c>
      <c r="B80" s="72">
        <f t="shared" si="15"/>
        <v>30207.349087546114</v>
      </c>
      <c r="C80" s="73">
        <f t="shared" si="16"/>
        <v>-35427.228897942434</v>
      </c>
      <c r="D80" s="74">
        <v>763327.38672395633</v>
      </c>
      <c r="E80" s="75">
        <v>203340.20090955461</v>
      </c>
      <c r="F80" s="76">
        <v>47862.620999999999</v>
      </c>
      <c r="G80" s="76">
        <v>155477.57990955462</v>
      </c>
      <c r="H80" s="75">
        <v>258660.74093837567</v>
      </c>
      <c r="I80" s="76">
        <v>133336.04</v>
      </c>
      <c r="J80" s="76">
        <v>125324.70093837567</v>
      </c>
      <c r="K80" s="75">
        <v>217522.1092227347</v>
      </c>
      <c r="L80" s="77">
        <f t="shared" si="17"/>
        <v>83804.335653291317</v>
      </c>
      <c r="M80" s="78">
        <v>793534.73581150244</v>
      </c>
      <c r="N80" s="75">
        <v>265754.16908300709</v>
      </c>
      <c r="O80" s="79">
        <v>27285.120189397752</v>
      </c>
      <c r="P80" s="75">
        <v>65634.577985488548</v>
      </c>
      <c r="Q80" s="75">
        <v>24778.239718909037</v>
      </c>
      <c r="R80" s="75">
        <v>322295.67</v>
      </c>
      <c r="S80" s="75">
        <v>172578.23076051619</v>
      </c>
      <c r="T80" s="80">
        <f t="shared" si="18"/>
        <v>149717.43923948379</v>
      </c>
      <c r="U80" s="75">
        <v>21490704.354005344</v>
      </c>
      <c r="V80" s="75">
        <v>414054.16</v>
      </c>
      <c r="W80" s="75">
        <v>53141.903063533442</v>
      </c>
      <c r="X80" s="77">
        <f t="shared" si="14"/>
        <v>61930.175960564404</v>
      </c>
      <c r="Y80" s="81"/>
      <c r="Z80" s="82">
        <v>4713640.0999999996</v>
      </c>
      <c r="AA80" s="83">
        <f t="shared" si="24"/>
        <v>5681522.8798503485</v>
      </c>
      <c r="AB80" s="83"/>
      <c r="AC80" s="83">
        <f t="shared" si="19"/>
        <v>375437.5730635334</v>
      </c>
      <c r="AD80" s="83">
        <f>(W80+[2]AWM_DB_2017Q4!D119*[2]AWM_DB_2017Q4!J119)/[2]AWM_DB_2017Q4!H119</f>
        <v>354019.96142922383</v>
      </c>
      <c r="AE80" s="83">
        <f>W80/[2]AWM_DB_2017Q4!H119</f>
        <v>50089.733962046739</v>
      </c>
      <c r="AF80" s="83">
        <f>([2]AWM_DB_2017Q4!E119*[2]AWM_DB_2017Q4!K119-[2]Fiscaldatabase!W80)/[2]AWM_DB_2017Q4!H119</f>
        <v>295840.62369010155</v>
      </c>
      <c r="AG80" s="83">
        <f>N80/([2]AWM_DB_2017Q4!H119)</f>
        <v>250490.75891689601</v>
      </c>
      <c r="AH80" s="84">
        <f>([2]AWM_DB_2017Q4!C119*[2]AWM_DB_2017Q4!I119)/([2]AWM_DB_2017Q4!B119*[2]AWM_DB_2017Q4!H119)*100</f>
        <v>56.548015262011319</v>
      </c>
      <c r="AI80" s="84">
        <f>([2]AWM_DB_2017Q4!E119*[2]AWM_DB_2017Q4!K119-[2]Fiscaldatabase!W80)/([2]AWM_DB_2017Q4!H119*[2]AWM_DB_2017Q4!B119)*100</f>
        <v>18.975657047400933</v>
      </c>
      <c r="AJ80" s="84">
        <f>(W80+[2]AWM_DB_2017Q4!D119*[2]AWM_DB_2017Q4!J119)/([2]AWM_DB_2017Q4!H119*[2]AWM_DB_2017Q4!B119)*100</f>
        <v>22.707366190020053</v>
      </c>
      <c r="AK80" s="84">
        <f t="shared" si="20"/>
        <v>1.7689615005676984</v>
      </c>
      <c r="AL80">
        <f>[2]AWM_DB_2017Q4!Q119/([2]AWM_DB_2017Q4!B119*[2]AWM_DB_2017Q4!H119)</f>
        <v>0.4796982130696531</v>
      </c>
      <c r="AM80">
        <f>([2]AWM_DB_2017Q4!Q119-I80)/([2]AWM_DB_2017Q4!B119*[2]AWM_DB_2017Q4!H119)</f>
        <v>0.39908649299619869</v>
      </c>
      <c r="AO80">
        <f>Z80/([2]AWM_DB_2017Q4!B119*[2]AWM_DB_2017Q4!H119+[2]AWM_DB_2017Q4!B118*[2]AWM_DB_2017Q4!H118+[2]AWM_DB_2017Q4!B117*[2]AWM_DB_2017Q4!H117+[2]AWM_DB_2017Q4!B116*[2]AWM_DB_2017Q4!H116)*100</f>
        <v>72.20635755367212</v>
      </c>
      <c r="AP80">
        <f>Z80/([2]AWM_DB_2017Q4!B119*[2]AWM_DB_2017Q4!H119*4)*100</f>
        <v>71.243798051188861</v>
      </c>
      <c r="AQ80">
        <f>AA80/([2]AWM_DB_2017Q4!B119*[2]AWM_DB_2017Q4!H119*4)*100</f>
        <v>85.872756529559211</v>
      </c>
      <c r="AR80">
        <f>B80/([2]AWM_DB_2017Q4!B119*[2]AWM_DB_2017Q4!H119)*100</f>
        <v>1.8262627034719086</v>
      </c>
      <c r="AS80">
        <f>(B80-P80)/([2]AWM_DB_2017Q4!B119*[2]AWM_DB_2017Q4!H119)*100</f>
        <v>-2.1418439147428781</v>
      </c>
      <c r="AT80">
        <f>SUM(C77:C80)/([2]AWM_DB_2017Q4!B119*[2]AWM_DB_2017Q4!H119+[2]AWM_DB_2017Q4!B118*[2]AWM_DB_2017Q4!H118+[2]AWM_DB_2017Q4!B117*[2]AWM_DB_2017Q4!H117+[2]AWM_DB_2017Q4!B116*[2]AWM_DB_2017Q4!H116)*100</f>
        <v>-2.018768732888506</v>
      </c>
      <c r="AU80" s="85">
        <f>Z80/([2]AWM_DB_2017Q4!H119*[2]population!D164)</f>
        <v>4607996.1479859008</v>
      </c>
      <c r="AV80">
        <f>AA80/([2]AWM_DB_2017Q4!H119*[2]population!D164)</f>
        <v>5554186.359082479</v>
      </c>
      <c r="AW80" s="36">
        <f>(M80-P80)/([2]AWM_DB_2017Q4!B119*[2]AWM_DB_2017Q4!H119)*100</f>
        <v>44.007069479559988</v>
      </c>
      <c r="AX80" s="36">
        <f>D80/([2]AWM_DB_2017Q4!B119*[2]AWM_DB_2017Q4!H119)*100</f>
        <v>46.148913394302873</v>
      </c>
      <c r="AZ80" s="36">
        <f>AC80/([2]AWM_DB_2017Q4!B119*[2]AWM_DB_2017Q4!H119)*100</f>
        <v>22.698040638416018</v>
      </c>
      <c r="BA80" s="36">
        <f>AD80/[2]AWM_DB_2017Q4!B119*100</f>
        <v>22.707366190020053</v>
      </c>
      <c r="BC80">
        <f>R80/([2]AWM_DB_2017Q4!B119*[2]AWM_DB_2017Q4!H119)*100</f>
        <v>19.485210698417646</v>
      </c>
      <c r="BD80">
        <f>([2]AWM_DB_2017Q4!D119*[2]AWM_DB_2017Q4!J119)/([2]AWM_DB_2017Q4!B119*[2]AWM_DB_2017Q4!H119)*100</f>
        <v>19.494536250021682</v>
      </c>
      <c r="BE80" s="37">
        <f>N80/([2]AWM_DB_2017Q4!B119*[2]AWM_DB_2017Q4!H119)*100</f>
        <v>16.066849357812664</v>
      </c>
      <c r="BG80">
        <f t="shared" si="21"/>
        <v>0.12079662516146783</v>
      </c>
      <c r="BH80">
        <f>([2]AWM_DB_2017Q4!D119/[2]AWM_DB_2017Q4!D118-1)*100</f>
        <v>0.12079646197791227</v>
      </c>
      <c r="BL80" s="37">
        <f>(G80+H80)/[2]AWM_DB_2017Q4!Q119</f>
        <v>0.52194885960662774</v>
      </c>
      <c r="BM80">
        <f>(E80+H80)/[2]AWM_DB_2017Q4!T119</f>
        <v>0.31482986819133135</v>
      </c>
      <c r="BN80">
        <f>(E80)/[2]AWM_DB_2017Q4!T119</f>
        <v>0.13856588342502901</v>
      </c>
      <c r="BP80">
        <f>(H80)/[2]AWM_DB_2017Q4!T119</f>
        <v>0.17626398476630234</v>
      </c>
      <c r="BR80">
        <f>($E80)/[2]AWM_DB_2017Q4!Q119</f>
        <v>0.25627472907993998</v>
      </c>
      <c r="BS80">
        <f>($G80)/[2]AWM_DB_2017Q4!Q119</f>
        <v>0.19595227353517178</v>
      </c>
      <c r="BT80">
        <f>($H80)/[2]AWM_DB_2017Q4!Q119</f>
        <v>0.32599658607145593</v>
      </c>
      <c r="BU80">
        <f>($I80)/([2]AWM_DB_2017Q4!$Q119)</f>
        <v>0.16804673829741662</v>
      </c>
      <c r="BV80">
        <f>($J80)/([2]AWM_DB_2017Q4!$Q119)</f>
        <v>0.15794984777403934</v>
      </c>
      <c r="BW80">
        <f>K80/([2]AWM_DB_2017Q4!C119*[2]AWM_DB_2017Q4!I119)*100</f>
        <v>23.256088671752423</v>
      </c>
      <c r="BX80">
        <f>($I80)/([2]AWM_DB_2017Q4!Q119-$I80)*100</f>
        <v>20.199059975257601</v>
      </c>
      <c r="BY80">
        <f>($J80)/([2]AWM_DB_2017Q4!Q119-$I80)*100</f>
        <v>18.985423225674563</v>
      </c>
      <c r="BZ80">
        <f>($E80)/([2]AWM_DB_2017Q4!B119*[2]AWM_DB_2017Q4!H119)*100</f>
        <v>12.293452959455669</v>
      </c>
      <c r="CA80" s="37">
        <f>($I80)/([2]AWM_DB_2017Q4!B119*[2]AWM_DB_2017Q4!H119)*100</f>
        <v>8.0611720073454389</v>
      </c>
      <c r="CB80" s="37">
        <f>($J80)/([2]AWM_DB_2017Q4!B119*[2]AWM_DB_2017Q4!H119)*100</f>
        <v>7.5768259731830394</v>
      </c>
      <c r="CC80" s="37">
        <f t="shared" si="22"/>
        <v>15.637997980528478</v>
      </c>
      <c r="CD80">
        <f>N80/([2]AWM_DB_2017Q4!H119*[2]population!D164)*100</f>
        <v>25979798.233761858</v>
      </c>
      <c r="CF80">
        <f t="shared" si="13"/>
        <v>0.51548619058416179</v>
      </c>
      <c r="CG80">
        <f>N80/([2]AWM_DB_2017Q4!B119*[2]AWM_DB_2017Q4!H119)*100</f>
        <v>16.066849357812664</v>
      </c>
      <c r="CH80">
        <f>($G80+$H80)/[2]AWM_DB_2017Q4!Q119*100</f>
        <v>52.194885960662774</v>
      </c>
      <c r="CI80">
        <f t="shared" si="23"/>
        <v>39.184483200932164</v>
      </c>
      <c r="CK80" s="80">
        <f>N80+P80+Q80+[2]Fiscaldatabase!CN80+W80+X80</f>
        <v>793688.98535742029</v>
      </c>
      <c r="CL80" s="80">
        <f>[2]Fiscaldatabase!CK80-D80-P80</f>
        <v>-35272.979352024588</v>
      </c>
      <c r="CM80" s="80">
        <f>[2]Fiscaldatabase!CK80-D80</f>
        <v>30361.59863346396</v>
      </c>
      <c r="CN80" s="83">
        <f>[2]AWM_DB_2017Q4!D119*[2]AWM_DB_2017Q4!J119</f>
        <v>322449.91954591771</v>
      </c>
      <c r="CO80" s="55">
        <f>[2]Fiscaldatabase!CL80/([2]AWM_DB_2017Q4!B119*[2]AWM_DB_2017Q4!H119)*100</f>
        <v>-2.1325183631388356</v>
      </c>
      <c r="CP80" s="37">
        <f>[2]Fiscaldatabase!CM80/([2]AWM_DB_2017Q4!B119*[2]AWM_DB_2017Q4!H119)*100</f>
        <v>1.835588255075951</v>
      </c>
      <c r="CQ80">
        <f>SUM([2]Fiscaldatabase!CM77:CM80)/([2]AWM_DB_2017Q4!B119*[2]AWM_DB_2017Q4!H119+[2]AWM_DB_2017Q4!B118*[2]AWM_DB_2017Q4!H118+[2]AWM_DB_2017Q4!B117*[2]AWM_DB_2017Q4!H117+[2]AWM_DB_2017Q4!B116*[2]AWM_DB_2017Q4!H116)*100</f>
        <v>2.2006794669926184</v>
      </c>
      <c r="CX80">
        <v>28201.1120217432</v>
      </c>
      <c r="CY80" s="37">
        <f>CX80/([2]AWM_DB_2017Q4!B119*[2]AWM_DB_2017Q4!H119)*100</f>
        <v>1.7049705001415165</v>
      </c>
    </row>
    <row r="81" spans="1:103">
      <c r="A81" s="71" t="s">
        <v>374</v>
      </c>
      <c r="B81" s="72">
        <f t="shared" si="15"/>
        <v>22956.358086922904</v>
      </c>
      <c r="C81" s="73">
        <f t="shared" si="16"/>
        <v>-41681.036362969084</v>
      </c>
      <c r="D81" s="74">
        <v>773434.7252299774</v>
      </c>
      <c r="E81" s="75">
        <v>206901.80861890563</v>
      </c>
      <c r="F81" s="76">
        <v>49089.633000000002</v>
      </c>
      <c r="G81" s="76">
        <v>157812.17561890563</v>
      </c>
      <c r="H81" s="75">
        <v>260791.42250360257</v>
      </c>
      <c r="I81" s="76">
        <v>134957.21</v>
      </c>
      <c r="J81" s="76">
        <v>125834.21250360258</v>
      </c>
      <c r="K81" s="75">
        <v>221019.27752552138</v>
      </c>
      <c r="L81" s="77">
        <f t="shared" si="17"/>
        <v>84722.216581947869</v>
      </c>
      <c r="M81" s="78">
        <v>796391.0833169003</v>
      </c>
      <c r="N81" s="75">
        <v>267820.68550582841</v>
      </c>
      <c r="O81" s="79">
        <v>27215.306885141992</v>
      </c>
      <c r="P81" s="75">
        <v>64637.394449891988</v>
      </c>
      <c r="Q81" s="75">
        <v>24554.674014092081</v>
      </c>
      <c r="R81" s="75">
        <v>325842.76</v>
      </c>
      <c r="S81" s="75">
        <v>173783.98371659711</v>
      </c>
      <c r="T81" s="80">
        <f t="shared" si="18"/>
        <v>152058.7762834029</v>
      </c>
      <c r="U81" s="75">
        <v>21531163.958863992</v>
      </c>
      <c r="V81" s="75">
        <v>415741.79</v>
      </c>
      <c r="W81" s="75">
        <v>53115.395667482182</v>
      </c>
      <c r="X81" s="77">
        <f t="shared" si="14"/>
        <v>60420.173679605592</v>
      </c>
      <c r="Y81" s="81"/>
      <c r="Z81" s="82">
        <v>4737072.7</v>
      </c>
      <c r="AA81" s="83">
        <f t="shared" si="24"/>
        <v>5704479.2379372716</v>
      </c>
      <c r="AB81" s="83"/>
      <c r="AC81" s="83">
        <f t="shared" si="19"/>
        <v>378958.15566748218</v>
      </c>
      <c r="AD81" s="83">
        <f>(W81+[2]AWM_DB_2017Q4!D120*[2]AWM_DB_2017Q4!J120)/[2]AWM_DB_2017Q4!H120</f>
        <v>356431.16577796149</v>
      </c>
      <c r="AE81" s="83">
        <f>W81/[2]AWM_DB_2017Q4!H120</f>
        <v>49936.495350979989</v>
      </c>
      <c r="AF81" s="83">
        <f>([2]AWM_DB_2017Q4!E120*[2]AWM_DB_2017Q4!K120-[2]Fiscaldatabase!W81)/[2]AWM_DB_2017Q4!H120</f>
        <v>302662.3201108831</v>
      </c>
      <c r="AG81" s="83">
        <f>N81/([2]AWM_DB_2017Q4!H120)</f>
        <v>251791.90041967056</v>
      </c>
      <c r="AH81" s="84">
        <f>([2]AWM_DB_2017Q4!C120*[2]AWM_DB_2017Q4!I120)/([2]AWM_DB_2017Q4!B120*[2]AWM_DB_2017Q4!H120)*100</f>
        <v>56.558386845993134</v>
      </c>
      <c r="AI81" s="84">
        <f>([2]AWM_DB_2017Q4!E120*[2]AWM_DB_2017Q4!K120-[2]Fiscaldatabase!W81)/([2]AWM_DB_2017Q4!H120*[2]AWM_DB_2017Q4!B120)*100</f>
        <v>19.201239982297739</v>
      </c>
      <c r="AJ81" s="84">
        <f>(W81+[2]AWM_DB_2017Q4!D120*[2]AWM_DB_2017Q4!J120)/([2]AWM_DB_2017Q4!H120*[2]AWM_DB_2017Q4!B120)*100</f>
        <v>22.612396378794212</v>
      </c>
      <c r="AK81" s="84">
        <f t="shared" si="20"/>
        <v>1.6279767929149074</v>
      </c>
      <c r="AL81">
        <f>[2]AWM_DB_2017Q4!Q120/([2]AWM_DB_2017Q4!B120*[2]AWM_DB_2017Q4!H120)</f>
        <v>0.47927254434124139</v>
      </c>
      <c r="AM81">
        <f>([2]AWM_DB_2017Q4!Q120-I81)/([2]AWM_DB_2017Q4!B120*[2]AWM_DB_2017Q4!H120)</f>
        <v>0.39877833321576112</v>
      </c>
      <c r="AO81">
        <f>Z81/([2]AWM_DB_2017Q4!B120*[2]AWM_DB_2017Q4!H120+[2]AWM_DB_2017Q4!B119*[2]AWM_DB_2017Q4!H119+[2]AWM_DB_2017Q4!B118*[2]AWM_DB_2017Q4!H118+[2]AWM_DB_2017Q4!B117*[2]AWM_DB_2017Q4!H117)*100</f>
        <v>71.856506653818215</v>
      </c>
      <c r="AP81">
        <f>Z81/([2]AWM_DB_2017Q4!B120*[2]AWM_DB_2017Q4!H120*4)*100</f>
        <v>70.634783060228699</v>
      </c>
      <c r="AQ81">
        <f>AA81/([2]AWM_DB_2017Q4!B120*[2]AWM_DB_2017Q4!H120*4)*100</f>
        <v>85.059841585981545</v>
      </c>
      <c r="AR81">
        <f>B81/([2]AWM_DB_2017Q4!B120*[2]AWM_DB_2017Q4!H120)*100</f>
        <v>1.3692146825804263</v>
      </c>
      <c r="AS81">
        <f>(B81-P81)/([2]AWM_DB_2017Q4!B120*[2]AWM_DB_2017Q4!H120)*100</f>
        <v>-2.4860340110244241</v>
      </c>
      <c r="AT81">
        <f>SUM(C78:C81)/([2]AWM_DB_2017Q4!B120*[2]AWM_DB_2017Q4!H120+[2]AWM_DB_2017Q4!B119*[2]AWM_DB_2017Q4!H119+[2]AWM_DB_2017Q4!B118*[2]AWM_DB_2017Q4!H118+[2]AWM_DB_2017Q4!B117*[2]AWM_DB_2017Q4!H117)*100</f>
        <v>-2.0873505487210764</v>
      </c>
      <c r="AU81" s="85">
        <f>Z81/([2]AWM_DB_2017Q4!H120*[2]population!D165)</f>
        <v>4616208.2424758915</v>
      </c>
      <c r="AV81">
        <f>AA81/([2]AWM_DB_2017Q4!H120*[2]population!D165)</f>
        <v>5558931.801320808</v>
      </c>
      <c r="AW81" s="36">
        <f>(M81-P81)/([2]AWM_DB_2017Q4!B120*[2]AWM_DB_2017Q4!H120)*100</f>
        <v>43.644897463062549</v>
      </c>
      <c r="AX81" s="36">
        <f>D81/([2]AWM_DB_2017Q4!B120*[2]AWM_DB_2017Q4!H120)*100</f>
        <v>46.130931474086971</v>
      </c>
      <c r="AZ81" s="36">
        <f>AC81/([2]AWM_DB_2017Q4!B120*[2]AWM_DB_2017Q4!H120)*100</f>
        <v>22.602673684511515</v>
      </c>
      <c r="BA81" s="36">
        <f>AD81/[2]AWM_DB_2017Q4!B120*100</f>
        <v>22.612396378794212</v>
      </c>
      <c r="BC81">
        <f>R81/([2]AWM_DB_2017Q4!B120*[2]AWM_DB_2017Q4!H120)*100</f>
        <v>19.434645927512292</v>
      </c>
      <c r="BD81">
        <f>([2]AWM_DB_2017Q4!D120*[2]AWM_DB_2017Q4!J120)/([2]AWM_DB_2017Q4!B120*[2]AWM_DB_2017Q4!H120)*100</f>
        <v>19.44436862179499</v>
      </c>
      <c r="BE81" s="37">
        <f>N81/([2]AWM_DB_2017Q4!B120*[2]AWM_DB_2017Q4!H120)*100</f>
        <v>15.97396300862845</v>
      </c>
      <c r="BG81">
        <f t="shared" si="21"/>
        <v>0.40758677560441825</v>
      </c>
      <c r="BH81">
        <f>([2]AWM_DB_2017Q4!D120/[2]AWM_DB_2017Q4!D119-1)*100</f>
        <v>0.40758652429759845</v>
      </c>
      <c r="BL81" s="37">
        <f>(G81+H81)/[2]AWM_DB_2017Q4!Q120</f>
        <v>0.52094150865344879</v>
      </c>
      <c r="BM81">
        <f>(E81+H81)/[2]AWM_DB_2017Q4!T120</f>
        <v>0.31467127909991283</v>
      </c>
      <c r="BN81">
        <f>(E81)/[2]AWM_DB_2017Q4!T120</f>
        <v>0.13920675441450303</v>
      </c>
      <c r="BP81">
        <f>(H81)/[2]AWM_DB_2017Q4!T120</f>
        <v>0.1754645246854098</v>
      </c>
      <c r="BR81">
        <f>($E81)/[2]AWM_DB_2017Q4!Q120</f>
        <v>0.25748402739126941</v>
      </c>
      <c r="BS81">
        <f>($G81)/[2]AWM_DB_2017Q4!Q120</f>
        <v>0.19639323030074846</v>
      </c>
      <c r="BT81">
        <f>($H81)/[2]AWM_DB_2017Q4!Q120</f>
        <v>0.32454827835270034</v>
      </c>
      <c r="BU81">
        <f>($I81)/([2]AWM_DB_2017Q4!$Q120)</f>
        <v>0.16795080810673049</v>
      </c>
      <c r="BV81">
        <f>($J81)/([2]AWM_DB_2017Q4!$Q120)</f>
        <v>0.15659747024596984</v>
      </c>
      <c r="BW81">
        <f>K81/([2]AWM_DB_2017Q4!C120*[2]AWM_DB_2017Q4!I120)*100</f>
        <v>23.30782227950521</v>
      </c>
      <c r="BX81">
        <f>($I81)/([2]AWM_DB_2017Q4!Q120-$I81)*100</f>
        <v>20.185201757671344</v>
      </c>
      <c r="BY81">
        <f>($J81)/([2]AWM_DB_2017Q4!Q120-$I81)*100</f>
        <v>18.820698556252822</v>
      </c>
      <c r="BZ81">
        <f>($E81)/([2]AWM_DB_2017Q4!B120*[2]AWM_DB_2017Q4!H120)*100</f>
        <v>12.340502493504356</v>
      </c>
      <c r="CA81" s="37">
        <f>($I81)/([2]AWM_DB_2017Q4!B120*[2]AWM_DB_2017Q4!H120)*100</f>
        <v>8.0494211125480302</v>
      </c>
      <c r="CB81" s="37">
        <f>($J81)/([2]AWM_DB_2017Q4!B120*[2]AWM_DB_2017Q4!H120)*100</f>
        <v>7.5052868002187818</v>
      </c>
      <c r="CC81" s="37">
        <f t="shared" si="22"/>
        <v>15.554707912766812</v>
      </c>
      <c r="CD81">
        <f>N81/([2]AWM_DB_2017Q4!H120*[2]population!D165)*100</f>
        <v>26098735.109924503</v>
      </c>
      <c r="CF81">
        <f t="shared" si="13"/>
        <v>0.51749098457460074</v>
      </c>
      <c r="CG81">
        <f>N81/([2]AWM_DB_2017Q4!B120*[2]AWM_DB_2017Q4!H120)*100</f>
        <v>15.97396300862845</v>
      </c>
      <c r="CH81">
        <f>($G81+$H81)/[2]AWM_DB_2017Q4!Q120*100</f>
        <v>52.094150865344879</v>
      </c>
      <c r="CI81">
        <f t="shared" si="23"/>
        <v>39.005900313924165</v>
      </c>
      <c r="CK81" s="80">
        <f>N81+P81+Q81+[2]Fiscaldatabase!CN81+W81+X81</f>
        <v>796554.09475284442</v>
      </c>
      <c r="CL81" s="80">
        <f>[2]Fiscaldatabase!CK81-D81-P81</f>
        <v>-41518.024927024962</v>
      </c>
      <c r="CM81" s="80">
        <f>[2]Fiscaldatabase!CK81-D81</f>
        <v>23119.369522867026</v>
      </c>
      <c r="CN81" s="83">
        <f>[2]AWM_DB_2017Q4!D120*[2]AWM_DB_2017Q4!J120</f>
        <v>326005.77143594419</v>
      </c>
      <c r="CO81" s="55">
        <f>[2]Fiscaldatabase!CL81/([2]AWM_DB_2017Q4!B120*[2]AWM_DB_2017Q4!H120)*100</f>
        <v>-2.4763113167417297</v>
      </c>
      <c r="CP81" s="37">
        <f>[2]Fiscaldatabase!CM81/([2]AWM_DB_2017Q4!B120*[2]AWM_DB_2017Q4!H120)*100</f>
        <v>1.3789373768631208</v>
      </c>
      <c r="CQ81">
        <f>SUM([2]Fiscaldatabase!CM78:CM81)/([2]AWM_DB_2017Q4!B120*[2]AWM_DB_2017Q4!H120+[2]AWM_DB_2017Q4!B119*[2]AWM_DB_2017Q4!H119+[2]AWM_DB_2017Q4!B118*[2]AWM_DB_2017Q4!H118+[2]AWM_DB_2017Q4!B117*[2]AWM_DB_2017Q4!H117)*100</f>
        <v>1.9724734403739685</v>
      </c>
      <c r="CX81">
        <v>29707.323985653598</v>
      </c>
      <c r="CY81" s="37">
        <f>CX81/([2]AWM_DB_2017Q4!B120*[2]AWM_DB_2017Q4!H120)*100</f>
        <v>1.7718709573754865</v>
      </c>
    </row>
    <row r="82" spans="1:103">
      <c r="A82" s="71" t="s">
        <v>375</v>
      </c>
      <c r="B82" s="72">
        <f t="shared" si="15"/>
        <v>13192.905283923727</v>
      </c>
      <c r="C82" s="73">
        <f t="shared" si="16"/>
        <v>-51459.642188853279</v>
      </c>
      <c r="D82" s="74">
        <v>787546.39666249941</v>
      </c>
      <c r="E82" s="75">
        <v>212070.43230262116</v>
      </c>
      <c r="F82" s="76">
        <v>50383.08</v>
      </c>
      <c r="G82" s="76">
        <v>161687.35230262118</v>
      </c>
      <c r="H82" s="75">
        <v>263993.66751231032</v>
      </c>
      <c r="I82" s="76">
        <v>136274.64000000001</v>
      </c>
      <c r="J82" s="76">
        <v>127719.02751231031</v>
      </c>
      <c r="K82" s="75">
        <v>223990.46730433096</v>
      </c>
      <c r="L82" s="77">
        <f t="shared" si="17"/>
        <v>87491.829543236992</v>
      </c>
      <c r="M82" s="78">
        <v>800739.30194642313</v>
      </c>
      <c r="N82" s="75">
        <v>269002.80173955293</v>
      </c>
      <c r="O82" s="79">
        <v>26984.134373683686</v>
      </c>
      <c r="P82" s="75">
        <v>64652.547472777005</v>
      </c>
      <c r="Q82" s="75">
        <v>24465.747533509162</v>
      </c>
      <c r="R82" s="75">
        <v>329751.87</v>
      </c>
      <c r="S82" s="75">
        <v>174553.6799625085</v>
      </c>
      <c r="T82" s="80">
        <f t="shared" si="18"/>
        <v>155198.1900374915</v>
      </c>
      <c r="U82" s="75">
        <v>21580377.825152136</v>
      </c>
      <c r="V82" s="75">
        <v>418356.23</v>
      </c>
      <c r="W82" s="75">
        <v>53751.24120022502</v>
      </c>
      <c r="X82" s="77">
        <f t="shared" si="14"/>
        <v>59115.094000358949</v>
      </c>
      <c r="Y82" s="81"/>
      <c r="Z82" s="82">
        <v>4762189.4000000004</v>
      </c>
      <c r="AA82" s="83">
        <f t="shared" si="24"/>
        <v>5717672.1432211958</v>
      </c>
      <c r="AB82" s="83"/>
      <c r="AC82" s="83">
        <f t="shared" si="19"/>
        <v>383503.11120022502</v>
      </c>
      <c r="AD82" s="83">
        <f>(W82+[2]AWM_DB_2017Q4!D121*[2]AWM_DB_2017Q4!J121)/[2]AWM_DB_2017Q4!H121</f>
        <v>359678.60566067632</v>
      </c>
      <c r="AE82" s="83">
        <f>W82/[2]AWM_DB_2017Q4!H121</f>
        <v>50388.156552408858</v>
      </c>
      <c r="AF82" s="83">
        <f>([2]AWM_DB_2017Q4!E121*[2]AWM_DB_2017Q4!K121-[2]Fiscaldatabase!W82)/[2]AWM_DB_2017Q4!H121</f>
        <v>306325.06266313628</v>
      </c>
      <c r="AG82" s="83">
        <f>N82/([2]AWM_DB_2017Q4!H121)</f>
        <v>252171.94960388099</v>
      </c>
      <c r="AH82" s="84">
        <f>([2]AWM_DB_2017Q4!C121*[2]AWM_DB_2017Q4!I121)/([2]AWM_DB_2017Q4!B121*[2]AWM_DB_2017Q4!H121)*100</f>
        <v>56.444310793807787</v>
      </c>
      <c r="AI82" s="84">
        <f>([2]AWM_DB_2017Q4!E121*[2]AWM_DB_2017Q4!K121-[2]Fiscaldatabase!W82)/([2]AWM_DB_2017Q4!H121*[2]AWM_DB_2017Q4!B121)*100</f>
        <v>19.188824881061525</v>
      </c>
      <c r="AJ82" s="84">
        <f>(W82+[2]AWM_DB_2017Q4!D121*[2]AWM_DB_2017Q4!J121)/([2]AWM_DB_2017Q4!H121*[2]AWM_DB_2017Q4!B121)*100</f>
        <v>22.530999316490728</v>
      </c>
      <c r="AK82" s="84">
        <f t="shared" si="20"/>
        <v>1.8358650086399564</v>
      </c>
      <c r="AL82">
        <f>[2]AWM_DB_2017Q4!Q121/([2]AWM_DB_2017Q4!B121*[2]AWM_DB_2017Q4!H121)</f>
        <v>0.47774003762622669</v>
      </c>
      <c r="AM82">
        <f>([2]AWM_DB_2017Q4!Q121-I82)/([2]AWM_DB_2017Q4!B121*[2]AWM_DB_2017Q4!H121)</f>
        <v>0.39771592544323375</v>
      </c>
      <c r="AO82">
        <f>Z82/([2]AWM_DB_2017Q4!B121*[2]AWM_DB_2017Q4!H121+[2]AWM_DB_2017Q4!B120*[2]AWM_DB_2017Q4!H120+[2]AWM_DB_2017Q4!B119*[2]AWM_DB_2017Q4!H119+[2]AWM_DB_2017Q4!B118*[2]AWM_DB_2017Q4!H118)*100</f>
        <v>71.377697195651152</v>
      </c>
      <c r="AP82">
        <f>Z82/([2]AWM_DB_2017Q4!B121*[2]AWM_DB_2017Q4!H121*4)*100</f>
        <v>69.912123558400154</v>
      </c>
      <c r="AQ82">
        <f>AA82/([2]AWM_DB_2017Q4!B121*[2]AWM_DB_2017Q4!H121*4)*100</f>
        <v>83.939248897429991</v>
      </c>
      <c r="AR82">
        <f>B82/([2]AWM_DB_2017Q4!B121*[2]AWM_DB_2017Q4!H121)*100</f>
        <v>0.77472267214230972</v>
      </c>
      <c r="AS82">
        <f>(B82-P82)/([2]AWM_DB_2017Q4!B121*[2]AWM_DB_2017Q4!H121)*100</f>
        <v>-3.0218477769726428</v>
      </c>
      <c r="AT82">
        <f>SUM(C79:C82)/([2]AWM_DB_2017Q4!B121*[2]AWM_DB_2017Q4!H121+[2]AWM_DB_2017Q4!B120*[2]AWM_DB_2017Q4!H120+[2]AWM_DB_2017Q4!B119*[2]AWM_DB_2017Q4!H119+[2]AWM_DB_2017Q4!B118*[2]AWM_DB_2017Q4!H118)*100</f>
        <v>-2.4012449133742289</v>
      </c>
      <c r="AU82" s="85">
        <f>Z82/([2]AWM_DB_2017Q4!H121*[2]population!D166)</f>
        <v>4624271.9796175007</v>
      </c>
      <c r="AV82">
        <f>AA82/([2]AWM_DB_2017Q4!H121*[2]population!D166)</f>
        <v>5552083.0567002054</v>
      </c>
      <c r="AW82" s="36">
        <f>(M82-P82)/([2]AWM_DB_2017Q4!B121*[2]AWM_DB_2017Q4!H121)*100</f>
        <v>43.224982297817306</v>
      </c>
      <c r="AX82" s="36">
        <f>D82/([2]AWM_DB_2017Q4!B121*[2]AWM_DB_2017Q4!H121)*100</f>
        <v>46.246830074789941</v>
      </c>
      <c r="AZ82" s="36">
        <f>AC82/([2]AWM_DB_2017Q4!B121*[2]AWM_DB_2017Q4!H121)*100</f>
        <v>22.520328061929668</v>
      </c>
      <c r="BA82" s="36">
        <f>AD82/[2]AWM_DB_2017Q4!B121*100</f>
        <v>22.530999316490728</v>
      </c>
      <c r="BC82">
        <f>R82/([2]AWM_DB_2017Q4!B121*[2]AWM_DB_2017Q4!H121)*100</f>
        <v>19.363911463961095</v>
      </c>
      <c r="BD82">
        <f>([2]AWM_DB_2017Q4!D121*[2]AWM_DB_2017Q4!J121)/([2]AWM_DB_2017Q4!B121*[2]AWM_DB_2017Q4!H121)*100</f>
        <v>19.374582718522156</v>
      </c>
      <c r="BE82" s="37">
        <f>N82/([2]AWM_DB_2017Q4!B121*[2]AWM_DB_2017Q4!H121)*100</f>
        <v>15.796563750926362</v>
      </c>
      <c r="BG82">
        <f t="shared" si="21"/>
        <v>0.62886148635670214</v>
      </c>
      <c r="BH82">
        <f>([2]AWM_DB_2017Q4!D121/[2]AWM_DB_2017Q4!D120-1)*100</f>
        <v>0.6288610156390595</v>
      </c>
      <c r="BL82" s="37">
        <f>(G82+H82)/[2]AWM_DB_2017Q4!Q121</f>
        <v>0.5232370255392943</v>
      </c>
      <c r="BM82">
        <f>(E82+H82)/[2]AWM_DB_2017Q4!T121</f>
        <v>0.31561450917293726</v>
      </c>
      <c r="BN82">
        <f>(E82)/[2]AWM_DB_2017Q4!T121</f>
        <v>0.14059557405673775</v>
      </c>
      <c r="BP82">
        <f>(H82)/[2]AWM_DB_2017Q4!T121</f>
        <v>0.17501893511619948</v>
      </c>
      <c r="BR82">
        <f>($E82)/[2]AWM_DB_2017Q4!Q121</f>
        <v>0.26067195162024825</v>
      </c>
      <c r="BS82">
        <f>($G82)/[2]AWM_DB_2017Q4!Q121</f>
        <v>0.19874226321607763</v>
      </c>
      <c r="BT82">
        <f>($H82)/[2]AWM_DB_2017Q4!Q121</f>
        <v>0.32449476232321667</v>
      </c>
      <c r="BU82">
        <f>($I82)/([2]AWM_DB_2017Q4!$Q121)</f>
        <v>0.16750555925899197</v>
      </c>
      <c r="BV82">
        <f>($J82)/([2]AWM_DB_2017Q4!$Q121)</f>
        <v>0.1569892030642247</v>
      </c>
      <c r="BW82">
        <f>K82/([2]AWM_DB_2017Q4!C121*[2]AWM_DB_2017Q4!I121)*100</f>
        <v>23.303179609124406</v>
      </c>
      <c r="BX82">
        <f>($I82)/([2]AWM_DB_2017Q4!Q121-$I82)*100</f>
        <v>20.120922262242892</v>
      </c>
      <c r="BY82">
        <f>($J82)/([2]AWM_DB_2017Q4!Q121-$I82)*100</f>
        <v>18.8576878572892</v>
      </c>
      <c r="BZ82">
        <f>($E82)/([2]AWM_DB_2017Q4!B121*[2]AWM_DB_2017Q4!H121)*100</f>
        <v>12.453342797515935</v>
      </c>
      <c r="CA82" s="37">
        <f>($I82)/([2]AWM_DB_2017Q4!B121*[2]AWM_DB_2017Q4!H121)*100</f>
        <v>8.0024112182992955</v>
      </c>
      <c r="CB82" s="37">
        <f>($J82)/([2]AWM_DB_2017Q4!B121*[2]AWM_DB_2017Q4!H121)*100</f>
        <v>7.5000027778814049</v>
      </c>
      <c r="CC82" s="37">
        <f t="shared" si="22"/>
        <v>15.502413996180699</v>
      </c>
      <c r="CD82">
        <f>N82/([2]AWM_DB_2017Q4!H121*[2]population!D166)*100</f>
        <v>26121223.118988432</v>
      </c>
      <c r="CF82">
        <f t="shared" si="13"/>
        <v>0.5162042002149364</v>
      </c>
      <c r="CG82">
        <f>N82/([2]AWM_DB_2017Q4!B121*[2]AWM_DB_2017Q4!H121)*100</f>
        <v>15.796563750926362</v>
      </c>
      <c r="CH82">
        <f>($G82+$H82)/[2]AWM_DB_2017Q4!Q121*100</f>
        <v>52.323702553929429</v>
      </c>
      <c r="CI82">
        <f t="shared" si="23"/>
        <v>38.978610119532092</v>
      </c>
      <c r="CK82" s="80">
        <f>N82+P82+Q82+[2]Fiscaldatabase!CN82+W82+X82</f>
        <v>800921.02484643238</v>
      </c>
      <c r="CL82" s="80">
        <f>[2]Fiscaldatabase!CK82-D82-P82</f>
        <v>-51277.91928884403</v>
      </c>
      <c r="CM82" s="80">
        <f>[2]Fiscaldatabase!CK82-D82</f>
        <v>13374.628183932975</v>
      </c>
      <c r="CN82" s="83">
        <f>[2]AWM_DB_2017Q4!D121*[2]AWM_DB_2017Q4!J121</f>
        <v>329933.59290000936</v>
      </c>
      <c r="CO82" s="55">
        <f>[2]Fiscaldatabase!CL82/([2]AWM_DB_2017Q4!B121*[2]AWM_DB_2017Q4!H121)*100</f>
        <v>-3.0111765224115898</v>
      </c>
      <c r="CP82" s="37">
        <f>[2]Fiscaldatabase!CM82/([2]AWM_DB_2017Q4!B121*[2]AWM_DB_2017Q4!H121)*100</f>
        <v>0.78539392670336305</v>
      </c>
      <c r="CQ82">
        <f>SUM([2]Fiscaldatabase!CM79:CM82)/([2]AWM_DB_2017Q4!B121*[2]AWM_DB_2017Q4!H121+[2]AWM_DB_2017Q4!B120*[2]AWM_DB_2017Q4!H120+[2]AWM_DB_2017Q4!B119*[2]AWM_DB_2017Q4!H119+[2]AWM_DB_2017Q4!B118*[2]AWM_DB_2017Q4!H118)*100</f>
        <v>1.5405855811621214</v>
      </c>
      <c r="CX82">
        <v>11771.561430158699</v>
      </c>
      <c r="CY82" s="37">
        <f>CX82/([2]AWM_DB_2017Q4!B121*[2]AWM_DB_2017Q4!H121)*100</f>
        <v>0.69125756080222467</v>
      </c>
    </row>
    <row r="83" spans="1:103">
      <c r="A83" s="71" t="s">
        <v>101</v>
      </c>
      <c r="B83" s="72">
        <f t="shared" si="15"/>
        <v>4274.5976375382161</v>
      </c>
      <c r="C83" s="73">
        <f t="shared" si="16"/>
        <v>-60914.20214226297</v>
      </c>
      <c r="D83" s="74">
        <v>796202.35848118085</v>
      </c>
      <c r="E83" s="75">
        <v>218101.28329755095</v>
      </c>
      <c r="F83" s="76">
        <v>52222.607000000004</v>
      </c>
      <c r="G83" s="76">
        <v>165878.67629755096</v>
      </c>
      <c r="H83" s="75">
        <v>264681.59988869389</v>
      </c>
      <c r="I83" s="76">
        <v>137008.9</v>
      </c>
      <c r="J83" s="76">
        <v>127672.6998886939</v>
      </c>
      <c r="K83" s="75">
        <v>225973.16289652788</v>
      </c>
      <c r="L83" s="77">
        <f t="shared" si="17"/>
        <v>87446.312398408074</v>
      </c>
      <c r="M83" s="78">
        <v>800476.95611871907</v>
      </c>
      <c r="N83" s="75">
        <v>269426.71868037456</v>
      </c>
      <c r="O83" s="79">
        <v>26417.926143956818</v>
      </c>
      <c r="P83" s="75">
        <v>65188.799779801186</v>
      </c>
      <c r="Q83" s="75">
        <v>24517.502235893506</v>
      </c>
      <c r="R83" s="75">
        <v>334619.32</v>
      </c>
      <c r="S83" s="75">
        <v>176664.27193503536</v>
      </c>
      <c r="T83" s="80">
        <f t="shared" si="18"/>
        <v>157955.04806496465</v>
      </c>
      <c r="U83" s="75">
        <v>21635341.546730801</v>
      </c>
      <c r="V83" s="75">
        <v>422034.93</v>
      </c>
      <c r="W83" s="75">
        <v>54866.22081370309</v>
      </c>
      <c r="X83" s="77">
        <f t="shared" si="14"/>
        <v>51858.39460894675</v>
      </c>
      <c r="Y83" s="81"/>
      <c r="Z83" s="82">
        <v>4786902.5999999996</v>
      </c>
      <c r="AA83" s="83">
        <f t="shared" si="24"/>
        <v>5721946.7408587337</v>
      </c>
      <c r="AB83" s="83"/>
      <c r="AC83" s="83">
        <f t="shared" si="19"/>
        <v>389485.54081370309</v>
      </c>
      <c r="AD83" s="83">
        <f>(W83+[2]AWM_DB_2017Q4!D122*[2]AWM_DB_2017Q4!J122)/[2]AWM_DB_2017Q4!H122</f>
        <v>363977.74696971569</v>
      </c>
      <c r="AE83" s="83">
        <f>W83/[2]AWM_DB_2017Q4!H122</f>
        <v>51247.626424355607</v>
      </c>
      <c r="AF83" s="83">
        <f>([2]AWM_DB_2017Q4!E122*[2]AWM_DB_2017Q4!K122-[2]Fiscaldatabase!W83)/[2]AWM_DB_2017Q4!H122</f>
        <v>313955.55931421713</v>
      </c>
      <c r="AG83" s="83">
        <f>N83/([2]AWM_DB_2017Q4!H122)</f>
        <v>251657.20588911616</v>
      </c>
      <c r="AH83" s="84">
        <f>([2]AWM_DB_2017Q4!C122*[2]AWM_DB_2017Q4!I122)/([2]AWM_DB_2017Q4!B122*[2]AWM_DB_2017Q4!H122)*100</f>
        <v>56.496570625016453</v>
      </c>
      <c r="AI83" s="84">
        <f>([2]AWM_DB_2017Q4!E122*[2]AWM_DB_2017Q4!K122-[2]Fiscaldatabase!W83)/([2]AWM_DB_2017Q4!H122*[2]AWM_DB_2017Q4!B122)*100</f>
        <v>19.448770903170747</v>
      </c>
      <c r="AJ83" s="84">
        <f>(W83+[2]AWM_DB_2017Q4!D122*[2]AWM_DB_2017Q4!J122)/([2]AWM_DB_2017Q4!H122*[2]AWM_DB_2017Q4!B122)*100</f>
        <v>22.5475217898003</v>
      </c>
      <c r="AK83" s="84">
        <f t="shared" si="20"/>
        <v>1.5071366820125007</v>
      </c>
      <c r="AL83">
        <f>[2]AWM_DB_2017Q4!Q122/([2]AWM_DB_2017Q4!B122*[2]AWM_DB_2017Q4!H122)</f>
        <v>0.47778884209410771</v>
      </c>
      <c r="AM83">
        <f>([2]AWM_DB_2017Q4!Q122-I83)/([2]AWM_DB_2017Q4!B122*[2]AWM_DB_2017Q4!H122)</f>
        <v>0.39851288920090466</v>
      </c>
      <c r="AO83">
        <f>Z83/([2]AWM_DB_2017Q4!B122*[2]AWM_DB_2017Q4!H122+[2]AWM_DB_2017Q4!B121*[2]AWM_DB_2017Q4!H121+[2]AWM_DB_2017Q4!B120*[2]AWM_DB_2017Q4!H120+[2]AWM_DB_2017Q4!B119*[2]AWM_DB_2017Q4!H119)*100</f>
        <v>70.79297154378861</v>
      </c>
      <c r="AP83">
        <f>Z83/([2]AWM_DB_2017Q4!B122*[2]AWM_DB_2017Q4!H122*4)*100</f>
        <v>69.244820048542692</v>
      </c>
      <c r="AQ83">
        <f>AA83/([2]AWM_DB_2017Q4!B122*[2]AWM_DB_2017Q4!H122*4)*100</f>
        <v>82.770677723442361</v>
      </c>
      <c r="AR83">
        <f>B83/([2]AWM_DB_2017Q4!B122*[2]AWM_DB_2017Q4!H122)*100</f>
        <v>0.2473363416178633</v>
      </c>
      <c r="AS83">
        <f>(B83-P83)/([2]AWM_DB_2017Q4!B122*[2]AWM_DB_2017Q4!H122)*100</f>
        <v>-3.5246114811206333</v>
      </c>
      <c r="AT83">
        <f>SUM(C80:C83)/([2]AWM_DB_2017Q4!B122*[2]AWM_DB_2017Q4!H122+[2]AWM_DB_2017Q4!B121*[2]AWM_DB_2017Q4!H121+[2]AWM_DB_2017Q4!B120*[2]AWM_DB_2017Q4!H120+[2]AWM_DB_2017Q4!B119*[2]AWM_DB_2017Q4!H119)*100</f>
        <v>-2.8022298996443871</v>
      </c>
      <c r="AU83" s="85">
        <f>Z83/([2]AWM_DB_2017Q4!H122*[2]population!D167)</f>
        <v>4627906.1248906283</v>
      </c>
      <c r="AV83">
        <f>AA83/([2]AWM_DB_2017Q4!H122*[2]population!D167)</f>
        <v>5531892.8712520925</v>
      </c>
      <c r="AW83" s="36">
        <f>(M83-P83)/([2]AWM_DB_2017Q4!B122*[2]AWM_DB_2017Q4!H122)*100</f>
        <v>42.545169872069756</v>
      </c>
      <c r="AX83" s="36">
        <f>D83/([2]AWM_DB_2017Q4!B122*[2]AWM_DB_2017Q4!H122)*100</f>
        <v>46.069781353190386</v>
      </c>
      <c r="AZ83" s="36">
        <f>AC83/([2]AWM_DB_2017Q4!B122*[2]AWM_DB_2017Q4!H122)*100</f>
        <v>22.536373466344774</v>
      </c>
      <c r="BA83" s="36">
        <f>AD83/[2]AWM_DB_2017Q4!B122*100</f>
        <v>22.5475217898003</v>
      </c>
      <c r="BC83">
        <f>R83/([2]AWM_DB_2017Q4!B122*[2]AWM_DB_2017Q4!H122)*100</f>
        <v>19.361709676871822</v>
      </c>
      <c r="BD83">
        <f>([2]AWM_DB_2017Q4!D122*[2]AWM_DB_2017Q4!J122)/([2]AWM_DB_2017Q4!B122*[2]AWM_DB_2017Q4!H122)*100</f>
        <v>19.372858000327355</v>
      </c>
      <c r="BE83" s="37">
        <f>N83/([2]AWM_DB_2017Q4!B122*[2]AWM_DB_2017Q4!H122)*100</f>
        <v>15.589541889815658</v>
      </c>
      <c r="BG83">
        <f t="shared" si="21"/>
        <v>0.87932238991637046</v>
      </c>
      <c r="BH83">
        <f>([2]AWM_DB_2017Q4!D122/[2]AWM_DB_2017Q4!D121-1)*100</f>
        <v>0.87932181436551904</v>
      </c>
      <c r="BL83" s="37">
        <f>(G83+H83)/[2]AWM_DB_2017Q4!Q122</f>
        <v>0.5214235559232584</v>
      </c>
      <c r="BM83">
        <f>(E83+H83)/[2]AWM_DB_2017Q4!T122</f>
        <v>0.31468217622146122</v>
      </c>
      <c r="BN83">
        <f>(E83)/[2]AWM_DB_2017Q4!T122</f>
        <v>0.14216035583492326</v>
      </c>
      <c r="BP83">
        <f>(H83)/[2]AWM_DB_2017Q4!T122</f>
        <v>0.17252182038653793</v>
      </c>
      <c r="BR83">
        <f>($E83)/[2]AWM_DB_2017Q4!Q122</f>
        <v>0.26412828349088674</v>
      </c>
      <c r="BS83">
        <f>($G83)/[2]AWM_DB_2017Q4!Q122</f>
        <v>0.20088487961090576</v>
      </c>
      <c r="BT83">
        <f>($H83)/[2]AWM_DB_2017Q4!Q122</f>
        <v>0.32053867631235261</v>
      </c>
      <c r="BU83">
        <f>($I83)/([2]AWM_DB_2017Q4!$Q122)</f>
        <v>0.16592257061873467</v>
      </c>
      <c r="BV83">
        <f>($J83)/([2]AWM_DB_2017Q4!$Q122)</f>
        <v>0.15461610569361794</v>
      </c>
      <c r="BW83">
        <f>K83/([2]AWM_DB_2017Q4!C122*[2]AWM_DB_2017Q4!I122)*100</f>
        <v>23.143416387786289</v>
      </c>
      <c r="BX83">
        <f>($I83)/([2]AWM_DB_2017Q4!Q122-$I83)*100</f>
        <v>19.892945759462549</v>
      </c>
      <c r="BY83">
        <f>($J83)/([2]AWM_DB_2017Q4!Q122-$I83)*100</f>
        <v>18.537380373464266</v>
      </c>
      <c r="BZ83">
        <f>($E83)/([2]AWM_DB_2017Q4!B122*[2]AWM_DB_2017Q4!H122)*100</f>
        <v>12.619754673341502</v>
      </c>
      <c r="CA83" s="37">
        <f>($I83)/([2]AWM_DB_2017Q4!B122*[2]AWM_DB_2017Q4!H122)*100</f>
        <v>7.9275952893203048</v>
      </c>
      <c r="CB83" s="37">
        <f>($J83)/([2]AWM_DB_2017Q4!B122*[2]AWM_DB_2017Q4!H122)*100</f>
        <v>7.3873850108453887</v>
      </c>
      <c r="CC83" s="37">
        <f t="shared" si="22"/>
        <v>15.314980300165693</v>
      </c>
      <c r="CD83">
        <f>N83/([2]AWM_DB_2017Q4!H122*[2]population!D167)*100</f>
        <v>26047773.806596566</v>
      </c>
      <c r="CF83">
        <f t="shared" si="13"/>
        <v>0.51763666253194818</v>
      </c>
      <c r="CG83">
        <f>N83/([2]AWM_DB_2017Q4!B122*[2]AWM_DB_2017Q4!H122)*100</f>
        <v>15.589541889815658</v>
      </c>
      <c r="CH83">
        <f>($G83+$H83)/[2]AWM_DB_2017Q4!Q122*100</f>
        <v>52.142355592325842</v>
      </c>
      <c r="CI83">
        <f t="shared" si="23"/>
        <v>38.430326132926815</v>
      </c>
      <c r="CK83" s="80">
        <f>N83+P83+Q83+[2]Fiscaldatabase!CN83+W83+X83</f>
        <v>800669.62734848587</v>
      </c>
      <c r="CL83" s="80">
        <f>[2]Fiscaldatabase!CK83-D83-P83</f>
        <v>-60721.530912496171</v>
      </c>
      <c r="CM83" s="80">
        <f>[2]Fiscaldatabase!CK83-D83</f>
        <v>4467.2688673050143</v>
      </c>
      <c r="CN83" s="83">
        <f>[2]AWM_DB_2017Q4!D122*[2]AWM_DB_2017Q4!J122</f>
        <v>334811.99122976675</v>
      </c>
      <c r="CO83" s="55">
        <f>[2]Fiscaldatabase!CL83/([2]AWM_DB_2017Q4!B122*[2]AWM_DB_2017Q4!H122)*100</f>
        <v>-3.5134631576651003</v>
      </c>
      <c r="CP83" s="37">
        <f>[2]Fiscaldatabase!CM83/([2]AWM_DB_2017Q4!B122*[2]AWM_DB_2017Q4!H122)*100</f>
        <v>0.25848466507339657</v>
      </c>
      <c r="CQ83">
        <f>SUM([2]Fiscaldatabase!CM80:CM83)/([2]AWM_DB_2017Q4!B122*[2]AWM_DB_2017Q4!H122+[2]AWM_DB_2017Q4!B121*[2]AWM_DB_2017Q4!H121+[2]AWM_DB_2017Q4!B120*[2]AWM_DB_2017Q4!H120+[2]AWM_DB_2017Q4!B119*[2]AWM_DB_2017Q4!H119)*100</f>
        <v>1.0547859417613599</v>
      </c>
      <c r="CX83">
        <v>14636.0042704883</v>
      </c>
      <c r="CY83" s="37">
        <f>CX83/([2]AWM_DB_2017Q4!B122*[2]AWM_DB_2017Q4!H122)*100</f>
        <v>0.84686701746525173</v>
      </c>
    </row>
    <row r="84" spans="1:103">
      <c r="A84" s="71" t="s">
        <v>376</v>
      </c>
      <c r="B84" s="72">
        <f t="shared" si="15"/>
        <v>1033.823894909001</v>
      </c>
      <c r="C84" s="73">
        <f t="shared" si="16"/>
        <v>-64935.669830970204</v>
      </c>
      <c r="D84" s="74">
        <v>800352.72493474663</v>
      </c>
      <c r="E84" s="75">
        <v>221050.58556080321</v>
      </c>
      <c r="F84" s="76">
        <v>52481.154999999999</v>
      </c>
      <c r="G84" s="76">
        <v>168569.43056080322</v>
      </c>
      <c r="H84" s="75">
        <v>267426.71780275018</v>
      </c>
      <c r="I84" s="76">
        <v>138496.53</v>
      </c>
      <c r="J84" s="76">
        <v>128930.18780275018</v>
      </c>
      <c r="K84" s="75">
        <v>226889.0165070479</v>
      </c>
      <c r="L84" s="77">
        <f t="shared" si="17"/>
        <v>84986.405064145336</v>
      </c>
      <c r="M84" s="78">
        <v>801386.54882965563</v>
      </c>
      <c r="N84" s="75">
        <v>270484.79323928844</v>
      </c>
      <c r="O84" s="79">
        <v>25951.104564834284</v>
      </c>
      <c r="P84" s="75">
        <v>65969.493725879205</v>
      </c>
      <c r="Q84" s="75">
        <v>24732.01390967191</v>
      </c>
      <c r="R84" s="75">
        <v>336122.25</v>
      </c>
      <c r="S84" s="75">
        <v>178522.29479240245</v>
      </c>
      <c r="T84" s="80">
        <f t="shared" si="18"/>
        <v>157599.95520759755</v>
      </c>
      <c r="U84" s="75">
        <v>21693544.79727111</v>
      </c>
      <c r="V84" s="75">
        <v>423217.31</v>
      </c>
      <c r="W84" s="75">
        <v>54028.134355097012</v>
      </c>
      <c r="X84" s="77">
        <f t="shared" si="14"/>
        <v>50049.86359971913</v>
      </c>
      <c r="Y84" s="81"/>
      <c r="Z84" s="82">
        <v>4791948</v>
      </c>
      <c r="AA84" s="83">
        <f t="shared" si="24"/>
        <v>5722980.5647536423</v>
      </c>
      <c r="AB84" s="83"/>
      <c r="AC84" s="83">
        <f t="shared" si="19"/>
        <v>390150.38435509702</v>
      </c>
      <c r="AD84" s="83">
        <f>(W84+[2]AWM_DB_2017Q4!D123*[2]AWM_DB_2017Q4!J123)/[2]AWM_DB_2017Q4!H123</f>
        <v>363323.06292512256</v>
      </c>
      <c r="AE84" s="83">
        <f>W84/[2]AWM_DB_2017Q4!H123</f>
        <v>50283.894032007775</v>
      </c>
      <c r="AF84" s="83">
        <f>([2]AWM_DB_2017Q4!E123*[2]AWM_DB_2017Q4!K123-[2]Fiscaldatabase!W84)/[2]AWM_DB_2017Q4!H123</f>
        <v>318993.7876051449</v>
      </c>
      <c r="AG84" s="83">
        <f>N84/([2]AWM_DB_2017Q4!H123)</f>
        <v>251739.74342926376</v>
      </c>
      <c r="AH84" s="84">
        <f>([2]AWM_DB_2017Q4!C123*[2]AWM_DB_2017Q4!I123)/([2]AWM_DB_2017Q4!B123*[2]AWM_DB_2017Q4!H123)*100</f>
        <v>56.511370658749691</v>
      </c>
      <c r="AI84" s="84">
        <f>([2]AWM_DB_2017Q4!E123*[2]AWM_DB_2017Q4!K123-[2]Fiscaldatabase!W84)/([2]AWM_DB_2017Q4!H123*[2]AWM_DB_2017Q4!B123)*100</f>
        <v>19.582778271167722</v>
      </c>
      <c r="AJ84" s="84">
        <f>(W84+[2]AWM_DB_2017Q4!D123*[2]AWM_DB_2017Q4!J123)/([2]AWM_DB_2017Q4!H123*[2]AWM_DB_2017Q4!B123)*100</f>
        <v>22.304117692947326</v>
      </c>
      <c r="AK84" s="84">
        <f t="shared" si="20"/>
        <v>1.6017333771352611</v>
      </c>
      <c r="AL84">
        <f>[2]AWM_DB_2017Q4!Q123/([2]AWM_DB_2017Q4!B123*[2]AWM_DB_2017Q4!H123)</f>
        <v>0.47712079773888838</v>
      </c>
      <c r="AM84">
        <f>([2]AWM_DB_2017Q4!Q123-I84)/([2]AWM_DB_2017Q4!B123*[2]AWM_DB_2017Q4!H123)</f>
        <v>0.3979910274463504</v>
      </c>
      <c r="AO84">
        <f>Z84/([2]AWM_DB_2017Q4!B123*[2]AWM_DB_2017Q4!H123+[2]AWM_DB_2017Q4!B122*[2]AWM_DB_2017Q4!H122+[2]AWM_DB_2017Q4!B121*[2]AWM_DB_2017Q4!H121+[2]AWM_DB_2017Q4!B120*[2]AWM_DB_2017Q4!H120)*100</f>
        <v>69.873576759810192</v>
      </c>
      <c r="AP84">
        <f>Z84/([2]AWM_DB_2017Q4!B123*[2]AWM_DB_2017Q4!H123*4)*100</f>
        <v>68.446795109918426</v>
      </c>
      <c r="AQ84">
        <f>AA84/([2]AWM_DB_2017Q4!B123*[2]AWM_DB_2017Q4!H123*4)*100</f>
        <v>81.745394176593265</v>
      </c>
      <c r="AR84">
        <f>B84/([2]AWM_DB_2017Q4!B123*[2]AWM_DB_2017Q4!H123)*100</f>
        <v>5.9067362429286979E-2</v>
      </c>
      <c r="AS84">
        <f>(B84-P84)/([2]AWM_DB_2017Q4!B123*[2]AWM_DB_2017Q4!H123)*100</f>
        <v>-3.7100890813053304</v>
      </c>
      <c r="AT84">
        <f>SUM(C81:C84)/([2]AWM_DB_2017Q4!B123*[2]AWM_DB_2017Q4!H123+[2]AWM_DB_2017Q4!B122*[2]AWM_DB_2017Q4!H122+[2]AWM_DB_2017Q4!B121*[2]AWM_DB_2017Q4!H121+[2]AWM_DB_2017Q4!B120*[2]AWM_DB_2017Q4!H120)*100</f>
        <v>-3.1932009783465012</v>
      </c>
      <c r="AU84" s="85">
        <f>Z84/([2]AWM_DB_2017Q4!H123*[2]population!D168)</f>
        <v>4612412.2760015782</v>
      </c>
      <c r="AV84">
        <f>AA84/([2]AWM_DB_2017Q4!H123*[2]population!D168)</f>
        <v>5508562.6580647668</v>
      </c>
      <c r="AW84" s="36">
        <f>(M84-P84)/([2]AWM_DB_2017Q4!B123*[2]AWM_DB_2017Q4!H123)*100</f>
        <v>42.017935495984318</v>
      </c>
      <c r="AX84" s="36">
        <f>D84/([2]AWM_DB_2017Q4!B123*[2]AWM_DB_2017Q4!H123)*100</f>
        <v>45.728024577289652</v>
      </c>
      <c r="AZ84" s="36">
        <f>AC84/([2]AWM_DB_2017Q4!B123*[2]AWM_DB_2017Q4!H123)*100</f>
        <v>22.291179637182413</v>
      </c>
      <c r="BA84" s="36">
        <f>AD84/[2]AWM_DB_2017Q4!B123*100</f>
        <v>22.304117692947326</v>
      </c>
      <c r="BC84">
        <f>R84/([2]AWM_DB_2017Q4!B123*[2]AWM_DB_2017Q4!H123)*100</f>
        <v>19.204290845923015</v>
      </c>
      <c r="BD84">
        <f>([2]AWM_DB_2017Q4!D123*[2]AWM_DB_2017Q4!J123)/([2]AWM_DB_2017Q4!B123*[2]AWM_DB_2017Q4!H123)*100</f>
        <v>19.217228901687928</v>
      </c>
      <c r="BE84" s="37">
        <f>N84/([2]AWM_DB_2017Q4!B123*[2]AWM_DB_2017Q4!H123)*100</f>
        <v>15.454105280940631</v>
      </c>
      <c r="BG84">
        <f t="shared" si="21"/>
        <v>0.28016164444017999</v>
      </c>
      <c r="BH84">
        <f>([2]AWM_DB_2017Q4!D123/[2]AWM_DB_2017Q4!D122-1)*100</f>
        <v>0.28016224471214546</v>
      </c>
      <c r="BL84" s="37">
        <f>(G84+H84)/[2]AWM_DB_2017Q4!Q123</f>
        <v>0.52210195256717562</v>
      </c>
      <c r="BM84">
        <f>(E84+H84)/[2]AWM_DB_2017Q4!T123</f>
        <v>0.31457428172265844</v>
      </c>
      <c r="BN84">
        <f>(E84)/[2]AWM_DB_2017Q4!T123</f>
        <v>0.14235426845494467</v>
      </c>
      <c r="BP84">
        <f>(H84)/[2]AWM_DB_2017Q4!T123</f>
        <v>0.17222001326771377</v>
      </c>
      <c r="BR84">
        <f>($E84)/[2]AWM_DB_2017Q4!Q123</f>
        <v>0.26470633461004334</v>
      </c>
      <c r="BS84">
        <f>($G84)/[2]AWM_DB_2017Q4!Q123</f>
        <v>0.201860564982664</v>
      </c>
      <c r="BT84">
        <f>($H84)/[2]AWM_DB_2017Q4!Q123</f>
        <v>0.32024138758451159</v>
      </c>
      <c r="BU84">
        <f>($I84)/([2]AWM_DB_2017Q4!$Q123)</f>
        <v>0.16584850349752087</v>
      </c>
      <c r="BV84">
        <f>($J84)/([2]AWM_DB_2017Q4!$Q123)</f>
        <v>0.15439288408699076</v>
      </c>
      <c r="BW84">
        <f>K84/([2]AWM_DB_2017Q4!C123*[2]AWM_DB_2017Q4!I123)*100</f>
        <v>22.939219874147106</v>
      </c>
      <c r="BX84">
        <f>($I84)/([2]AWM_DB_2017Q4!Q123-$I84)*100</f>
        <v>19.882300060949177</v>
      </c>
      <c r="BY84">
        <f>($J84)/([2]AWM_DB_2017Q4!Q123-$I84)*100</f>
        <v>18.508974057391971</v>
      </c>
      <c r="BZ84">
        <f>($E84)/([2]AWM_DB_2017Q4!B123*[2]AWM_DB_2017Q4!H123)*100</f>
        <v>12.629689753568101</v>
      </c>
      <c r="CA84" s="37">
        <f>($I84)/([2]AWM_DB_2017Q4!B123*[2]AWM_DB_2017Q4!H123)*100</f>
        <v>7.9129770292537982</v>
      </c>
      <c r="CB84" s="37">
        <f>($J84)/([2]AWM_DB_2017Q4!B123*[2]AWM_DB_2017Q4!H123)*100</f>
        <v>7.3664056020792748</v>
      </c>
      <c r="CC84" s="37">
        <f t="shared" si="22"/>
        <v>15.279382631333073</v>
      </c>
      <c r="CD84">
        <f>N84/([2]AWM_DB_2017Q4!H123*[2]population!D168)*100</f>
        <v>26035077.609536719</v>
      </c>
      <c r="CF84">
        <f t="shared" si="13"/>
        <v>0.51788591333702461</v>
      </c>
      <c r="CG84">
        <f>N84/([2]AWM_DB_2017Q4!B123*[2]AWM_DB_2017Q4!H123)*100</f>
        <v>15.454105280940631</v>
      </c>
      <c r="CH84">
        <f>($G84+$H84)/[2]AWM_DB_2017Q4!Q123*100</f>
        <v>52.210195256717562</v>
      </c>
      <c r="CI84">
        <f t="shared" si="23"/>
        <v>38.391274118341144</v>
      </c>
      <c r="CK84" s="80">
        <f>N84+P84+Q84+[2]Fiscaldatabase!CN84+W84+X84</f>
        <v>801612.99657767289</v>
      </c>
      <c r="CL84" s="80">
        <f>[2]Fiscaldatabase!CK84-D84-P84</f>
        <v>-64709.22208295294</v>
      </c>
      <c r="CM84" s="80">
        <f>[2]Fiscaldatabase!CK84-D84</f>
        <v>1260.2716429262655</v>
      </c>
      <c r="CN84" s="83">
        <f>[2]AWM_DB_2017Q4!D123*[2]AWM_DB_2017Q4!J123</f>
        <v>336348.69774801726</v>
      </c>
      <c r="CO84" s="55">
        <f>[2]Fiscaldatabase!CL84/([2]AWM_DB_2017Q4!B123*[2]AWM_DB_2017Q4!H123)*100</f>
        <v>-3.6971510255404176</v>
      </c>
      <c r="CP84" s="37">
        <f>[2]Fiscaldatabase!CM84/([2]AWM_DB_2017Q4!B123*[2]AWM_DB_2017Q4!H123)*100</f>
        <v>7.2005418194199408E-2</v>
      </c>
      <c r="CQ84">
        <f>SUM([2]Fiscaldatabase!CM81:CM84)/([2]AWM_DB_2017Q4!B123*[2]AWM_DB_2017Q4!H123+[2]AWM_DB_2017Q4!B122*[2]AWM_DB_2017Q4!H122+[2]AWM_DB_2017Q4!B121*[2]AWM_DB_2017Q4!H121+[2]AWM_DB_2017Q4!B120*[2]AWM_DB_2017Q4!H120)*100</f>
        <v>0.61565148276337622</v>
      </c>
      <c r="CX84">
        <v>17351.851010602899</v>
      </c>
      <c r="CY84" s="37">
        <f>CX84/([2]AWM_DB_2017Q4!B123*[2]AWM_DB_2017Q4!H123)*100</f>
        <v>0.99139522457302753</v>
      </c>
    </row>
    <row r="85" spans="1:103">
      <c r="A85" s="71" t="s">
        <v>377</v>
      </c>
      <c r="B85" s="72">
        <f t="shared" si="15"/>
        <v>6329.0434009609744</v>
      </c>
      <c r="C85" s="73">
        <f t="shared" si="16"/>
        <v>-61144.433855145835</v>
      </c>
      <c r="D85" s="74">
        <v>802592.51835362019</v>
      </c>
      <c r="E85" s="75">
        <v>217663.18523207968</v>
      </c>
      <c r="F85" s="76">
        <v>52426.144999999997</v>
      </c>
      <c r="G85" s="76">
        <v>165237.04023207969</v>
      </c>
      <c r="H85" s="75">
        <v>269831.87625555706</v>
      </c>
      <c r="I85" s="76">
        <v>139884.22</v>
      </c>
      <c r="J85" s="76">
        <v>129947.65625555706</v>
      </c>
      <c r="K85" s="75">
        <v>227235.19234824972</v>
      </c>
      <c r="L85" s="77">
        <f t="shared" si="17"/>
        <v>87862.264517733711</v>
      </c>
      <c r="M85" s="78">
        <v>808921.56175458117</v>
      </c>
      <c r="N85" s="75">
        <v>272145.54637442849</v>
      </c>
      <c r="O85" s="79">
        <v>25647.17805511539</v>
      </c>
      <c r="P85" s="75">
        <v>67473.477256106809</v>
      </c>
      <c r="Q85" s="75">
        <v>24952.203063287368</v>
      </c>
      <c r="R85" s="75">
        <v>340659.51</v>
      </c>
      <c r="S85" s="75">
        <v>180303.29262042406</v>
      </c>
      <c r="T85" s="80">
        <f t="shared" si="18"/>
        <v>160356.21737957594</v>
      </c>
      <c r="U85" s="75">
        <v>21751765.127164725</v>
      </c>
      <c r="V85" s="75">
        <v>426229.06</v>
      </c>
      <c r="W85" s="75">
        <v>54811.399659163748</v>
      </c>
      <c r="X85" s="77">
        <f t="shared" si="14"/>
        <v>48879.425401594723</v>
      </c>
      <c r="Y85" s="81"/>
      <c r="Z85" s="82">
        <v>4821935.4000000004</v>
      </c>
      <c r="AA85" s="83">
        <f t="shared" si="24"/>
        <v>5729309.6081546033</v>
      </c>
      <c r="AB85" s="83"/>
      <c r="AC85" s="83">
        <f t="shared" si="19"/>
        <v>395470.90965916374</v>
      </c>
      <c r="AD85" s="83">
        <f>(W85+[2]AWM_DB_2017Q4!D124*[2]AWM_DB_2017Q4!J124)/[2]AWM_DB_2017Q4!H124</f>
        <v>366063.67292633263</v>
      </c>
      <c r="AE85" s="83">
        <f>W85/[2]AWM_DB_2017Q4!H124</f>
        <v>50703.285321521143</v>
      </c>
      <c r="AF85" s="83">
        <f>([2]AWM_DB_2017Q4!E124*[2]AWM_DB_2017Q4!K124-[2]Fiscaldatabase!W85)/[2]AWM_DB_2017Q4!H124</f>
        <v>322414.46178018238</v>
      </c>
      <c r="AG85" s="83">
        <f>N85/([2]AWM_DB_2017Q4!H124)</f>
        <v>251748.23800539371</v>
      </c>
      <c r="AH85" s="84">
        <f>([2]AWM_DB_2017Q4!C124*[2]AWM_DB_2017Q4!I124)/([2]AWM_DB_2017Q4!B124*[2]AWM_DB_2017Q4!H124)*100</f>
        <v>56.592546378476129</v>
      </c>
      <c r="AI85" s="84">
        <f>([2]AWM_DB_2017Q4!E124*[2]AWM_DB_2017Q4!K124-[2]Fiscaldatabase!W85)/([2]AWM_DB_2017Q4!H124*[2]AWM_DB_2017Q4!B124)*100</f>
        <v>19.690242182699649</v>
      </c>
      <c r="AJ85" s="84">
        <f>(W85+[2]AWM_DB_2017Q4!D124*[2]AWM_DB_2017Q4!J124)/([2]AWM_DB_2017Q4!H124*[2]AWM_DB_2017Q4!B124)*100</f>
        <v>22.355952442115559</v>
      </c>
      <c r="AK85" s="84">
        <f t="shared" si="20"/>
        <v>1.3612589967086706</v>
      </c>
      <c r="AL85">
        <f>[2]AWM_DB_2017Q4!Q124/([2]AWM_DB_2017Q4!B124*[2]AWM_DB_2017Q4!H124)</f>
        <v>0.47828629881650453</v>
      </c>
      <c r="AM85">
        <f>([2]AWM_DB_2017Q4!Q124-I85)/([2]AWM_DB_2017Q4!B124*[2]AWM_DB_2017Q4!H124)</f>
        <v>0.39926021190850869</v>
      </c>
      <c r="AO85">
        <f>Z85/([2]AWM_DB_2017Q4!B124*[2]AWM_DB_2017Q4!H124+[2]AWM_DB_2017Q4!B123*[2]AWM_DB_2017Q4!H123+[2]AWM_DB_2017Q4!B122*[2]AWM_DB_2017Q4!H122+[2]AWM_DB_2017Q4!B121*[2]AWM_DB_2017Q4!H121)*100</f>
        <v>69.365194143692733</v>
      </c>
      <c r="AP85">
        <f>Z85/([2]AWM_DB_2017Q4!B124*[2]AWM_DB_2017Q4!H124*4)*100</f>
        <v>68.102514705579679</v>
      </c>
      <c r="AQ85">
        <f>AA85/([2]AWM_DB_2017Q4!B124*[2]AWM_DB_2017Q4!H124*4)*100</f>
        <v>80.917797414326159</v>
      </c>
      <c r="AR85">
        <f>B85/([2]AWM_DB_2017Q4!B124*[2]AWM_DB_2017Q4!H124)*100</f>
        <v>0.35755250581432241</v>
      </c>
      <c r="AS85">
        <f>(B85-P85)/([2]AWM_DB_2017Q4!B124*[2]AWM_DB_2017Q4!H124)*100</f>
        <v>-3.4542890854858093</v>
      </c>
      <c r="AT85">
        <f>SUM(C82:C85)/([2]AWM_DB_2017Q4!B124*[2]AWM_DB_2017Q4!H124+[2]AWM_DB_2017Q4!B123*[2]AWM_DB_2017Q4!H123+[2]AWM_DB_2017Q4!B122*[2]AWM_DB_2017Q4!H122+[2]AWM_DB_2017Q4!B121*[2]AWM_DB_2017Q4!H121)*100</f>
        <v>-3.4302418067536395</v>
      </c>
      <c r="AU85" s="85">
        <f>Z85/([2]AWM_DB_2017Q4!H124*[2]population!D169)</f>
        <v>4609143.6943116393</v>
      </c>
      <c r="AV85">
        <f>AA85/([2]AWM_DB_2017Q4!H124*[2]population!D169)</f>
        <v>5476475.5357744684</v>
      </c>
      <c r="AW85" s="36">
        <f>(M85-P85)/([2]AWM_DB_2017Q4!B124*[2]AWM_DB_2017Q4!H124)*100</f>
        <v>41.887312781487061</v>
      </c>
      <c r="AX85" s="36">
        <f>D85/([2]AWM_DB_2017Q4!B124*[2]AWM_DB_2017Q4!H124)*100</f>
        <v>45.341601866972866</v>
      </c>
      <c r="AZ85" s="36">
        <f>AC85/([2]AWM_DB_2017Q4!B124*[2]AWM_DB_2017Q4!H124)*100</f>
        <v>22.341704072345863</v>
      </c>
      <c r="BA85" s="36">
        <f>AD85/[2]AWM_DB_2017Q4!B124*100</f>
        <v>22.355952442115559</v>
      </c>
      <c r="BC85">
        <f>R85/([2]AWM_DB_2017Q4!B124*[2]AWM_DB_2017Q4!H124)*100</f>
        <v>19.245192948350628</v>
      </c>
      <c r="BD85">
        <f>([2]AWM_DB_2017Q4!D124*[2]AWM_DB_2017Q4!J124)/([2]AWM_DB_2017Q4!B124*[2]AWM_DB_2017Q4!H124)*100</f>
        <v>19.259441318120327</v>
      </c>
      <c r="BE85" s="37">
        <f>N85/([2]AWM_DB_2017Q4!B124*[2]AWM_DB_2017Q4!H124)*100</f>
        <v>15.374570197703214</v>
      </c>
      <c r="BG85">
        <f t="shared" si="21"/>
        <v>0.71163204548509995</v>
      </c>
      <c r="BH85">
        <f>([2]AWM_DB_2017Q4!D124/[2]AWM_DB_2017Q4!D123-1)*100</f>
        <v>0.71163309310209311</v>
      </c>
      <c r="BL85" s="37">
        <f>(G85+H85)/[2]AWM_DB_2017Q4!Q124</f>
        <v>0.51389201357724079</v>
      </c>
      <c r="BM85">
        <f>(E85+H85)/[2]AWM_DB_2017Q4!T124</f>
        <v>0.30959512183103283</v>
      </c>
      <c r="BN85">
        <f>(E85)/[2]AWM_DB_2017Q4!T124</f>
        <v>0.13823208822755503</v>
      </c>
      <c r="BP85">
        <f>(H85)/[2]AWM_DB_2017Q4!T124</f>
        <v>0.17136303360347779</v>
      </c>
      <c r="BR85">
        <f>($E85)/[2]AWM_DB_2017Q4!Q124</f>
        <v>0.25709805573694194</v>
      </c>
      <c r="BS85">
        <f>($G85)/[2]AWM_DB_2017Q4!Q124</f>
        <v>0.19517366583650192</v>
      </c>
      <c r="BT85">
        <f>($H85)/[2]AWM_DB_2017Q4!Q124</f>
        <v>0.31871834774073887</v>
      </c>
      <c r="BU85">
        <f>($I85)/([2]AWM_DB_2017Q4!$Q124)</f>
        <v>0.16522757834280835</v>
      </c>
      <c r="BV85">
        <f>($J85)/([2]AWM_DB_2017Q4!$Q124)</f>
        <v>0.15349076939793052</v>
      </c>
      <c r="BW85">
        <f>K85/([2]AWM_DB_2017Q4!C124*[2]AWM_DB_2017Q4!I124)*100</f>
        <v>22.683920107308005</v>
      </c>
      <c r="BX85">
        <f>($I85)/([2]AWM_DB_2017Q4!Q124-$I85)*100</f>
        <v>19.793128528946642</v>
      </c>
      <c r="BY85">
        <f>($J85)/([2]AWM_DB_2017Q4!Q124-$I85)*100</f>
        <v>18.387139466493203</v>
      </c>
      <c r="BZ85">
        <f>($E85)/([2]AWM_DB_2017Q4!B124*[2]AWM_DB_2017Q4!H124)*100</f>
        <v>12.296647751134135</v>
      </c>
      <c r="CA85" s="37">
        <f>($I85)/([2]AWM_DB_2017Q4!B124*[2]AWM_DB_2017Q4!H124)*100</f>
        <v>7.9026086907995836</v>
      </c>
      <c r="CB85" s="37">
        <f>($J85)/([2]AWM_DB_2017Q4!B124*[2]AWM_DB_2017Q4!H124)*100</f>
        <v>7.3412531997833792</v>
      </c>
      <c r="CC85" s="37">
        <f t="shared" si="22"/>
        <v>15.243861890582963</v>
      </c>
      <c r="CD85">
        <f>N85/([2]AWM_DB_2017Q4!H124*[2]population!D169)*100</f>
        <v>26013578.054295227</v>
      </c>
      <c r="CF85">
        <f t="shared" si="13"/>
        <v>0.51841250908219616</v>
      </c>
      <c r="CG85">
        <f>N85/([2]AWM_DB_2017Q4!B124*[2]AWM_DB_2017Q4!H124)*100</f>
        <v>15.374570197703214</v>
      </c>
      <c r="CH85">
        <f>($G85+$H85)/[2]AWM_DB_2017Q4!Q124*100</f>
        <v>51.389201357724076</v>
      </c>
      <c r="CI85">
        <f t="shared" si="23"/>
        <v>38.180267995439849</v>
      </c>
      <c r="CK85" s="80">
        <f>N85+P85+Q85+[2]Fiscaldatabase!CN85+W85+X85</f>
        <v>809173.77240672009</v>
      </c>
      <c r="CL85" s="80">
        <f>[2]Fiscaldatabase!CK85-D85-P85</f>
        <v>-60892.223203006914</v>
      </c>
      <c r="CM85" s="80">
        <f>[2]Fiscaldatabase!CK85-D85</f>
        <v>6581.2540530998958</v>
      </c>
      <c r="CN85" s="83">
        <f>[2]AWM_DB_2017Q4!D124*[2]AWM_DB_2017Q4!J124</f>
        <v>340911.72065213899</v>
      </c>
      <c r="CO85" s="55">
        <f>[2]Fiscaldatabase!CL85/([2]AWM_DB_2017Q4!B124*[2]AWM_DB_2017Q4!H124)*100</f>
        <v>-3.4400407157161155</v>
      </c>
      <c r="CP85" s="37">
        <f>[2]Fiscaldatabase!CM85/([2]AWM_DB_2017Q4!B124*[2]AWM_DB_2017Q4!H124)*100</f>
        <v>0.37180087558401675</v>
      </c>
      <c r="CQ85">
        <f>SUM([2]Fiscaldatabase!CM82:CM85)/([2]AWM_DB_2017Q4!B124*[2]AWM_DB_2017Q4!H124+[2]AWM_DB_2017Q4!B123*[2]AWM_DB_2017Q4!H123+[2]AWM_DB_2017Q4!B122*[2]AWM_DB_2017Q4!H122+[2]AWM_DB_2017Q4!B121*[2]AWM_DB_2017Q4!H121)*100</f>
        <v>0.36946484292147752</v>
      </c>
      <c r="CX85">
        <v>22353.3319435548</v>
      </c>
      <c r="CY85" s="37">
        <f>CX85/([2]AWM_DB_2017Q4!B124*[2]AWM_DB_2017Q4!H124)*100</f>
        <v>1.2628274674975071</v>
      </c>
    </row>
    <row r="86" spans="1:103">
      <c r="A86" s="71" t="s">
        <v>378</v>
      </c>
      <c r="B86" s="72">
        <f t="shared" si="15"/>
        <v>21259.744445455144</v>
      </c>
      <c r="C86" s="73">
        <f t="shared" si="16"/>
        <v>-47117.375178048736</v>
      </c>
      <c r="D86" s="74">
        <v>797808.72745659284</v>
      </c>
      <c r="E86" s="75">
        <v>214410.0570004959</v>
      </c>
      <c r="F86" s="76">
        <v>51986.529000000002</v>
      </c>
      <c r="G86" s="76">
        <v>162423.52800049589</v>
      </c>
      <c r="H86" s="75">
        <v>270591.49664593331</v>
      </c>
      <c r="I86" s="76">
        <v>141286.42000000001</v>
      </c>
      <c r="J86" s="76">
        <v>129305.0766459333</v>
      </c>
      <c r="K86" s="75">
        <v>227849.879473115</v>
      </c>
      <c r="L86" s="77">
        <f t="shared" si="17"/>
        <v>84957.294337048661</v>
      </c>
      <c r="M86" s="78">
        <v>819068.47190204798</v>
      </c>
      <c r="N86" s="75">
        <v>274561.71003378369</v>
      </c>
      <c r="O86" s="79">
        <v>25618.650354698078</v>
      </c>
      <c r="P86" s="75">
        <v>68377.119623503881</v>
      </c>
      <c r="Q86" s="75">
        <v>25127.214513869563</v>
      </c>
      <c r="R86" s="75">
        <v>344826.28</v>
      </c>
      <c r="S86" s="75">
        <v>181593.23715239073</v>
      </c>
      <c r="T86" s="80">
        <f t="shared" si="18"/>
        <v>163233.04284760929</v>
      </c>
      <c r="U86" s="75">
        <v>21807277.747288331</v>
      </c>
      <c r="V86" s="75">
        <v>429074.76</v>
      </c>
      <c r="W86" s="75">
        <v>56849.998163028853</v>
      </c>
      <c r="X86" s="77">
        <f t="shared" si="14"/>
        <v>49326.149567862041</v>
      </c>
      <c r="Y86" s="81"/>
      <c r="Z86" s="82">
        <v>4829412.2</v>
      </c>
      <c r="AA86" s="83">
        <f t="shared" si="24"/>
        <v>5750569.3526000585</v>
      </c>
      <c r="AB86" s="83"/>
      <c r="AC86" s="83">
        <f t="shared" si="19"/>
        <v>401676.27816302888</v>
      </c>
      <c r="AD86" s="83">
        <f>(W86+[2]AWM_DB_2017Q4!D125*[2]AWM_DB_2017Q4!J125)/[2]AWM_DB_2017Q4!H125</f>
        <v>370563.98854164965</v>
      </c>
      <c r="AE86" s="83">
        <f>W86/[2]AWM_DB_2017Q4!H125</f>
        <v>52407.864248059588</v>
      </c>
      <c r="AF86" s="83">
        <f>([2]AWM_DB_2017Q4!E125*[2]AWM_DB_2017Q4!K125-[2]Fiscaldatabase!W86)/[2]AWM_DB_2017Q4!H125</f>
        <v>323190.27787679795</v>
      </c>
      <c r="AG86" s="83">
        <f>N86/([2]AWM_DB_2017Q4!H125)</f>
        <v>253108.06142687498</v>
      </c>
      <c r="AH86" s="84">
        <f>([2]AWM_DB_2017Q4!C125*[2]AWM_DB_2017Q4!I125)/([2]AWM_DB_2017Q4!B125*[2]AWM_DB_2017Q4!H125)*100</f>
        <v>56.39507220109904</v>
      </c>
      <c r="AI86" s="84">
        <f>([2]AWM_DB_2017Q4!E125*[2]AWM_DB_2017Q4!K125-[2]Fiscaldatabase!W86)/([2]AWM_DB_2017Q4!H125*[2]AWM_DB_2017Q4!B125)*100</f>
        <v>19.579428850204003</v>
      </c>
      <c r="AJ86" s="84">
        <f>(W86+[2]AWM_DB_2017Q4!D125*[2]AWM_DB_2017Q4!J125)/([2]AWM_DB_2017Q4!H125*[2]AWM_DB_2017Q4!B125)*100</f>
        <v>22.449410594166622</v>
      </c>
      <c r="AK86" s="84">
        <f t="shared" si="20"/>
        <v>1.5760883545303415</v>
      </c>
      <c r="AL86">
        <f>[2]AWM_DB_2017Q4!Q125/([2]AWM_DB_2017Q4!B125*[2]AWM_DB_2017Q4!H125)</f>
        <v>0.47800530367243937</v>
      </c>
      <c r="AM86">
        <f>([2]AWM_DB_2017Q4!Q125-I86)/([2]AWM_DB_2017Q4!B125*[2]AWM_DB_2017Q4!H125)</f>
        <v>0.39909964340895626</v>
      </c>
      <c r="AO86">
        <f>Z86/([2]AWM_DB_2017Q4!B125*[2]AWM_DB_2017Q4!H125+[2]AWM_DB_2017Q4!B124*[2]AWM_DB_2017Q4!H124+[2]AWM_DB_2017Q4!B123*[2]AWM_DB_2017Q4!H123+[2]AWM_DB_2017Q4!B122*[2]AWM_DB_2017Q4!H122)*100</f>
        <v>68.607651918281704</v>
      </c>
      <c r="AP86">
        <f>Z86/([2]AWM_DB_2017Q4!B125*[2]AWM_DB_2017Q4!H125*4)*100</f>
        <v>67.428270587774904</v>
      </c>
      <c r="AQ86">
        <f>AA86/([2]AWM_DB_2017Q4!B125*[2]AWM_DB_2017Q4!H125*4)*100</f>
        <v>80.289470081034338</v>
      </c>
      <c r="AR86">
        <f>B86/([2]AWM_DB_2017Q4!B125*[2]AWM_DB_2017Q4!H125)*100</f>
        <v>1.1873145150833004</v>
      </c>
      <c r="AS86">
        <f>(B86-P86)/([2]AWM_DB_2017Q4!B125*[2]AWM_DB_2017Q4!H125)*100</f>
        <v>-2.6314118499896768</v>
      </c>
      <c r="AT86">
        <f>SUM(C83:C86)/([2]AWM_DB_2017Q4!B125*[2]AWM_DB_2017Q4!H125+[2]AWM_DB_2017Q4!B124*[2]AWM_DB_2017Q4!H124+[2]AWM_DB_2017Q4!B123*[2]AWM_DB_2017Q4!H123+[2]AWM_DB_2017Q4!B122*[2]AWM_DB_2017Q4!H122)*100</f>
        <v>-3.3258400930226655</v>
      </c>
      <c r="AU86" s="85">
        <f>Z86/([2]AWM_DB_2017Q4!H125*[2]population!D170)</f>
        <v>4596359.4500532132</v>
      </c>
      <c r="AV86">
        <f>AA86/([2]AWM_DB_2017Q4!H125*[2]population!D170)</f>
        <v>5473064.3590558833</v>
      </c>
      <c r="AW86" s="36">
        <f>(M86-P86)/([2]AWM_DB_2017Q4!B125*[2]AWM_DB_2017Q4!H125)*100</f>
        <v>41.924621492727681</v>
      </c>
      <c r="AX86" s="36">
        <f>D86/([2]AWM_DB_2017Q4!B125*[2]AWM_DB_2017Q4!H125)*100</f>
        <v>44.556033342717356</v>
      </c>
      <c r="AZ86" s="36">
        <f>AC86/([2]AWM_DB_2017Q4!B125*[2]AWM_DB_2017Q4!H125)*100</f>
        <v>22.43282258877554</v>
      </c>
      <c r="BA86" s="36">
        <f>AD86/[2]AWM_DB_2017Q4!B125*100</f>
        <v>22.449410594166618</v>
      </c>
      <c r="BC86">
        <f>R86/([2]AWM_DB_2017Q4!B125*[2]AWM_DB_2017Q4!H125)*100</f>
        <v>19.257863069642994</v>
      </c>
      <c r="BD86">
        <f>([2]AWM_DB_2017Q4!D125*[2]AWM_DB_2017Q4!J125)/([2]AWM_DB_2017Q4!B125*[2]AWM_DB_2017Q4!H125)*100</f>
        <v>19.274451075034072</v>
      </c>
      <c r="BE86" s="37">
        <f>N86/([2]AWM_DB_2017Q4!B125*[2]AWM_DB_2017Q4!H125)*100</f>
        <v>15.333726350548545</v>
      </c>
      <c r="BG86">
        <f t="shared" si="21"/>
        <v>0.66764570205513074</v>
      </c>
      <c r="BH86">
        <f>([2]AWM_DB_2017Q4!D125/[2]AWM_DB_2017Q4!D124-1)*100</f>
        <v>0.66764486624770747</v>
      </c>
      <c r="BL86" s="37">
        <f>(G86+H86)/[2]AWM_DB_2017Q4!Q125</f>
        <v>0.50591550281061637</v>
      </c>
      <c r="BM86">
        <f>(E86+H86)/[2]AWM_DB_2017Q4!T125</f>
        <v>0.30424752576657321</v>
      </c>
      <c r="BN86">
        <f>(E86)/[2]AWM_DB_2017Q4!T125</f>
        <v>0.13450210386218026</v>
      </c>
      <c r="BP86">
        <f>(H86)/[2]AWM_DB_2017Q4!T125</f>
        <v>0.16974542190439298</v>
      </c>
      <c r="BR86">
        <f>($E86)/[2]AWM_DB_2017Q4!Q125</f>
        <v>0.25050717785977711</v>
      </c>
      <c r="BS86">
        <f>($G86)/[2]AWM_DB_2017Q4!Q125</f>
        <v>0.18976842871385741</v>
      </c>
      <c r="BT86">
        <f>($H86)/[2]AWM_DB_2017Q4!Q125</f>
        <v>0.31614707409675896</v>
      </c>
      <c r="BU86">
        <f>($I86)/([2]AWM_DB_2017Q4!$Q125)</f>
        <v>0.16507277148864949</v>
      </c>
      <c r="BV86">
        <f>($J86)/([2]AWM_DB_2017Q4!$Q125)</f>
        <v>0.15107430260810947</v>
      </c>
      <c r="BW86">
        <f>K86/([2]AWM_DB_2017Q4!C125*[2]AWM_DB_2017Q4!I125)*100</f>
        <v>22.563963242810008</v>
      </c>
      <c r="BX86">
        <f>($I86)/([2]AWM_DB_2017Q4!Q125-$I86)*100</f>
        <v>19.770917255024624</v>
      </c>
      <c r="BY86">
        <f>($J86)/([2]AWM_DB_2017Q4!Q125-$I86)*100</f>
        <v>18.094307797036432</v>
      </c>
      <c r="BZ86">
        <f>($E86)/([2]AWM_DB_2017Q4!B125*[2]AWM_DB_2017Q4!H125)*100</f>
        <v>11.974375962498854</v>
      </c>
      <c r="CA86" s="37">
        <f>($I86)/([2]AWM_DB_2017Q4!B125*[2]AWM_DB_2017Q4!H125)*100</f>
        <v>7.8905660263483082</v>
      </c>
      <c r="CB86" s="37">
        <f>($J86)/([2]AWM_DB_2017Q4!B125*[2]AWM_DB_2017Q4!H125)*100</f>
        <v>7.221431789529138</v>
      </c>
      <c r="CC86" s="37">
        <f t="shared" si="22"/>
        <v>15.111997815877446</v>
      </c>
      <c r="CD86">
        <f>N86/([2]AWM_DB_2017Q4!H125*[2]population!D170)*100</f>
        <v>26131219.665543389</v>
      </c>
      <c r="CF86">
        <f t="shared" si="13"/>
        <v>0.52213917196693027</v>
      </c>
      <c r="CG86">
        <f>N86/([2]AWM_DB_2017Q4!B125*[2]AWM_DB_2017Q4!H125)*100</f>
        <v>15.333726350548545</v>
      </c>
      <c r="CH86">
        <f>($G86+$H86)/[2]AWM_DB_2017Q4!Q125*100</f>
        <v>50.591550281061636</v>
      </c>
      <c r="CI86">
        <f t="shared" si="23"/>
        <v>37.865225052061056</v>
      </c>
      <c r="CK86" s="80">
        <f>N86+P86+Q86+[2]Fiscaldatabase!CN86+W86+X86</f>
        <v>819365.49240587757</v>
      </c>
      <c r="CL86" s="80">
        <f>[2]Fiscaldatabase!CK86-D86-P86</f>
        <v>-46820.354674219154</v>
      </c>
      <c r="CM86" s="80">
        <f>[2]Fiscaldatabase!CK86-D86</f>
        <v>21556.764949284727</v>
      </c>
      <c r="CN86" s="83">
        <f>[2]AWM_DB_2017Q4!D125*[2]AWM_DB_2017Q4!J125</f>
        <v>345123.30050382955</v>
      </c>
      <c r="CO86" s="55">
        <f>[2]Fiscaldatabase!CL86/([2]AWM_DB_2017Q4!B125*[2]AWM_DB_2017Q4!H125)*100</f>
        <v>-2.6148238445985954</v>
      </c>
      <c r="CP86" s="37">
        <f>[2]Fiscaldatabase!CM86/([2]AWM_DB_2017Q4!B125*[2]AWM_DB_2017Q4!H125)*100</f>
        <v>1.2039025204743816</v>
      </c>
      <c r="CQ86">
        <f>SUM([2]Fiscaldatabase!CM83:CM86)/([2]AWM_DB_2017Q4!B125*[2]AWM_DB_2017Q4!H125+[2]AWM_DB_2017Q4!B124*[2]AWM_DB_2017Q4!H124+[2]AWM_DB_2017Q4!B123*[2]AWM_DB_2017Q4!H123+[2]AWM_DB_2017Q4!B122*[2]AWM_DB_2017Q4!H122)*100</f>
        <v>0.48110130650256067</v>
      </c>
      <c r="CX86">
        <v>36700.9851571451</v>
      </c>
      <c r="CY86" s="37">
        <f>CX86/([2]AWM_DB_2017Q4!B125*[2]AWM_DB_2017Q4!H125)*100</f>
        <v>2.0496771495412132</v>
      </c>
    </row>
    <row r="87" spans="1:103">
      <c r="A87" s="71" t="s">
        <v>106</v>
      </c>
      <c r="B87" s="72">
        <f t="shared" si="15"/>
        <v>24207.860743332072</v>
      </c>
      <c r="C87" s="73">
        <f t="shared" si="16"/>
        <v>-43874.818001710155</v>
      </c>
      <c r="D87" s="74">
        <v>813138.60683691886</v>
      </c>
      <c r="E87" s="75">
        <v>218663.82140342644</v>
      </c>
      <c r="F87" s="76">
        <v>51260.648999999998</v>
      </c>
      <c r="G87" s="76">
        <v>167403.17240342643</v>
      </c>
      <c r="H87" s="75">
        <v>274558.84330213972</v>
      </c>
      <c r="I87" s="76">
        <v>142898.35999999999</v>
      </c>
      <c r="J87" s="76">
        <v>131660.48330213974</v>
      </c>
      <c r="K87" s="75">
        <v>229311.3121702788</v>
      </c>
      <c r="L87" s="77">
        <f t="shared" si="17"/>
        <v>90604.629961073981</v>
      </c>
      <c r="M87" s="78">
        <v>837346.46758025093</v>
      </c>
      <c r="N87" s="75">
        <v>278112.67553300923</v>
      </c>
      <c r="O87" s="79">
        <v>26176.440704975284</v>
      </c>
      <c r="P87" s="75">
        <v>68082.678745042227</v>
      </c>
      <c r="Q87" s="75">
        <v>25449.657044778563</v>
      </c>
      <c r="R87" s="75">
        <v>349046.39</v>
      </c>
      <c r="S87" s="75">
        <v>183800.49756053966</v>
      </c>
      <c r="T87" s="80">
        <f t="shared" si="18"/>
        <v>165245.89243946035</v>
      </c>
      <c r="U87" s="75">
        <v>21859142.215621475</v>
      </c>
      <c r="V87" s="75">
        <v>431127.81</v>
      </c>
      <c r="W87" s="75">
        <v>56710.266070232297</v>
      </c>
      <c r="X87" s="77">
        <f t="shared" si="14"/>
        <v>59944.800187188666</v>
      </c>
      <c r="Y87" s="81"/>
      <c r="Z87" s="82">
        <v>4838165.9000000004</v>
      </c>
      <c r="AA87" s="83">
        <f t="shared" si="24"/>
        <v>5774777.2133433903</v>
      </c>
      <c r="AB87" s="83"/>
      <c r="AC87" s="83">
        <f t="shared" si="19"/>
        <v>405756.65607023233</v>
      </c>
      <c r="AD87" s="83">
        <f>(W87+[2]AWM_DB_2017Q4!D126*[2]AWM_DB_2017Q4!J126)/[2]AWM_DB_2017Q4!H126</f>
        <v>371153.77420809574</v>
      </c>
      <c r="AE87" s="83">
        <f>W87/[2]AWM_DB_2017Q4!H126</f>
        <v>51819.704363232173</v>
      </c>
      <c r="AF87" s="83">
        <f>([2]AWM_DB_2017Q4!E126*[2]AWM_DB_2017Q4!K126-[2]Fiscaldatabase!W87)/[2]AWM_DB_2017Q4!H126</f>
        <v>323299.28962783085</v>
      </c>
      <c r="AG87" s="83">
        <f>N87/([2]AWM_DB_2017Q4!H126)</f>
        <v>254128.88396503017</v>
      </c>
      <c r="AH87" s="84">
        <f>([2]AWM_DB_2017Q4!C126*[2]AWM_DB_2017Q4!I126)/([2]AWM_DB_2017Q4!B126*[2]AWM_DB_2017Q4!H126)*100</f>
        <v>56.234818131391549</v>
      </c>
      <c r="AI87" s="84">
        <f>([2]AWM_DB_2017Q4!E126*[2]AWM_DB_2017Q4!K126-[2]Fiscaldatabase!W87)/([2]AWM_DB_2017Q4!H126*[2]AWM_DB_2017Q4!B126)*100</f>
        <v>19.425790525818375</v>
      </c>
      <c r="AJ87" s="84">
        <f>(W87+[2]AWM_DB_2017Q4!D126*[2]AWM_DB_2017Q4!J126)/([2]AWM_DB_2017Q4!H126*[2]AWM_DB_2017Q4!B126)*100</f>
        <v>22.301179439438823</v>
      </c>
      <c r="AK87" s="84">
        <f t="shared" si="20"/>
        <v>2.0382119033512538</v>
      </c>
      <c r="AL87">
        <f>[2]AWM_DB_2017Q4!Q126/([2]AWM_DB_2017Q4!B126*[2]AWM_DB_2017Q4!H126)</f>
        <v>0.4746272521183687</v>
      </c>
      <c r="AM87">
        <f>([2]AWM_DB_2017Q4!Q126-I87)/([2]AWM_DB_2017Q4!B126*[2]AWM_DB_2017Q4!H126)</f>
        <v>0.3961697564393219</v>
      </c>
      <c r="AO87">
        <f>Z87/([2]AWM_DB_2017Q4!B126*[2]AWM_DB_2017Q4!H126+[2]AWM_DB_2017Q4!B125*[2]AWM_DB_2017Q4!H125+[2]AWM_DB_2017Q4!B124*[2]AWM_DB_2017Q4!H124+[2]AWM_DB_2017Q4!B123*[2]AWM_DB_2017Q4!H123)*100</f>
        <v>67.834878904785384</v>
      </c>
      <c r="AP87">
        <f>Z87/([2]AWM_DB_2017Q4!B126*[2]AWM_DB_2017Q4!H126*4)*100</f>
        <v>66.409156164171819</v>
      </c>
      <c r="AQ87">
        <f>AA87/([2]AWM_DB_2017Q4!B126*[2]AWM_DB_2017Q4!H126*4)*100</f>
        <v>79.265178106898347</v>
      </c>
      <c r="AR87">
        <f>B87/([2]AWM_DB_2017Q4!B126*[2]AWM_DB_2017Q4!H126)*100</f>
        <v>1.329118213581278</v>
      </c>
      <c r="AS87">
        <f>(B87-P87)/([2]AWM_DB_2017Q4!B126*[2]AWM_DB_2017Q4!H126)*100</f>
        <v>-2.408920818817053</v>
      </c>
      <c r="AT87">
        <f>SUM(C84:C87)/([2]AWM_DB_2017Q4!B126*[2]AWM_DB_2017Q4!H126+[2]AWM_DB_2017Q4!B125*[2]AWM_DB_2017Q4!H125+[2]AWM_DB_2017Q4!B124*[2]AWM_DB_2017Q4!H124+[2]AWM_DB_2017Q4!B123*[2]AWM_DB_2017Q4!H123)*100</f>
        <v>-3.0435237806707391</v>
      </c>
      <c r="AU87" s="85">
        <f>Z87/([2]AWM_DB_2017Q4!H126*[2]population!D171)</f>
        <v>4560191.8430973571</v>
      </c>
      <c r="AV87">
        <f>AA87/([2]AWM_DB_2017Q4!H126*[2]population!D171)</f>
        <v>5442990.6886808109</v>
      </c>
      <c r="AW87" s="36">
        <f>(M87-P87)/([2]AWM_DB_2017Q4!B126*[2]AWM_DB_2017Q4!H126)*100</f>
        <v>42.235971349556131</v>
      </c>
      <c r="AX87" s="36">
        <f>D87/([2]AWM_DB_2017Q4!B126*[2]AWM_DB_2017Q4!H126)*100</f>
        <v>44.644892168373183</v>
      </c>
      <c r="AZ87" s="36">
        <f>AC87/([2]AWM_DB_2017Q4!B126*[2]AWM_DB_2017Q4!H126)*100</f>
        <v>22.277828164280365</v>
      </c>
      <c r="BA87" s="36">
        <f>AD87/[2]AWM_DB_2017Q4!B126*100</f>
        <v>22.301179439438823</v>
      </c>
      <c r="BC87">
        <f>R87/([2]AWM_DB_2017Q4!B126*[2]AWM_DB_2017Q4!H126)*100</f>
        <v>19.16418469408039</v>
      </c>
      <c r="BD87">
        <f>([2]AWM_DB_2017Q4!D126*[2]AWM_DB_2017Q4!J126)/([2]AWM_DB_2017Q4!B126*[2]AWM_DB_2017Q4!H126)*100</f>
        <v>19.187535969238851</v>
      </c>
      <c r="BE87" s="37">
        <f>N87/([2]AWM_DB_2017Q4!B126*[2]AWM_DB_2017Q4!H126)*100</f>
        <v>15.269611239008778</v>
      </c>
      <c r="BG87">
        <f t="shared" si="21"/>
        <v>0.47848305036632954</v>
      </c>
      <c r="BH87">
        <f>([2]AWM_DB_2017Q4!D126/[2]AWM_DB_2017Q4!D125-1)*100</f>
        <v>0.47848252212077114</v>
      </c>
      <c r="BL87" s="37">
        <f>(G87+H87)/[2]AWM_DB_2017Q4!Q126</f>
        <v>0.51125724069115597</v>
      </c>
      <c r="BM87">
        <f>(E87+H87)/[2]AWM_DB_2017Q4!T126</f>
        <v>0.30387053317397422</v>
      </c>
      <c r="BN87">
        <f>(E87)/[2]AWM_DB_2017Q4!T126</f>
        <v>0.13471702894144802</v>
      </c>
      <c r="BP87">
        <f>(H87)/[2]AWM_DB_2017Q4!T126</f>
        <v>0.16915350423252623</v>
      </c>
      <c r="BR87">
        <f>($E87)/[2]AWM_DB_2017Q4!Q126</f>
        <v>0.2529481222299792</v>
      </c>
      <c r="BS87">
        <f>($G87)/[2]AWM_DB_2017Q4!Q126</f>
        <v>0.19365031601027649</v>
      </c>
      <c r="BT87">
        <f>($H87)/[2]AWM_DB_2017Q4!Q126</f>
        <v>0.31760692468087948</v>
      </c>
      <c r="BU87">
        <f>($I87)/([2]AWM_DB_2017Q4!$Q126)</f>
        <v>0.16530339404000358</v>
      </c>
      <c r="BV87">
        <f>($J87)/([2]AWM_DB_2017Q4!$Q126)</f>
        <v>0.15230353064087593</v>
      </c>
      <c r="BW87">
        <f>K87/([2]AWM_DB_2017Q4!C126*[2]AWM_DB_2017Q4!I126)*100</f>
        <v>22.388622906741226</v>
      </c>
      <c r="BX87">
        <f>($I87)/([2]AWM_DB_2017Q4!Q126-$I87)*100</f>
        <v>19.804009368156684</v>
      </c>
      <c r="BY87">
        <f>($J87)/([2]AWM_DB_2017Q4!Q126-$I87)*100</f>
        <v>18.246573611702839</v>
      </c>
      <c r="BZ87">
        <f>($E87)/([2]AWM_DB_2017Q4!B126*[2]AWM_DB_2017Q4!H126)*100</f>
        <v>12.005607218251628</v>
      </c>
      <c r="CA87" s="37">
        <f>($I87)/([2]AWM_DB_2017Q4!B126*[2]AWM_DB_2017Q4!H126)*100</f>
        <v>7.845749567904682</v>
      </c>
      <c r="CB87" s="37">
        <f>($J87)/([2]AWM_DB_2017Q4!B126*[2]AWM_DB_2017Q4!H126)*100</f>
        <v>7.228740623600471</v>
      </c>
      <c r="CC87" s="37">
        <f t="shared" si="22"/>
        <v>15.074490191505152</v>
      </c>
      <c r="CD87">
        <f>N87/([2]AWM_DB_2017Q4!H126*[2]population!D171)*100</f>
        <v>26213387.069418404</v>
      </c>
      <c r="CF87">
        <f t="shared" si="13"/>
        <v>0.52046533370169656</v>
      </c>
      <c r="CG87">
        <f>N87/([2]AWM_DB_2017Q4!B126*[2]AWM_DB_2017Q4!H126)*100</f>
        <v>15.269611239008778</v>
      </c>
      <c r="CH87">
        <f>($G87+$H87)/[2]AWM_DB_2017Q4!Q126*100</f>
        <v>51.125724069115599</v>
      </c>
      <c r="CI87">
        <f t="shared" si="23"/>
        <v>38.050582979859527</v>
      </c>
      <c r="CK87" s="80">
        <f>N87+P87+Q87+[2]Fiscaldatabase!CN87+W87+X87</f>
        <v>837771.77543581952</v>
      </c>
      <c r="CL87" s="80">
        <f>[2]Fiscaldatabase!CK87-D87-P87</f>
        <v>-43449.510146141562</v>
      </c>
      <c r="CM87" s="80">
        <f>[2]Fiscaldatabase!CK87-D87</f>
        <v>24633.168598900666</v>
      </c>
      <c r="CN87" s="83">
        <f>[2]AWM_DB_2017Q4!D126*[2]AWM_DB_2017Q4!J126</f>
        <v>349471.69785556849</v>
      </c>
      <c r="CO87" s="55">
        <f>[2]Fiscaldatabase!CL87/([2]AWM_DB_2017Q4!B126*[2]AWM_DB_2017Q4!H126)*100</f>
        <v>-2.3855695436585855</v>
      </c>
      <c r="CP87" s="37">
        <f>[2]Fiscaldatabase!CM87/([2]AWM_DB_2017Q4!B126*[2]AWM_DB_2017Q4!H126)*100</f>
        <v>1.3524694887397455</v>
      </c>
      <c r="CQ87">
        <f>SUM([2]Fiscaldatabase!CM84:CM87)/([2]AWM_DB_2017Q4!B126*[2]AWM_DB_2017Q4!H126+[2]AWM_DB_2017Q4!B125*[2]AWM_DB_2017Q4!H125+[2]AWM_DB_2017Q4!B124*[2]AWM_DB_2017Q4!H124+[2]AWM_DB_2017Q4!B123*[2]AWM_DB_2017Q4!H123)*100</f>
        <v>0.75756341775711677</v>
      </c>
      <c r="CX87">
        <v>30959.091493037002</v>
      </c>
      <c r="CY87" s="37">
        <f>CX87/([2]AWM_DB_2017Q4!B126*[2]AWM_DB_2017Q4!H126)*100</f>
        <v>1.6997905273665606</v>
      </c>
    </row>
    <row r="88" spans="1:103">
      <c r="A88" s="71" t="s">
        <v>379</v>
      </c>
      <c r="B88" s="72">
        <f t="shared" si="15"/>
        <v>25248.098883235245</v>
      </c>
      <c r="C88" s="73">
        <f t="shared" si="16"/>
        <v>-43120.391656357839</v>
      </c>
      <c r="D88" s="74">
        <v>826472.60020941577</v>
      </c>
      <c r="E88" s="75">
        <v>224117.19533894258</v>
      </c>
      <c r="F88" s="76">
        <v>51071.158000000003</v>
      </c>
      <c r="G88" s="76">
        <v>173046.03733894258</v>
      </c>
      <c r="H88" s="75">
        <v>276536.22942955431</v>
      </c>
      <c r="I88" s="76">
        <v>144646.67000000001</v>
      </c>
      <c r="J88" s="76">
        <v>131889.5594295543</v>
      </c>
      <c r="K88" s="75">
        <v>230908.24042989197</v>
      </c>
      <c r="L88" s="77">
        <f t="shared" si="17"/>
        <v>94910.935011026915</v>
      </c>
      <c r="M88" s="78">
        <v>851720.69909265102</v>
      </c>
      <c r="N88" s="75">
        <v>281827.51970931847</v>
      </c>
      <c r="O88" s="79">
        <v>26796.366086670798</v>
      </c>
      <c r="P88" s="75">
        <v>68368.490539593084</v>
      </c>
      <c r="Q88" s="75">
        <v>25784.617972274998</v>
      </c>
      <c r="R88" s="75">
        <v>352771.99</v>
      </c>
      <c r="S88" s="75">
        <v>186025.63627100573</v>
      </c>
      <c r="T88" s="80">
        <f t="shared" si="18"/>
        <v>166746.35372899426</v>
      </c>
      <c r="U88" s="75">
        <v>21909086.634847265</v>
      </c>
      <c r="V88" s="75">
        <v>432419.27</v>
      </c>
      <c r="W88" s="75">
        <v>57095.14037665174</v>
      </c>
      <c r="X88" s="77">
        <f t="shared" si="14"/>
        <v>65872.940494812676</v>
      </c>
      <c r="Y88" s="81"/>
      <c r="Z88" s="82">
        <v>4884217.3</v>
      </c>
      <c r="AA88" s="83">
        <f t="shared" si="24"/>
        <v>5800025.3122266252</v>
      </c>
      <c r="AB88" s="83"/>
      <c r="AC88" s="83">
        <f t="shared" si="19"/>
        <v>409867.13037665171</v>
      </c>
      <c r="AD88" s="83">
        <f>(W88+[2]AWM_DB_2017Q4!D127*[2]AWM_DB_2017Q4!J127)/[2]AWM_DB_2017Q4!H127</f>
        <v>372568.31276614405</v>
      </c>
      <c r="AE88" s="83">
        <f>W88/[2]AWM_DB_2017Q4!H127</f>
        <v>51853.701776491958</v>
      </c>
      <c r="AF88" s="83">
        <f>([2]AWM_DB_2017Q4!E127*[2]AWM_DB_2017Q4!K127-[2]Fiscaldatabase!W88)/[2]AWM_DB_2017Q4!H127</f>
        <v>322301.71696970117</v>
      </c>
      <c r="AG88" s="83">
        <f>N88/([2]AWM_DB_2017Q4!H127)</f>
        <v>255955.2365229234</v>
      </c>
      <c r="AH88" s="84">
        <f>([2]AWM_DB_2017Q4!C127*[2]AWM_DB_2017Q4!I127)/([2]AWM_DB_2017Q4!B127*[2]AWM_DB_2017Q4!H127)*100</f>
        <v>56.465613106702186</v>
      </c>
      <c r="AI88" s="84">
        <f>([2]AWM_DB_2017Q4!E127*[2]AWM_DB_2017Q4!K127-[2]Fiscaldatabase!W88)/([2]AWM_DB_2017Q4!H127*[2]AWM_DB_2017Q4!B127)*100</f>
        <v>19.336097618357911</v>
      </c>
      <c r="AJ88" s="84">
        <f>(W88+[2]AWM_DB_2017Q4!D127*[2]AWM_DB_2017Q4!J127)/([2]AWM_DB_2017Q4!H127*[2]AWM_DB_2017Q4!B127)*100</f>
        <v>22.351780601374507</v>
      </c>
      <c r="AK88" s="84">
        <f t="shared" si="20"/>
        <v>1.8465086735653813</v>
      </c>
      <c r="AL88">
        <f>[2]AWM_DB_2017Q4!Q127/([2]AWM_DB_2017Q4!B127*[2]AWM_DB_2017Q4!H127)</f>
        <v>0.47537899254911908</v>
      </c>
      <c r="AM88">
        <f>([2]AWM_DB_2017Q4!Q127-I88)/([2]AWM_DB_2017Q4!B127*[2]AWM_DB_2017Q4!H127)</f>
        <v>0.39656646216770153</v>
      </c>
      <c r="AO88">
        <f>Z88/([2]AWM_DB_2017Q4!B127*[2]AWM_DB_2017Q4!H127+[2]AWM_DB_2017Q4!B126*[2]AWM_DB_2017Q4!H126+[2]AWM_DB_2017Q4!B125*[2]AWM_DB_2017Q4!H125+[2]AWM_DB_2017Q4!B124*[2]AWM_DB_2017Q4!H124)*100</f>
        <v>67.67328678858064</v>
      </c>
      <c r="AP88">
        <f>Z88/([2]AWM_DB_2017Q4!B127*[2]AWM_DB_2017Q4!H127*4)*100</f>
        <v>66.530657834310148</v>
      </c>
      <c r="AQ88">
        <f>AA88/([2]AWM_DB_2017Q4!B127*[2]AWM_DB_2017Q4!H127*4)*100</f>
        <v>79.005391401829627</v>
      </c>
      <c r="AR88">
        <f>B88/([2]AWM_DB_2017Q4!B127*[2]AWM_DB_2017Q4!H127)*100</f>
        <v>1.375673951089238</v>
      </c>
      <c r="AS88">
        <f>(B88-P88)/([2]AWM_DB_2017Q4!B127*[2]AWM_DB_2017Q4!H127)*100</f>
        <v>-2.3494679673409173</v>
      </c>
      <c r="AT88">
        <f>SUM(C85:C88)/([2]AWM_DB_2017Q4!B127*[2]AWM_DB_2017Q4!H127+[2]AWM_DB_2017Q4!B126*[2]AWM_DB_2017Q4!H126+[2]AWM_DB_2017Q4!B125*[2]AWM_DB_2017Q4!H125+[2]AWM_DB_2017Q4!B124*[2]AWM_DB_2017Q4!H124)*100</f>
        <v>-2.705384181694181</v>
      </c>
      <c r="AU88" s="85">
        <f>Z88/([2]AWM_DB_2017Q4!H127*[2]population!D172)</f>
        <v>4571240.0459606368</v>
      </c>
      <c r="AV88">
        <f>AA88/([2]AWM_DB_2017Q4!H127*[2]population!D172)</f>
        <v>5428363.7165028863</v>
      </c>
      <c r="AW88" s="36">
        <f>(M88-P88)/([2]AWM_DB_2017Q4!B127*[2]AWM_DB_2017Q4!H127)*100</f>
        <v>42.681915688718163</v>
      </c>
      <c r="AX88" s="36">
        <f>D88/([2]AWM_DB_2017Q4!B127*[2]AWM_DB_2017Q4!H127)*100</f>
        <v>45.031383656059084</v>
      </c>
      <c r="AZ88" s="36">
        <f>AC88/([2]AWM_DB_2017Q4!B127*[2]AWM_DB_2017Q4!H127)*100</f>
        <v>22.332118440856107</v>
      </c>
      <c r="BA88" s="36">
        <f>AD88/[2]AWM_DB_2017Q4!B127*100</f>
        <v>22.351780601374504</v>
      </c>
      <c r="BC88">
        <f>R88/([2]AWM_DB_2017Q4!B127*[2]AWM_DB_2017Q4!H127)*100</f>
        <v>19.221218974199765</v>
      </c>
      <c r="BD88">
        <f>([2]AWM_DB_2017Q4!D127*[2]AWM_DB_2017Q4!J127)/([2]AWM_DB_2017Q4!B127*[2]AWM_DB_2017Q4!H127)*100</f>
        <v>19.240881134718162</v>
      </c>
      <c r="BE88" s="37">
        <f>N88/([2]AWM_DB_2017Q4!B127*[2]AWM_DB_2017Q4!H127)*100</f>
        <v>15.355721607286366</v>
      </c>
      <c r="BG88">
        <f t="shared" si="21"/>
        <v>0.29955386083770907</v>
      </c>
      <c r="BH88">
        <f>([2]AWM_DB_2017Q4!D127/[2]AWM_DB_2017Q4!D126-1)*100</f>
        <v>0.29955432635153656</v>
      </c>
      <c r="BL88" s="37">
        <f>(G88+H88)/[2]AWM_DB_2017Q4!Q127</f>
        <v>0.5152951064266309</v>
      </c>
      <c r="BM88">
        <f>(E88+H88)/[2]AWM_DB_2017Q4!T127</f>
        <v>0.30630802519749278</v>
      </c>
      <c r="BN88">
        <f>(E88)/[2]AWM_DB_2017Q4!T127</f>
        <v>0.13711859765828152</v>
      </c>
      <c r="BP88">
        <f>(H88)/[2]AWM_DB_2017Q4!T127</f>
        <v>0.16918942753921129</v>
      </c>
      <c r="BR88">
        <f>($E88)/[2]AWM_DB_2017Q4!Q127</f>
        <v>0.25687510954182236</v>
      </c>
      <c r="BS88">
        <f>($G88)/[2]AWM_DB_2017Q4!Q127</f>
        <v>0.19833917576022475</v>
      </c>
      <c r="BT88">
        <f>($H88)/[2]AWM_DB_2017Q4!Q127</f>
        <v>0.31695593066640615</v>
      </c>
      <c r="BU88">
        <f>($I88)/([2]AWM_DB_2017Q4!$Q127)</f>
        <v>0.16578883715244133</v>
      </c>
      <c r="BV88">
        <f>($J88)/([2]AWM_DB_2017Q4!$Q127)</f>
        <v>0.15116709351396482</v>
      </c>
      <c r="BW88">
        <f>K88/([2]AWM_DB_2017Q4!C127*[2]AWM_DB_2017Q4!I127)*100</f>
        <v>22.281386657193124</v>
      </c>
      <c r="BX88">
        <f>($I88)/([2]AWM_DB_2017Q4!Q127-$I88)*100</f>
        <v>19.873725566860713</v>
      </c>
      <c r="BY88">
        <f>($J88)/([2]AWM_DB_2017Q4!Q127-$I88)*100</f>
        <v>18.120962682632989</v>
      </c>
      <c r="BZ88">
        <f>($E88)/([2]AWM_DB_2017Q4!B127*[2]AWM_DB_2017Q4!H127)*100</f>
        <v>12.211303078493611</v>
      </c>
      <c r="CA88" s="37">
        <f>($I88)/([2]AWM_DB_2017Q4!B127*[2]AWM_DB_2017Q4!H127)*100</f>
        <v>7.8812530381417529</v>
      </c>
      <c r="CB88" s="37">
        <f>($J88)/([2]AWM_DB_2017Q4!B127*[2]AWM_DB_2017Q4!H127)*100</f>
        <v>7.1861660621247063</v>
      </c>
      <c r="CC88" s="37">
        <f t="shared" si="22"/>
        <v>15.067419100266459</v>
      </c>
      <c r="CD88">
        <f>N88/([2]AWM_DB_2017Q4!H127*[2]population!D172)*100</f>
        <v>26376820.788645033</v>
      </c>
      <c r="CF88">
        <f t="shared" si="13"/>
        <v>0.52306589374701706</v>
      </c>
      <c r="CG88">
        <f>N88/([2]AWM_DB_2017Q4!B127*[2]AWM_DB_2017Q4!H127)*100</f>
        <v>15.355721607286366</v>
      </c>
      <c r="CH88">
        <f>($G88+$H88)/[2]AWM_DB_2017Q4!Q127*100</f>
        <v>51.529510642663091</v>
      </c>
      <c r="CI88">
        <f t="shared" si="23"/>
        <v>37.994688249493706</v>
      </c>
      <c r="CK88" s="80">
        <f>N88+P88+Q88+[2]Fiscaldatabase!CN88+W88+X88</f>
        <v>852081.56379655376</v>
      </c>
      <c r="CL88" s="80">
        <f>[2]Fiscaldatabase!CK88-D88-P88</f>
        <v>-42759.526952455097</v>
      </c>
      <c r="CM88" s="80">
        <f>[2]Fiscaldatabase!CK88-D88</f>
        <v>25608.963587137987</v>
      </c>
      <c r="CN88" s="83">
        <f>[2]AWM_DB_2017Q4!D127*[2]AWM_DB_2017Q4!J127</f>
        <v>353132.85470390279</v>
      </c>
      <c r="CO88" s="55">
        <f>[2]Fiscaldatabase!CL88/([2]AWM_DB_2017Q4!B127*[2]AWM_DB_2017Q4!H127)*100</f>
        <v>-2.3298058068225203</v>
      </c>
      <c r="CP88" s="37">
        <f>[2]Fiscaldatabase!CM88/([2]AWM_DB_2017Q4!B127*[2]AWM_DB_2017Q4!H127)*100</f>
        <v>1.3953361116076348</v>
      </c>
      <c r="CQ88">
        <f>SUM([2]Fiscaldatabase!CM85:CM88)/([2]AWM_DB_2017Q4!B127*[2]AWM_DB_2017Q4!H127+[2]AWM_DB_2017Q4!B126*[2]AWM_DB_2017Q4!H126+[2]AWM_DB_2017Q4!B125*[2]AWM_DB_2017Q4!H125+[2]AWM_DB_2017Q4!B124*[2]AWM_DB_2017Q4!H124)*100</f>
        <v>1.0859964092724699</v>
      </c>
      <c r="CX88">
        <v>26993.5184911658</v>
      </c>
      <c r="CY88" s="37">
        <f>CX88/([2]AWM_DB_2017Q4!B127*[2]AWM_DB_2017Q4!H127)*100</f>
        <v>1.4707753010742386</v>
      </c>
    </row>
    <row r="89" spans="1:103">
      <c r="A89" s="71" t="s">
        <v>380</v>
      </c>
      <c r="B89" s="72">
        <f t="shared" si="15"/>
        <v>40985.724784052814</v>
      </c>
      <c r="C89" s="73">
        <f t="shared" si="16"/>
        <v>-27242.13212442011</v>
      </c>
      <c r="D89" s="74">
        <v>825203.56264384359</v>
      </c>
      <c r="E89" s="75">
        <v>220975.69551857078</v>
      </c>
      <c r="F89" s="76">
        <v>50243.94</v>
      </c>
      <c r="G89" s="76">
        <v>170731.75551857078</v>
      </c>
      <c r="H89" s="75">
        <v>279370.21809191781</v>
      </c>
      <c r="I89" s="76">
        <v>145474.72</v>
      </c>
      <c r="J89" s="76">
        <v>133895.49809191781</v>
      </c>
      <c r="K89" s="75">
        <v>232620.71130248989</v>
      </c>
      <c r="L89" s="77">
        <f t="shared" si="17"/>
        <v>92236.937730865087</v>
      </c>
      <c r="M89" s="78">
        <v>866189.2874278964</v>
      </c>
      <c r="N89" s="75">
        <v>285533.48288205254</v>
      </c>
      <c r="O89" s="79">
        <v>27169.767476916553</v>
      </c>
      <c r="P89" s="75">
        <v>68227.856908472924</v>
      </c>
      <c r="Q89" s="75">
        <v>26167.361781931409</v>
      </c>
      <c r="R89" s="75">
        <v>356986.72</v>
      </c>
      <c r="S89" s="75">
        <v>187300.09538035485</v>
      </c>
      <c r="T89" s="80">
        <f t="shared" si="18"/>
        <v>169686.62461964512</v>
      </c>
      <c r="U89" s="75">
        <v>21959451.850175261</v>
      </c>
      <c r="V89" s="75">
        <v>433909.22</v>
      </c>
      <c r="W89" s="75">
        <v>57856.995673440411</v>
      </c>
      <c r="X89" s="77">
        <f t="shared" si="14"/>
        <v>71416.870181999169</v>
      </c>
      <c r="Y89" s="81"/>
      <c r="Z89" s="82">
        <v>4910007.7</v>
      </c>
      <c r="AA89" s="83">
        <f t="shared" si="24"/>
        <v>5841011.0370106781</v>
      </c>
      <c r="AB89" s="83"/>
      <c r="AC89" s="83">
        <f t="shared" si="19"/>
        <v>414843.71567344037</v>
      </c>
      <c r="AD89" s="83">
        <f>(W89+[2]AWM_DB_2017Q4!D128*[2]AWM_DB_2017Q4!J128)/[2]AWM_DB_2017Q4!H128</f>
        <v>374854.55937434908</v>
      </c>
      <c r="AE89" s="83">
        <f>W89/[2]AWM_DB_2017Q4!H128</f>
        <v>52230.221199449719</v>
      </c>
      <c r="AF89" s="83">
        <f>([2]AWM_DB_2017Q4!E128*[2]AWM_DB_2017Q4!K128-[2]Fiscaldatabase!W89)/[2]AWM_DB_2017Q4!H128</f>
        <v>318770.04897522851</v>
      </c>
      <c r="AG89" s="83">
        <f>N89/([2]AWM_DB_2017Q4!H128)</f>
        <v>257764.45522602569</v>
      </c>
      <c r="AH89" s="84">
        <f>([2]AWM_DB_2017Q4!C128*[2]AWM_DB_2017Q4!I128)/([2]AWM_DB_2017Q4!B128*[2]AWM_DB_2017Q4!H128)*100</f>
        <v>56.518954062427774</v>
      </c>
      <c r="AI89" s="84">
        <f>([2]AWM_DB_2017Q4!E128*[2]AWM_DB_2017Q4!K128-[2]Fiscaldatabase!W89)/([2]AWM_DB_2017Q4!H128*[2]AWM_DB_2017Q4!B128)*100</f>
        <v>19.10938342794763</v>
      </c>
      <c r="AJ89" s="84">
        <f>(W89+[2]AWM_DB_2017Q4!D128*[2]AWM_DB_2017Q4!J128)/([2]AWM_DB_2017Q4!H128*[2]AWM_DB_2017Q4!B128)*100</f>
        <v>22.471494821508312</v>
      </c>
      <c r="AK89" s="84">
        <f t="shared" si="20"/>
        <v>1.9001676881162837</v>
      </c>
      <c r="AL89">
        <f>[2]AWM_DB_2017Q4!Q128/([2]AWM_DB_2017Q4!B128*[2]AWM_DB_2017Q4!H128)</f>
        <v>0.47678569011378241</v>
      </c>
      <c r="AM89">
        <f>([2]AWM_DB_2017Q4!Q128-I89)/([2]AWM_DB_2017Q4!B128*[2]AWM_DB_2017Q4!H128)</f>
        <v>0.39805887506017046</v>
      </c>
      <c r="AO89">
        <f>Z89/([2]AWM_DB_2017Q4!B128*[2]AWM_DB_2017Q4!H128+[2]AWM_DB_2017Q4!B127*[2]AWM_DB_2017Q4!H127+[2]AWM_DB_2017Q4!B126*[2]AWM_DB_2017Q4!H126+[2]AWM_DB_2017Q4!B125*[2]AWM_DB_2017Q4!H125)*100</f>
        <v>67.305656236694176</v>
      </c>
      <c r="AP89">
        <f>Z89/([2]AWM_DB_2017Q4!B128*[2]AWM_DB_2017Q4!H128*4)*100</f>
        <v>66.428941762134102</v>
      </c>
      <c r="AQ89">
        <f>AA89/([2]AWM_DB_2017Q4!B128*[2]AWM_DB_2017Q4!H128*4)*100</f>
        <v>79.024760390816667</v>
      </c>
      <c r="AR89">
        <f>B89/([2]AWM_DB_2017Q4!B128*[2]AWM_DB_2017Q4!H128)*100</f>
        <v>2.2180318167392699</v>
      </c>
      <c r="AS89">
        <f>(B89-P89)/([2]AWM_DB_2017Q4!B128*[2]AWM_DB_2017Q4!H128)*100</f>
        <v>-1.4742673485986313</v>
      </c>
      <c r="AT89">
        <f>SUM(C86:C89)/([2]AWM_DB_2017Q4!B128*[2]AWM_DB_2017Q4!H128+[2]AWM_DB_2017Q4!B127*[2]AWM_DB_2017Q4!H127+[2]AWM_DB_2017Q4!B126*[2]AWM_DB_2017Q4!H126+[2]AWM_DB_2017Q4!B125*[2]AWM_DB_2017Q4!H125)*100</f>
        <v>-2.2118264930450064</v>
      </c>
      <c r="AU89" s="85">
        <f>Z89/([2]AWM_DB_2017Q4!H128*[2]population!D173)</f>
        <v>4563383.4543839814</v>
      </c>
      <c r="AV89">
        <f>AA89/([2]AWM_DB_2017Q4!H128*[2]population!D173)</f>
        <v>5428662.1838024305</v>
      </c>
      <c r="AW89" s="36">
        <f>(M89-P89)/([2]AWM_DB_2017Q4!B128*[2]AWM_DB_2017Q4!H128)*100</f>
        <v>43.18342180718291</v>
      </c>
      <c r="AX89" s="36">
        <f>D89/([2]AWM_DB_2017Q4!B128*[2]AWM_DB_2017Q4!H128)*100</f>
        <v>44.65768915578154</v>
      </c>
      <c r="AZ89" s="36">
        <f>AC89/([2]AWM_DB_2017Q4!B128*[2]AWM_DB_2017Q4!H128)*100</f>
        <v>22.450171741163086</v>
      </c>
      <c r="BA89" s="36">
        <f>AD89/[2]AWM_DB_2017Q4!B128*100</f>
        <v>22.471494821508312</v>
      </c>
      <c r="BC89">
        <f>R89/([2]AWM_DB_2017Q4!B128*[2]AWM_DB_2017Q4!H128)*100</f>
        <v>19.319114332741492</v>
      </c>
      <c r="BD89">
        <f>([2]AWM_DB_2017Q4!D128*[2]AWM_DB_2017Q4!J128)/([2]AWM_DB_2017Q4!B128*[2]AWM_DB_2017Q4!H128)*100</f>
        <v>19.340437413086718</v>
      </c>
      <c r="BE89" s="37">
        <f>N89/([2]AWM_DB_2017Q4!B128*[2]AWM_DB_2017Q4!H128)*100</f>
        <v>15.452266688307786</v>
      </c>
      <c r="BG89">
        <f t="shared" si="21"/>
        <v>0.34456142530372436</v>
      </c>
      <c r="BH89">
        <f>([2]AWM_DB_2017Q4!D128/[2]AWM_DB_2017Q4!D127-1)*100</f>
        <v>0.34456221093619455</v>
      </c>
      <c r="BL89" s="37">
        <f>(G89+H89)/[2]AWM_DB_2017Q4!Q128</f>
        <v>0.5108846534763819</v>
      </c>
      <c r="BM89">
        <f>(E89+H89)/[2]AWM_DB_2017Q4!T128</f>
        <v>0.3036820627725425</v>
      </c>
      <c r="BN89">
        <f>(E89)/[2]AWM_DB_2017Q4!T128</f>
        <v>0.13411992226225733</v>
      </c>
      <c r="BP89">
        <f>(H89)/[2]AWM_DB_2017Q4!T128</f>
        <v>0.1695621405102852</v>
      </c>
      <c r="BR89">
        <f>($E89)/[2]AWM_DB_2017Q4!Q128</f>
        <v>0.25081669988277694</v>
      </c>
      <c r="BS89">
        <f>($G89)/[2]AWM_DB_2017Q4!Q128</f>
        <v>0.19378771671639439</v>
      </c>
      <c r="BT89">
        <f>($H89)/[2]AWM_DB_2017Q4!Q128</f>
        <v>0.31709693675998751</v>
      </c>
      <c r="BU89">
        <f>($I89)/([2]AWM_DB_2017Q4!$Q128)</f>
        <v>0.1651199200941291</v>
      </c>
      <c r="BV89">
        <f>($J89)/([2]AWM_DB_2017Q4!$Q128)</f>
        <v>0.15197701666585839</v>
      </c>
      <c r="BW89">
        <f>K89/([2]AWM_DB_2017Q4!C128*[2]AWM_DB_2017Q4!I128)*100</f>
        <v>22.273548671392984</v>
      </c>
      <c r="BX89">
        <f>($I89)/([2]AWM_DB_2017Q4!Q128-$I89)*100</f>
        <v>19.777681138678702</v>
      </c>
      <c r="BY89">
        <f>($J89)/([2]AWM_DB_2017Q4!Q128-$I89)*100</f>
        <v>18.203454642610843</v>
      </c>
      <c r="BZ89">
        <f>($E89)/([2]AWM_DB_2017Q4!B128*[2]AWM_DB_2017Q4!H128)*100</f>
        <v>11.958581334567125</v>
      </c>
      <c r="CA89" s="37">
        <f>($I89)/([2]AWM_DB_2017Q4!B128*[2]AWM_DB_2017Q4!H128)*100</f>
        <v>7.8726815053611956</v>
      </c>
      <c r="CB89" s="37">
        <f>($J89)/([2]AWM_DB_2017Q4!B128*[2]AWM_DB_2017Q4!H128)*100</f>
        <v>7.2460466772465111</v>
      </c>
      <c r="CC89" s="37">
        <f t="shared" si="22"/>
        <v>15.118728182607708</v>
      </c>
      <c r="CD89">
        <f>N89/([2]AWM_DB_2017Q4!H128*[2]population!D173)*100</f>
        <v>26537611.569460273</v>
      </c>
      <c r="CF89">
        <f t="shared" si="13"/>
        <v>0.52072379437430305</v>
      </c>
      <c r="CG89">
        <f>N89/([2]AWM_DB_2017Q4!B128*[2]AWM_DB_2017Q4!H128)*100</f>
        <v>15.452266688307786</v>
      </c>
      <c r="CH89">
        <f>($G89+$H89)/[2]AWM_DB_2017Q4!Q128*100</f>
        <v>51.088465347638191</v>
      </c>
      <c r="CI89">
        <f t="shared" si="23"/>
        <v>37.981135781289545</v>
      </c>
      <c r="CK89" s="80">
        <f>N89+P89+Q89+[2]Fiscaldatabase!CN89+W89+X89</f>
        <v>866583.3042747163</v>
      </c>
      <c r="CL89" s="80">
        <f>[2]Fiscaldatabase!CK89-D89-P89</f>
        <v>-26848.115277600213</v>
      </c>
      <c r="CM89" s="80">
        <f>[2]Fiscaldatabase!CK89-D89</f>
        <v>41379.741630872712</v>
      </c>
      <c r="CN89" s="83">
        <f>[2]AWM_DB_2017Q4!D128*[2]AWM_DB_2017Q4!J128</f>
        <v>357380.73684681981</v>
      </c>
      <c r="CO89" s="55">
        <f>[2]Fiscaldatabase!CL89/([2]AWM_DB_2017Q4!B128*[2]AWM_DB_2017Q4!H128)*100</f>
        <v>-1.4529442682534022</v>
      </c>
      <c r="CP89" s="37">
        <f>[2]Fiscaldatabase!CM89/([2]AWM_DB_2017Q4!B128*[2]AWM_DB_2017Q4!H128)*100</f>
        <v>2.2393548970844992</v>
      </c>
      <c r="CQ89">
        <f>SUM([2]Fiscaldatabase!CM86:CM89)/([2]AWM_DB_2017Q4!B128*[2]AWM_DB_2017Q4!H128+[2]AWM_DB_2017Q4!B127*[2]AWM_DB_2017Q4!H127+[2]AWM_DB_2017Q4!B126*[2]AWM_DB_2017Q4!H126+[2]AWM_DB_2017Q4!B125*[2]AWM_DB_2017Q4!H125)*100</f>
        <v>1.5514359690585784</v>
      </c>
      <c r="CX89">
        <v>34455.531701875603</v>
      </c>
      <c r="CY89" s="37">
        <f>CX89/([2]AWM_DB_2017Q4!B128*[2]AWM_DB_2017Q4!H128)*100</f>
        <v>1.8646361868697354</v>
      </c>
    </row>
    <row r="90" spans="1:103">
      <c r="A90" s="71" t="s">
        <v>381</v>
      </c>
      <c r="B90" s="72">
        <f t="shared" si="15"/>
        <v>48938.13873405708</v>
      </c>
      <c r="C90" s="73">
        <f t="shared" si="16"/>
        <v>-18243.689458475448</v>
      </c>
      <c r="D90" s="74">
        <v>824886.7556728645</v>
      </c>
      <c r="E90" s="75">
        <v>215850.5284006212</v>
      </c>
      <c r="F90" s="76">
        <v>49394.474000000002</v>
      </c>
      <c r="G90" s="76">
        <v>166456.05440062121</v>
      </c>
      <c r="H90" s="75">
        <v>281479.34147706203</v>
      </c>
      <c r="I90" s="76">
        <v>146873.18</v>
      </c>
      <c r="J90" s="76">
        <v>134606.16147706204</v>
      </c>
      <c r="K90" s="75">
        <v>234809.33651780264</v>
      </c>
      <c r="L90" s="77">
        <f t="shared" si="17"/>
        <v>92747.549277378595</v>
      </c>
      <c r="M90" s="78">
        <v>873824.89440692158</v>
      </c>
      <c r="N90" s="75">
        <v>289175.4166382078</v>
      </c>
      <c r="O90" s="79">
        <v>27552.782278794817</v>
      </c>
      <c r="P90" s="75">
        <v>67181.828192532528</v>
      </c>
      <c r="Q90" s="75">
        <v>26593.742084080033</v>
      </c>
      <c r="R90" s="75">
        <v>365267.97</v>
      </c>
      <c r="S90" s="75">
        <v>189663.35931204542</v>
      </c>
      <c r="T90" s="80">
        <f t="shared" si="18"/>
        <v>175604.61068795456</v>
      </c>
      <c r="U90" s="75">
        <v>22012975.792093836</v>
      </c>
      <c r="V90" s="75">
        <v>439199.76</v>
      </c>
      <c r="W90" s="75">
        <v>61356.507804171459</v>
      </c>
      <c r="X90" s="77">
        <f t="shared" si="14"/>
        <v>64249.429687929805</v>
      </c>
      <c r="Y90" s="81"/>
      <c r="Z90" s="82">
        <v>4972558.8</v>
      </c>
      <c r="AA90" s="83">
        <f t="shared" si="24"/>
        <v>5889949.1757447347</v>
      </c>
      <c r="AB90" s="83"/>
      <c r="AC90" s="83">
        <f t="shared" si="19"/>
        <v>426624.47780417145</v>
      </c>
      <c r="AD90" s="83">
        <f>(W90+[2]AWM_DB_2017Q4!D129*[2]AWM_DB_2017Q4!J129)/[2]AWM_DB_2017Q4!H129</f>
        <v>382951.82343201584</v>
      </c>
      <c r="AE90" s="83">
        <f>W90/[2]AWM_DB_2017Q4!H129</f>
        <v>55021.615555606746</v>
      </c>
      <c r="AF90" s="83">
        <f>([2]AWM_DB_2017Q4!E129*[2]AWM_DB_2017Q4!K129-[2]Fiscaldatabase!W90)/[2]AWM_DB_2017Q4!H129</f>
        <v>313636.07297912147</v>
      </c>
      <c r="AG90" s="83">
        <f>N90/([2]AWM_DB_2017Q4!H129)</f>
        <v>259318.84280607864</v>
      </c>
      <c r="AH90" s="84">
        <f>([2]AWM_DB_2017Q4!C129*[2]AWM_DB_2017Q4!I129)/([2]AWM_DB_2017Q4!B129*[2]AWM_DB_2017Q4!H129)*100</f>
        <v>56.181029780884685</v>
      </c>
      <c r="AI90" s="84">
        <f>([2]AWM_DB_2017Q4!E129*[2]AWM_DB_2017Q4!K129-[2]Fiscaldatabase!W90)/([2]AWM_DB_2017Q4!H129*[2]AWM_DB_2017Q4!B129)*100</f>
        <v>18.759983674399837</v>
      </c>
      <c r="AJ90" s="84">
        <f>(W90+[2]AWM_DB_2017Q4!D129*[2]AWM_DB_2017Q4!J129)/([2]AWM_DB_2017Q4!H129*[2]AWM_DB_2017Q4!B129)*100</f>
        <v>22.906070361825094</v>
      </c>
      <c r="AK90" s="84">
        <f t="shared" si="20"/>
        <v>2.1529161828903796</v>
      </c>
      <c r="AL90">
        <f>[2]AWM_DB_2017Q4!Q129/([2]AWM_DB_2017Q4!B129*[2]AWM_DB_2017Q4!H129)</f>
        <v>0.47688520278207541</v>
      </c>
      <c r="AM90">
        <f>([2]AWM_DB_2017Q4!Q129-I90)/([2]AWM_DB_2017Q4!B129*[2]AWM_DB_2017Q4!H129)</f>
        <v>0.39810417331370312</v>
      </c>
      <c r="AO90">
        <f>Z90/([2]AWM_DB_2017Q4!B129*[2]AWM_DB_2017Q4!H129+[2]AWM_DB_2017Q4!B128*[2]AWM_DB_2017Q4!H128+[2]AWM_DB_2017Q4!B127*[2]AWM_DB_2017Q4!H127+[2]AWM_DB_2017Q4!B126*[2]AWM_DB_2017Q4!H126)*100</f>
        <v>67.480917525157125</v>
      </c>
      <c r="AP90">
        <f>Z90/([2]AWM_DB_2017Q4!B129*[2]AWM_DB_2017Q4!H129*4)*100</f>
        <v>66.680537140275391</v>
      </c>
      <c r="AQ90">
        <f>AA90/([2]AWM_DB_2017Q4!B129*[2]AWM_DB_2017Q4!H129*4)*100</f>
        <v>78.982469703039243</v>
      </c>
      <c r="AR90">
        <f>B90/([2]AWM_DB_2017Q4!B129*[2]AWM_DB_2017Q4!H129)*100</f>
        <v>2.6249836421700978</v>
      </c>
      <c r="AS90">
        <f>(B90-P90)/([2]AWM_DB_2017Q4!B129*[2]AWM_DB_2017Q4!H129)*100</f>
        <v>-0.97856983612664183</v>
      </c>
      <c r="AT90">
        <f>SUM(C87:C90)/([2]AWM_DB_2017Q4!B129*[2]AWM_DB_2017Q4!H129+[2]AWM_DB_2017Q4!B128*[2]AWM_DB_2017Q4!H128+[2]AWM_DB_2017Q4!B127*[2]AWM_DB_2017Q4!H127+[2]AWM_DB_2017Q4!B126*[2]AWM_DB_2017Q4!H126)*100</f>
        <v>-1.7978553703214581</v>
      </c>
      <c r="AU90" s="85">
        <f>Z90/([2]AWM_DB_2017Q4!H129*[2]population!D174)</f>
        <v>4586004.8145424593</v>
      </c>
      <c r="AV90">
        <f>AA90/([2]AWM_DB_2017Q4!H129*[2]population!D174)</f>
        <v>5432079.6120853806</v>
      </c>
      <c r="AW90" s="36">
        <f>(M90-P90)/([2]AWM_DB_2017Q4!B129*[2]AWM_DB_2017Q4!H129)*100</f>
        <v>43.267376092690299</v>
      </c>
      <c r="AX90" s="36">
        <f>D90/([2]AWM_DB_2017Q4!B129*[2]AWM_DB_2017Q4!H129)*100</f>
        <v>44.245945928816937</v>
      </c>
      <c r="AZ90" s="36">
        <f>AC90/([2]AWM_DB_2017Q4!B129*[2]AWM_DB_2017Q4!H129)*100</f>
        <v>22.883630325032371</v>
      </c>
      <c r="BA90" s="36">
        <f>AD90/[2]AWM_DB_2017Q4!B129*100</f>
        <v>22.906070361825094</v>
      </c>
      <c r="BC90">
        <f>R90/([2]AWM_DB_2017Q4!B129*[2]AWM_DB_2017Q4!H129)*100</f>
        <v>19.592540114146459</v>
      </c>
      <c r="BD90">
        <f>([2]AWM_DB_2017Q4!D129*[2]AWM_DB_2017Q4!J129)/([2]AWM_DB_2017Q4!B129*[2]AWM_DB_2017Q4!H129)*100</f>
        <v>19.614980150939179</v>
      </c>
      <c r="BE90" s="37">
        <f>N90/([2]AWM_DB_2017Q4!B129*[2]AWM_DB_2017Q4!H129)*100</f>
        <v>15.511025920255484</v>
      </c>
      <c r="BG90">
        <f t="shared" si="21"/>
        <v>1.219273469229365</v>
      </c>
      <c r="BH90">
        <f>([2]AWM_DB_2017Q4!D129/[2]AWM_DB_2017Q4!D128-1)*100</f>
        <v>1.2192723692454388</v>
      </c>
      <c r="BL90" s="37">
        <f>(G90+H90)/[2]AWM_DB_2017Q4!Q129</f>
        <v>0.50382613092676354</v>
      </c>
      <c r="BM90">
        <f>(E90+H90)/[2]AWM_DB_2017Q4!T129</f>
        <v>0.29925197343909188</v>
      </c>
      <c r="BN90">
        <f>(E90)/[2]AWM_DB_2017Q4!T129</f>
        <v>0.12988099147884133</v>
      </c>
      <c r="BP90">
        <f>(H90)/[2]AWM_DB_2017Q4!T129</f>
        <v>0.16937098196025055</v>
      </c>
      <c r="BR90">
        <f>($E90)/[2]AWM_DB_2017Q4!Q129</f>
        <v>0.24278308341651775</v>
      </c>
      <c r="BS90">
        <f>($G90)/[2]AWM_DB_2017Q4!Q129</f>
        <v>0.18722545846968672</v>
      </c>
      <c r="BT90">
        <f>($H90)/[2]AWM_DB_2017Q4!Q129</f>
        <v>0.31660067245707685</v>
      </c>
      <c r="BU90">
        <f>($I90)/([2]AWM_DB_2017Q4!$Q129)</f>
        <v>0.16519914857658788</v>
      </c>
      <c r="BV90">
        <f>($J90)/([2]AWM_DB_2017Q4!$Q129)</f>
        <v>0.15140152388048894</v>
      </c>
      <c r="BW90">
        <f>K90/([2]AWM_DB_2017Q4!C129*[2]AWM_DB_2017Q4!I129)*100</f>
        <v>22.418410622825185</v>
      </c>
      <c r="BX90">
        <f>($I90)/([2]AWM_DB_2017Q4!Q129-$I90)*100</f>
        <v>19.789048884522355</v>
      </c>
      <c r="BY90">
        <f>($J90)/([2]AWM_DB_2017Q4!Q129-$I90)*100</f>
        <v>18.136244545311069</v>
      </c>
      <c r="BZ90">
        <f>($E90)/([2]AWM_DB_2017Q4!B129*[2]AWM_DB_2017Q4!H129)*100</f>
        <v>11.57796599671436</v>
      </c>
      <c r="CA90" s="37">
        <f>($I90)/([2]AWM_DB_2017Q4!B129*[2]AWM_DB_2017Q4!H129)*100</f>
        <v>7.8781029468372319</v>
      </c>
      <c r="CB90" s="37">
        <f>($J90)/([2]AWM_DB_2017Q4!B129*[2]AWM_DB_2017Q4!H129)*100</f>
        <v>7.2201146417262203</v>
      </c>
      <c r="CC90" s="37">
        <f t="shared" si="22"/>
        <v>15.098217588563452</v>
      </c>
      <c r="CD90">
        <f>N90/([2]AWM_DB_2017Q4!H129*[2]population!D174)*100</f>
        <v>26669566.038115881</v>
      </c>
      <c r="CF90">
        <f t="shared" si="13"/>
        <v>0.52179026435575482</v>
      </c>
      <c r="CG90">
        <f>N90/([2]AWM_DB_2017Q4!B129*[2]AWM_DB_2017Q4!H129)*100</f>
        <v>15.511025920255484</v>
      </c>
      <c r="CH90">
        <f>($G90+$H90)/[2]AWM_DB_2017Q4!Q129*100</f>
        <v>50.382613092676351</v>
      </c>
      <c r="CI90">
        <f t="shared" si="23"/>
        <v>37.925293429833424</v>
      </c>
      <c r="CK90" s="80">
        <f>N90+P90+Q90+[2]Fiscaldatabase!CN90+W90+X90</f>
        <v>874243.24887439993</v>
      </c>
      <c r="CL90" s="80">
        <f>[2]Fiscaldatabase!CK90-D90-P90</f>
        <v>-17825.3349909971</v>
      </c>
      <c r="CM90" s="80">
        <f>[2]Fiscaldatabase!CK90-D90</f>
        <v>49356.493201535428</v>
      </c>
      <c r="CN90" s="83">
        <f>[2]AWM_DB_2017Q4!D129*[2]AWM_DB_2017Q4!J129</f>
        <v>365686.32446747832</v>
      </c>
      <c r="CO90" s="55">
        <f>[2]Fiscaldatabase!CL90/([2]AWM_DB_2017Q4!B129*[2]AWM_DB_2017Q4!H129)*100</f>
        <v>-0.9561297993339225</v>
      </c>
      <c r="CP90" s="37">
        <f>[2]Fiscaldatabase!CM90/([2]AWM_DB_2017Q4!B129*[2]AWM_DB_2017Q4!H129)*100</f>
        <v>2.6474236789628169</v>
      </c>
      <c r="CQ90">
        <f>SUM([2]Fiscaldatabase!CM87:CM90)/([2]AWM_DB_2017Q4!B129*[2]AWM_DB_2017Q4!H129+[2]AWM_DB_2017Q4!B128*[2]AWM_DB_2017Q4!H128+[2]AWM_DB_2017Q4!B127*[2]AWM_DB_2017Q4!H127+[2]AWM_DB_2017Q4!B126*[2]AWM_DB_2017Q4!H126)*100</f>
        <v>1.9131698468006331</v>
      </c>
      <c r="CX90">
        <v>53245.249744830602</v>
      </c>
      <c r="CY90" s="37">
        <f>CX90/([2]AWM_DB_2017Q4!B129*[2]AWM_DB_2017Q4!H129)*100</f>
        <v>2.8560119616109239</v>
      </c>
    </row>
    <row r="91" spans="1:103">
      <c r="A91" s="71" t="s">
        <v>85</v>
      </c>
      <c r="B91" s="72">
        <f t="shared" si="15"/>
        <v>48463.809216156136</v>
      </c>
      <c r="C91" s="73">
        <f t="shared" si="16"/>
        <v>-17725.627172299995</v>
      </c>
      <c r="D91" s="74">
        <v>830575.44387251534</v>
      </c>
      <c r="E91" s="75">
        <v>217619.63378023426</v>
      </c>
      <c r="F91" s="76">
        <v>48802.800999999999</v>
      </c>
      <c r="G91" s="76">
        <v>168816.83278023425</v>
      </c>
      <c r="H91" s="75">
        <v>282435.34317363409</v>
      </c>
      <c r="I91" s="76">
        <v>148108.47</v>
      </c>
      <c r="J91" s="76">
        <v>134326.87317363409</v>
      </c>
      <c r="K91" s="75">
        <v>237031.4500350428</v>
      </c>
      <c r="L91" s="77">
        <f t="shared" si="17"/>
        <v>93489.016883604228</v>
      </c>
      <c r="M91" s="78">
        <v>879039.25308867148</v>
      </c>
      <c r="N91" s="75">
        <v>293281.86903167865</v>
      </c>
      <c r="O91" s="79">
        <v>28524.046871871993</v>
      </c>
      <c r="P91" s="75">
        <v>66189.436388456132</v>
      </c>
      <c r="Q91" s="75">
        <v>26670.185116750799</v>
      </c>
      <c r="R91" s="75">
        <v>367746.09</v>
      </c>
      <c r="S91" s="75">
        <v>192054.14489521767</v>
      </c>
      <c r="T91" s="80">
        <f t="shared" si="18"/>
        <v>175691.94510478235</v>
      </c>
      <c r="U91" s="75">
        <v>22070973.635967109</v>
      </c>
      <c r="V91" s="75">
        <v>438519.77</v>
      </c>
      <c r="W91" s="75">
        <v>60284.934416265896</v>
      </c>
      <c r="X91" s="77">
        <f t="shared" si="14"/>
        <v>64866.738135519903</v>
      </c>
      <c r="Y91" s="81"/>
      <c r="Z91" s="82">
        <v>5020537.5</v>
      </c>
      <c r="AA91" s="83">
        <f t="shared" si="24"/>
        <v>5938412.9849608913</v>
      </c>
      <c r="AB91" s="83"/>
      <c r="AC91" s="83">
        <f t="shared" si="19"/>
        <v>428031.02441626589</v>
      </c>
      <c r="AD91" s="83">
        <f>(W91+[2]AWM_DB_2017Q4!D130*[2]AWM_DB_2017Q4!J130)/[2]AWM_DB_2017Q4!H130</f>
        <v>381245.83019110461</v>
      </c>
      <c r="AE91" s="83">
        <f>W91/[2]AWM_DB_2017Q4!H130</f>
        <v>53648.128180746578</v>
      </c>
      <c r="AF91" s="83">
        <f>([2]AWM_DB_2017Q4!E130*[2]AWM_DB_2017Q4!K130-[2]Fiscaldatabase!W91)/[2]AWM_DB_2017Q4!H130</f>
        <v>313037.61766246893</v>
      </c>
      <c r="AG91" s="83">
        <f>N91/([2]AWM_DB_2017Q4!H130)</f>
        <v>260994.28414829826</v>
      </c>
      <c r="AH91" s="84">
        <f>([2]AWM_DB_2017Q4!C130*[2]AWM_DB_2017Q4!I130)/([2]AWM_DB_2017Q4!B130*[2]AWM_DB_2017Q4!H130)*100</f>
        <v>56.072984727786135</v>
      </c>
      <c r="AI91" s="84">
        <f>([2]AWM_DB_2017Q4!E130*[2]AWM_DB_2017Q4!K130-[2]Fiscaldatabase!W91)/([2]AWM_DB_2017Q4!H130*[2]AWM_DB_2017Q4!B130)*100</f>
        <v>18.703647029901504</v>
      </c>
      <c r="AJ91" s="84">
        <f>(W91+[2]AWM_DB_2017Q4!D130*[2]AWM_DB_2017Q4!J130)/([2]AWM_DB_2017Q4!H130*[2]AWM_DB_2017Q4!B130)*100</f>
        <v>22.779011330212754</v>
      </c>
      <c r="AK91" s="84">
        <f t="shared" si="20"/>
        <v>2.4443569120996074</v>
      </c>
      <c r="AL91">
        <f>[2]AWM_DB_2017Q4!Q130/([2]AWM_DB_2017Q4!B130*[2]AWM_DB_2017Q4!H130)</f>
        <v>0.47720947989444107</v>
      </c>
      <c r="AM91">
        <f>([2]AWM_DB_2017Q4!Q130-I91)/([2]AWM_DB_2017Q4!B130*[2]AWM_DB_2017Q4!H130)</f>
        <v>0.39845859458265187</v>
      </c>
      <c r="AO91">
        <f>Z91/([2]AWM_DB_2017Q4!B130*[2]AWM_DB_2017Q4!H130+[2]AWM_DB_2017Q4!B129*[2]AWM_DB_2017Q4!H129+[2]AWM_DB_2017Q4!B128*[2]AWM_DB_2017Q4!H128+[2]AWM_DB_2017Q4!B127*[2]AWM_DB_2017Q4!H127)*100</f>
        <v>67.587439294754006</v>
      </c>
      <c r="AP91">
        <f>Z91/([2]AWM_DB_2017Q4!B130*[2]AWM_DB_2017Q4!H130*4)*100</f>
        <v>66.736860637686206</v>
      </c>
      <c r="AQ91">
        <f>AA91/([2]AWM_DB_2017Q4!B130*[2]AWM_DB_2017Q4!H130*4)*100</f>
        <v>78.937970244492973</v>
      </c>
      <c r="AR91">
        <f>B91/([2]AWM_DB_2017Q4!B130*[2]AWM_DB_2017Q4!H130)*100</f>
        <v>2.5768734774952078</v>
      </c>
      <c r="AS91">
        <f>(B91-P91)/([2]AWM_DB_2017Q4!B130*[2]AWM_DB_2017Q4!H130)*100</f>
        <v>-0.94249088693261918</v>
      </c>
      <c r="AT91">
        <f>SUM(C88:C91)/([2]AWM_DB_2017Q4!B130*[2]AWM_DB_2017Q4!H130+[2]AWM_DB_2017Q4!B129*[2]AWM_DB_2017Q4!H129+[2]AWM_DB_2017Q4!B128*[2]AWM_DB_2017Q4!H128+[2]AWM_DB_2017Q4!B127*[2]AWM_DB_2017Q4!H127)*100</f>
        <v>-1.4314596413064011</v>
      </c>
      <c r="AU91" s="85">
        <f>Z91/([2]AWM_DB_2017Q4!H130*[2]population!D175)</f>
        <v>4588944.8655101396</v>
      </c>
      <c r="AV91">
        <f>AA91/([2]AWM_DB_2017Q4!H130*[2]population!D175)</f>
        <v>5427914.7953013042</v>
      </c>
      <c r="AW91" s="36">
        <f>(M91-P91)/([2]AWM_DB_2017Q4!B130*[2]AWM_DB_2017Q4!H130)*100</f>
        <v>43.220109350037561</v>
      </c>
      <c r="AX91" s="36">
        <f>D91/([2]AWM_DB_2017Q4!B130*[2]AWM_DB_2017Q4!H130)*100</f>
        <v>44.162600236970178</v>
      </c>
      <c r="AZ91" s="36">
        <f>AC91/([2]AWM_DB_2017Q4!B130*[2]AWM_DB_2017Q4!H130)*100</f>
        <v>22.758875379438475</v>
      </c>
      <c r="BA91" s="36">
        <f>AD91/[2]AWM_DB_2017Q4!B130*100</f>
        <v>22.779011330212754</v>
      </c>
      <c r="BC91">
        <f>R91/([2]AWM_DB_2017Q4!B130*[2]AWM_DB_2017Q4!H130)*100</f>
        <v>19.553459810535433</v>
      </c>
      <c r="BD91">
        <f>([2]AWM_DB_2017Q4!D130*[2]AWM_DB_2017Q4!J130)/([2]AWM_DB_2017Q4!B130*[2]AWM_DB_2017Q4!H130)*100</f>
        <v>19.573595761309715</v>
      </c>
      <c r="BE91" s="37">
        <f>N91/([2]AWM_DB_2017Q4!B130*[2]AWM_DB_2017Q4!H130)*100</f>
        <v>15.594116144836903</v>
      </c>
      <c r="BG91">
        <f t="shared" si="21"/>
        <v>-0.15482476584230964</v>
      </c>
      <c r="BH91">
        <f>([2]AWM_DB_2017Q4!D130/[2]AWM_DB_2017Q4!D129-1)*100</f>
        <v>-0.1548235998652947</v>
      </c>
      <c r="BL91" s="37">
        <f>(G91+H91)/[2]AWM_DB_2017Q4!Q130</f>
        <v>0.50278903266483688</v>
      </c>
      <c r="BM91">
        <f>(E91+H91)/[2]AWM_DB_2017Q4!T130</f>
        <v>0.29808742050848613</v>
      </c>
      <c r="BN91">
        <f>(E91)/[2]AWM_DB_2017Q4!T130</f>
        <v>0.12972508679087874</v>
      </c>
      <c r="BP91">
        <f>(H91)/[2]AWM_DB_2017Q4!T130</f>
        <v>0.16836233371760739</v>
      </c>
      <c r="BR91">
        <f>($E91)/[2]AWM_DB_2017Q4!Q130</f>
        <v>0.24247365661107809</v>
      </c>
      <c r="BS91">
        <f>($G91)/[2]AWM_DB_2017Q4!Q130</f>
        <v>0.18809715847174718</v>
      </c>
      <c r="BT91">
        <f>($H91)/[2]AWM_DB_2017Q4!Q130</f>
        <v>0.31469187419308975</v>
      </c>
      <c r="BU91">
        <f>($I91)/([2]AWM_DB_2017Q4!$Q130)</f>
        <v>0.16502372360500672</v>
      </c>
      <c r="BV91">
        <f>($J91)/([2]AWM_DB_2017Q4!$Q130)</f>
        <v>0.14966815058808305</v>
      </c>
      <c r="BW91">
        <f>K91/([2]AWM_DB_2017Q4!C130*[2]AWM_DB_2017Q4!I130)*100</f>
        <v>22.476456733312748</v>
      </c>
      <c r="BX91">
        <f>($I91)/([2]AWM_DB_2017Q4!Q130-$I91)*100</f>
        <v>19.763881713801016</v>
      </c>
      <c r="BY91">
        <f>($J91)/([2]AWM_DB_2017Q4!Q130-$I91)*100</f>
        <v>17.924838683354537</v>
      </c>
      <c r="BZ91">
        <f>($E91)/([2]AWM_DB_2017Q4!B130*[2]AWM_DB_2017Q4!H130)*100</f>
        <v>11.571072755947588</v>
      </c>
      <c r="CA91" s="37">
        <f>($I91)/([2]AWM_DB_2017Q4!B130*[2]AWM_DB_2017Q4!H130)*100</f>
        <v>7.8750885311789256</v>
      </c>
      <c r="CB91" s="37">
        <f>($J91)/([2]AWM_DB_2017Q4!B130*[2]AWM_DB_2017Q4!H130)*100</f>
        <v>7.1423060298902001</v>
      </c>
      <c r="CC91" s="37">
        <f t="shared" si="22"/>
        <v>15.017394561069125</v>
      </c>
      <c r="CD91">
        <f>N91/([2]AWM_DB_2017Q4!H130*[2]population!D175)*100</f>
        <v>26806976.883254811</v>
      </c>
      <c r="CF91">
        <f t="shared" si="13"/>
        <v>0.52439779078550619</v>
      </c>
      <c r="CG91">
        <f>N91/([2]AWM_DB_2017Q4!B130*[2]AWM_DB_2017Q4!H130)*100</f>
        <v>15.594116144836903</v>
      </c>
      <c r="CH91">
        <f>($G91+$H91)/[2]AWM_DB_2017Q4!Q130*100</f>
        <v>50.278903266483688</v>
      </c>
      <c r="CI91">
        <f t="shared" si="23"/>
        <v>37.688720397155549</v>
      </c>
      <c r="CK91" s="80">
        <f>N91+P91+Q91+[2]Fiscaldatabase!CN91+W91+X91</f>
        <v>879417.95421048952</v>
      </c>
      <c r="CL91" s="80">
        <f>[2]Fiscaldatabase!CK91-D91-P91</f>
        <v>-17346.926050481954</v>
      </c>
      <c r="CM91" s="80">
        <f>[2]Fiscaldatabase!CK91-D91</f>
        <v>48842.510337974178</v>
      </c>
      <c r="CN91" s="83">
        <f>[2]AWM_DB_2017Q4!D130*[2]AWM_DB_2017Q4!J130</f>
        <v>368124.79112181807</v>
      </c>
      <c r="CO91" s="55">
        <f>[2]Fiscaldatabase!CL91/([2]AWM_DB_2017Q4!B130*[2]AWM_DB_2017Q4!H130)*100</f>
        <v>-0.92235493615833963</v>
      </c>
      <c r="CP91" s="37">
        <f>[2]Fiscaldatabase!CM91/([2]AWM_DB_2017Q4!B130*[2]AWM_DB_2017Q4!H130)*100</f>
        <v>2.5970094282694873</v>
      </c>
      <c r="CQ91">
        <f>SUM([2]Fiscaldatabase!CM88:CM91)/([2]AWM_DB_2017Q4!B130*[2]AWM_DB_2017Q4!H130+[2]AWM_DB_2017Q4!B129*[2]AWM_DB_2017Q4!H129+[2]AWM_DB_2017Q4!B128*[2]AWM_DB_2017Q4!H128+[2]AWM_DB_2017Q4!B127*[2]AWM_DB_2017Q4!H127)*100</f>
        <v>2.2237886357563128</v>
      </c>
      <c r="CX91">
        <v>48216.984305075399</v>
      </c>
      <c r="CY91" s="37">
        <f>CX91/([2]AWM_DB_2017Q4!B130*[2]AWM_DB_2017Q4!H130)*100</f>
        <v>2.5637495283621083</v>
      </c>
    </row>
    <row r="92" spans="1:103">
      <c r="A92" s="71" t="s">
        <v>382</v>
      </c>
      <c r="B92" s="72">
        <f t="shared" si="15"/>
        <v>53819.654597717803</v>
      </c>
      <c r="C92" s="73">
        <f t="shared" si="16"/>
        <v>-11920.781104313923</v>
      </c>
      <c r="D92" s="74">
        <v>837079.77142293507</v>
      </c>
      <c r="E92" s="75">
        <v>216986.71439857324</v>
      </c>
      <c r="F92" s="76">
        <v>48057.696000000004</v>
      </c>
      <c r="G92" s="76">
        <v>168929.01839857324</v>
      </c>
      <c r="H92" s="75">
        <v>286036.77310231648</v>
      </c>
      <c r="I92" s="76">
        <v>149110.98000000001</v>
      </c>
      <c r="J92" s="76">
        <v>136925.79310231647</v>
      </c>
      <c r="K92" s="75">
        <v>239289.58862671303</v>
      </c>
      <c r="L92" s="77">
        <f t="shared" si="17"/>
        <v>94766.695295332349</v>
      </c>
      <c r="M92" s="78">
        <v>890899.42602065287</v>
      </c>
      <c r="N92" s="75">
        <v>297255.87559396506</v>
      </c>
      <c r="O92" s="79">
        <v>29439.282217826429</v>
      </c>
      <c r="P92" s="75">
        <v>65740.435702031726</v>
      </c>
      <c r="Q92" s="75">
        <v>26452.108831544625</v>
      </c>
      <c r="R92" s="75">
        <v>372331.2</v>
      </c>
      <c r="S92" s="75">
        <v>194537.4738009409</v>
      </c>
      <c r="T92" s="80">
        <f t="shared" si="18"/>
        <v>177793.72619905911</v>
      </c>
      <c r="U92" s="75">
        <v>22132655.296452533</v>
      </c>
      <c r="V92" s="75">
        <v>442427.16</v>
      </c>
      <c r="W92" s="75">
        <v>59742.725081871562</v>
      </c>
      <c r="X92" s="77">
        <f t="shared" si="14"/>
        <v>69377.080811239779</v>
      </c>
      <c r="Y92" s="81"/>
      <c r="Z92" s="82">
        <v>5056340.8</v>
      </c>
      <c r="AA92" s="83">
        <f t="shared" si="24"/>
        <v>5992232.6395586096</v>
      </c>
      <c r="AB92" s="83"/>
      <c r="AC92" s="83">
        <f t="shared" si="19"/>
        <v>432073.92508187157</v>
      </c>
      <c r="AD92" s="83">
        <f>(W92+[2]AWM_DB_2017Q4!D131*[2]AWM_DB_2017Q4!J131)/[2]AWM_DB_2017Q4!H131</f>
        <v>383576.27996453783</v>
      </c>
      <c r="AE92" s="83">
        <f>W92/[2]AWM_DB_2017Q4!H131</f>
        <v>52983.613225338988</v>
      </c>
      <c r="AF92" s="83">
        <f>([2]AWM_DB_2017Q4!E131*[2]AWM_DB_2017Q4!K131-[2]Fiscaldatabase!W92)/[2]AWM_DB_2017Q4!H131</f>
        <v>310392.9374222561</v>
      </c>
      <c r="AG92" s="83">
        <f>N92/([2]AWM_DB_2017Q4!H131)</f>
        <v>263625.24173188815</v>
      </c>
      <c r="AH92" s="84">
        <f>([2]AWM_DB_2017Q4!C131*[2]AWM_DB_2017Q4!I131)/([2]AWM_DB_2017Q4!B131*[2]AWM_DB_2017Q4!H131)*100</f>
        <v>55.968779765152632</v>
      </c>
      <c r="AI92" s="84">
        <f>([2]AWM_DB_2017Q4!E131*[2]AWM_DB_2017Q4!K131-[2]Fiscaldatabase!W92)/([2]AWM_DB_2017Q4!H131*[2]AWM_DB_2017Q4!B131)*100</f>
        <v>18.4515003648558</v>
      </c>
      <c r="AJ92" s="84">
        <f>(W92+[2]AWM_DB_2017Q4!D131*[2]AWM_DB_2017Q4!J131)/([2]AWM_DB_2017Q4!H131*[2]AWM_DB_2017Q4!B131)*100</f>
        <v>22.801929478464405</v>
      </c>
      <c r="AK92" s="84">
        <f t="shared" si="20"/>
        <v>2.7777903915271622</v>
      </c>
      <c r="AL92">
        <f>[2]AWM_DB_2017Q4!Q131/([2]AWM_DB_2017Q4!B131*[2]AWM_DB_2017Q4!H131)</f>
        <v>0.47646226821253757</v>
      </c>
      <c r="AM92">
        <f>([2]AWM_DB_2017Q4!Q131-I92)/([2]AWM_DB_2017Q4!B131*[2]AWM_DB_2017Q4!H131)</f>
        <v>0.39785077910198141</v>
      </c>
      <c r="AO92">
        <f>Z92/([2]AWM_DB_2017Q4!B131*[2]AWM_DB_2017Q4!H131+[2]AWM_DB_2017Q4!B130*[2]AWM_DB_2017Q4!H130+[2]AWM_DB_2017Q4!B129*[2]AWM_DB_2017Q4!H129+[2]AWM_DB_2017Q4!B128*[2]AWM_DB_2017Q4!H128)*100</f>
        <v>67.510645460304545</v>
      </c>
      <c r="AP92">
        <f>Z92/([2]AWM_DB_2017Q4!B131*[2]AWM_DB_2017Q4!H131*4)*100</f>
        <v>66.642724723970844</v>
      </c>
      <c r="AQ92">
        <f>AA92/([2]AWM_DB_2017Q4!B131*[2]AWM_DB_2017Q4!H131*4)*100</f>
        <v>78.97780748483126</v>
      </c>
      <c r="AR92">
        <f>B92/([2]AWM_DB_2017Q4!B131*[2]AWM_DB_2017Q4!H131)*100</f>
        <v>2.8373787036624587</v>
      </c>
      <c r="AS92">
        <f>(B92-P92)/([2]AWM_DB_2017Q4!B131*[2]AWM_DB_2017Q4!H131)*100</f>
        <v>-0.62846502247594227</v>
      </c>
      <c r="AT92">
        <f>SUM(C89:C92)/([2]AWM_DB_2017Q4!B131*[2]AWM_DB_2017Q4!H131+[2]AWM_DB_2017Q4!B130*[2]AWM_DB_2017Q4!H130+[2]AWM_DB_2017Q4!B129*[2]AWM_DB_2017Q4!H129+[2]AWM_DB_2017Q4!B128*[2]AWM_DB_2017Q4!H128)*100</f>
        <v>-1.0031415075280232</v>
      </c>
      <c r="AU92" s="85">
        <f>Z92/([2]AWM_DB_2017Q4!H131*[2]population!D176)</f>
        <v>4600104.5552590936</v>
      </c>
      <c r="AV92">
        <f>AA92/([2]AWM_DB_2017Q4!H131*[2]population!D176)</f>
        <v>5451550.3902359158</v>
      </c>
      <c r="AW92" s="36">
        <f>(M92-P92)/([2]AWM_DB_2017Q4!B131*[2]AWM_DB_2017Q4!H131)*100</f>
        <v>43.502481830586738</v>
      </c>
      <c r="AX92" s="36">
        <f>D92/([2]AWM_DB_2017Q4!B131*[2]AWM_DB_2017Q4!H131)*100</f>
        <v>44.130946853062675</v>
      </c>
      <c r="AZ92" s="36">
        <f>AC92/([2]AWM_DB_2017Q4!B131*[2]AWM_DB_2017Q4!H131)*100</f>
        <v>22.778989620032554</v>
      </c>
      <c r="BA92" s="36">
        <f>AD92/[2]AWM_DB_2017Q4!B131*100</f>
        <v>22.801929478464409</v>
      </c>
      <c r="BC92">
        <f>R92/([2]AWM_DB_2017Q4!B131*[2]AWM_DB_2017Q4!H131)*100</f>
        <v>19.629345923633736</v>
      </c>
      <c r="BD92">
        <f>([2]AWM_DB_2017Q4!D131*[2]AWM_DB_2017Q4!J131)/([2]AWM_DB_2017Q4!B131*[2]AWM_DB_2017Q4!H131)*100</f>
        <v>19.652285782065594</v>
      </c>
      <c r="BE92" s="37">
        <f>N92/([2]AWM_DB_2017Q4!B131*[2]AWM_DB_2017Q4!H131)*100</f>
        <v>15.671365735309248</v>
      </c>
      <c r="BG92">
        <f t="shared" si="21"/>
        <v>0.89104078477464377</v>
      </c>
      <c r="BH92">
        <f>([2]AWM_DB_2017Q4!D131/[2]AWM_DB_2017Q4!D130-1)*100</f>
        <v>0.89104093142808871</v>
      </c>
      <c r="BL92" s="37">
        <f>(G92+H92)/[2]AWM_DB_2017Q4!Q131</f>
        <v>0.50341555225364187</v>
      </c>
      <c r="BM92">
        <f>(E92+H92)/[2]AWM_DB_2017Q4!T131</f>
        <v>0.29768599665575463</v>
      </c>
      <c r="BN92">
        <f>(E92)/[2]AWM_DB_2017Q4!T131</f>
        <v>0.12841131267589689</v>
      </c>
      <c r="BP92">
        <f>(H92)/[2]AWM_DB_2017Q4!T131</f>
        <v>0.16927468397985776</v>
      </c>
      <c r="BR92">
        <f>($E92)/[2]AWM_DB_2017Q4!Q131</f>
        <v>0.2400938459577513</v>
      </c>
      <c r="BS92">
        <f>($G92)/[2]AWM_DB_2017Q4!Q131</f>
        <v>0.18691843799561153</v>
      </c>
      <c r="BT92">
        <f>($H92)/[2]AWM_DB_2017Q4!Q131</f>
        <v>0.31649711425803034</v>
      </c>
      <c r="BU92">
        <f>($I92)/([2]AWM_DB_2017Q4!$Q131)</f>
        <v>0.16498995692873969</v>
      </c>
      <c r="BV92">
        <f>($J92)/([2]AWM_DB_2017Q4!$Q131)</f>
        <v>0.15150715732929065</v>
      </c>
      <c r="BW92">
        <f>K92/([2]AWM_DB_2017Q4!C131*[2]AWM_DB_2017Q4!I131)*100</f>
        <v>22.540023427762588</v>
      </c>
      <c r="BX92">
        <f>($I92)/([2]AWM_DB_2017Q4!Q131-$I92)*100</f>
        <v>19.759038624480272</v>
      </c>
      <c r="BY92">
        <f>($J92)/([2]AWM_DB_2017Q4!Q131-$I92)*100</f>
        <v>18.14435150648373</v>
      </c>
      <c r="BZ92">
        <f>($E92)/([2]AWM_DB_2017Q4!B131*[2]AWM_DB_2017Q4!H131)*100</f>
        <v>11.439565842890177</v>
      </c>
      <c r="CA92" s="37">
        <f>($I92)/([2]AWM_DB_2017Q4!B131*[2]AWM_DB_2017Q4!H131)*100</f>
        <v>7.8611489110556185</v>
      </c>
      <c r="CB92" s="37">
        <f>($J92)/([2]AWM_DB_2017Q4!B131*[2]AWM_DB_2017Q4!H131)*100</f>
        <v>7.2187443831547613</v>
      </c>
      <c r="CC92" s="37">
        <f t="shared" si="22"/>
        <v>15.079893294210379</v>
      </c>
      <c r="CD92">
        <f>N92/([2]AWM_DB_2017Q4!H131*[2]population!D176)*100</f>
        <v>27043432.424438819</v>
      </c>
      <c r="CF92">
        <f t="shared" si="13"/>
        <v>0.52130003559599114</v>
      </c>
      <c r="CG92">
        <f>N92/([2]AWM_DB_2017Q4!B131*[2]AWM_DB_2017Q4!H131)*100</f>
        <v>15.671365735309248</v>
      </c>
      <c r="CH92">
        <f>($G92+$H92)/[2]AWM_DB_2017Q4!Q131*100</f>
        <v>50.341555225364189</v>
      </c>
      <c r="CI92">
        <f t="shared" si="23"/>
        <v>37.903390130963999</v>
      </c>
      <c r="CK92" s="80">
        <f>N92+P92+Q92+[2]Fiscaldatabase!CN92+W92+X92</f>
        <v>891334.55131983454</v>
      </c>
      <c r="CL92" s="80">
        <f>[2]Fiscaldatabase!CK92-D92-P92</f>
        <v>-11485.65580513225</v>
      </c>
      <c r="CM92" s="80">
        <f>[2]Fiscaldatabase!CK92-D92</f>
        <v>54254.779896899476</v>
      </c>
      <c r="CN92" s="83">
        <f>[2]AWM_DB_2017Q4!D131*[2]AWM_DB_2017Q4!J131</f>
        <v>372766.32529918174</v>
      </c>
      <c r="CO92" s="55">
        <f>[2]Fiscaldatabase!CL92/([2]AWM_DB_2017Q4!B131*[2]AWM_DB_2017Q4!H131)*100</f>
        <v>-0.60552516404409007</v>
      </c>
      <c r="CP92" s="37">
        <f>[2]Fiscaldatabase!CM92/([2]AWM_DB_2017Q4!B131*[2]AWM_DB_2017Q4!H131)*100</f>
        <v>2.860318562094311</v>
      </c>
      <c r="CQ92">
        <f>SUM([2]Fiscaldatabase!CM89:CM92)/([2]AWM_DB_2017Q4!B131*[2]AWM_DB_2017Q4!H131+[2]AWM_DB_2017Q4!B130*[2]AWM_DB_2017Q4!H130+[2]AWM_DB_2017Q4!B129*[2]AWM_DB_2017Q4!H129+[2]AWM_DB_2017Q4!B128*[2]AWM_DB_2017Q4!H128)*100</f>
        <v>2.5880032432027358</v>
      </c>
      <c r="CX92">
        <v>55359.585107913103</v>
      </c>
      <c r="CY92" s="37">
        <f>CX92/([2]AWM_DB_2017Q4!B131*[2]AWM_DB_2017Q4!H131)*100</f>
        <v>2.9185640265228083</v>
      </c>
    </row>
    <row r="93" spans="1:103">
      <c r="A93" s="71" t="s">
        <v>383</v>
      </c>
      <c r="B93" s="72">
        <f t="shared" si="15"/>
        <v>49744.133115183446</v>
      </c>
      <c r="C93" s="73">
        <f t="shared" si="16"/>
        <v>-15853.95251617035</v>
      </c>
      <c r="D93" s="74">
        <v>850611.23814896389</v>
      </c>
      <c r="E93" s="75">
        <v>221830.52280184603</v>
      </c>
      <c r="F93" s="76">
        <v>47827.849000000002</v>
      </c>
      <c r="G93" s="76">
        <v>174002.67380184605</v>
      </c>
      <c r="H93" s="75">
        <v>288399.39116394741</v>
      </c>
      <c r="I93" s="76">
        <v>151255.51</v>
      </c>
      <c r="J93" s="76">
        <v>137143.8811639474</v>
      </c>
      <c r="K93" s="75">
        <v>241265.58549353399</v>
      </c>
      <c r="L93" s="77">
        <f t="shared" si="17"/>
        <v>99115.738689636462</v>
      </c>
      <c r="M93" s="78">
        <v>900355.37126414734</v>
      </c>
      <c r="N93" s="75">
        <v>300536.77681302477</v>
      </c>
      <c r="O93" s="79">
        <v>30052.059789407864</v>
      </c>
      <c r="P93" s="75">
        <v>65598.085631353795</v>
      </c>
      <c r="Q93" s="75">
        <v>26491.775319643697</v>
      </c>
      <c r="R93" s="75">
        <v>377822.91</v>
      </c>
      <c r="S93" s="75">
        <v>196086.54709700233</v>
      </c>
      <c r="T93" s="80">
        <f t="shared" si="18"/>
        <v>181736.36290299764</v>
      </c>
      <c r="U93" s="75">
        <v>22195315.979347669</v>
      </c>
      <c r="V93" s="75">
        <v>444091.06</v>
      </c>
      <c r="W93" s="75">
        <v>59932.237804118384</v>
      </c>
      <c r="X93" s="77">
        <f t="shared" si="14"/>
        <v>69973.585696006776</v>
      </c>
      <c r="Y93" s="81"/>
      <c r="Z93" s="82">
        <v>5107111.8</v>
      </c>
      <c r="AA93" s="83">
        <f t="shared" si="24"/>
        <v>6041976.7726737931</v>
      </c>
      <c r="AB93" s="83"/>
      <c r="AC93" s="83">
        <f t="shared" si="19"/>
        <v>437755.14780411834</v>
      </c>
      <c r="AD93" s="83">
        <f>(W93+[2]AWM_DB_2017Q4!D132*[2]AWM_DB_2017Q4!J132)/[2]AWM_DB_2017Q4!H132</f>
        <v>386038.71700245381</v>
      </c>
      <c r="AE93" s="83">
        <f>W93/[2]AWM_DB_2017Q4!H132</f>
        <v>52791.893433422098</v>
      </c>
      <c r="AF93" s="83">
        <f>([2]AWM_DB_2017Q4!E132*[2]AWM_DB_2017Q4!K132-[2]Fiscaldatabase!W93)/[2]AWM_DB_2017Q4!H132</f>
        <v>310335.56866008759</v>
      </c>
      <c r="AG93" s="83">
        <f>N93/([2]AWM_DB_2017Q4!H132)</f>
        <v>264730.73717342661</v>
      </c>
      <c r="AH93" s="84">
        <f>([2]AWM_DB_2017Q4!C132*[2]AWM_DB_2017Q4!I132)/([2]AWM_DB_2017Q4!B132*[2]AWM_DB_2017Q4!H132)*100</f>
        <v>55.871072559209182</v>
      </c>
      <c r="AI93" s="84">
        <f>([2]AWM_DB_2017Q4!E132*[2]AWM_DB_2017Q4!K132-[2]Fiscaldatabase!W93)/([2]AWM_DB_2017Q4!H132*[2]AWM_DB_2017Q4!B132)*100</f>
        <v>18.375191468473336</v>
      </c>
      <c r="AJ93" s="84">
        <f>(W93+[2]AWM_DB_2017Q4!D132*[2]AWM_DB_2017Q4!J132)/([2]AWM_DB_2017Q4!H132*[2]AWM_DB_2017Q4!B132)*100</f>
        <v>22.857629145737633</v>
      </c>
      <c r="AK93" s="84">
        <f t="shared" si="20"/>
        <v>2.8961068265798531</v>
      </c>
      <c r="AL93">
        <f>[2]AWM_DB_2017Q4!Q132/([2]AWM_DB_2017Q4!B132*[2]AWM_DB_2017Q4!H132)</f>
        <v>0.47572438179744586</v>
      </c>
      <c r="AM93">
        <f>([2]AWM_DB_2017Q4!Q132-I93)/([2]AWM_DB_2017Q4!B132*[2]AWM_DB_2017Q4!H132)</f>
        <v>0.39683505182238743</v>
      </c>
      <c r="AO93">
        <f>Z93/([2]AWM_DB_2017Q4!B132*[2]AWM_DB_2017Q4!H132+[2]AWM_DB_2017Q4!B131*[2]AWM_DB_2017Q4!H131+[2]AWM_DB_2017Q4!B130*[2]AWM_DB_2017Q4!H130+[2]AWM_DB_2017Q4!B129*[2]AWM_DB_2017Q4!H129)*100</f>
        <v>67.561854267410666</v>
      </c>
      <c r="AP93">
        <f>Z93/([2]AWM_DB_2017Q4!B132*[2]AWM_DB_2017Q4!H132*4)*100</f>
        <v>66.592058036384003</v>
      </c>
      <c r="AQ93">
        <f>AA93/([2]AWM_DB_2017Q4!B132*[2]AWM_DB_2017Q4!H132*4)*100</f>
        <v>78.781840628665563</v>
      </c>
      <c r="AR93">
        <f>B93/([2]AWM_DB_2017Q4!B132*[2]AWM_DB_2017Q4!H132)*100</f>
        <v>2.5944716537248369</v>
      </c>
      <c r="AS93">
        <f>(B93-P93)/([2]AWM_DB_2017Q4!B132*[2]AWM_DB_2017Q4!H132)*100</f>
        <v>-0.82688405298892587</v>
      </c>
      <c r="AT93">
        <f>SUM(C90:C93)/([2]AWM_DB_2017Q4!B132*[2]AWM_DB_2017Q4!H132+[2]AWM_DB_2017Q4!B131*[2]AWM_DB_2017Q4!H131+[2]AWM_DB_2017Q4!B130*[2]AWM_DB_2017Q4!H130+[2]AWM_DB_2017Q4!B129*[2]AWM_DB_2017Q4!H129)*100</f>
        <v>-0.84326844646128785</v>
      </c>
      <c r="AU93" s="85">
        <f>Z93/([2]AWM_DB_2017Q4!H132*[2]population!D177)</f>
        <v>4609271.9595334698</v>
      </c>
      <c r="AV93">
        <f>AA93/([2]AWM_DB_2017Q4!H132*[2]population!D177)</f>
        <v>5453006.5542011131</v>
      </c>
      <c r="AW93" s="36">
        <f>(M93-P93)/([2]AWM_DB_2017Q4!B132*[2]AWM_DB_2017Q4!H132)*100</f>
        <v>43.537880342586874</v>
      </c>
      <c r="AX93" s="36">
        <f>D93/([2]AWM_DB_2017Q4!B132*[2]AWM_DB_2017Q4!H132)*100</f>
        <v>44.364764395575804</v>
      </c>
      <c r="AZ93" s="36">
        <f>AC93/([2]AWM_DB_2017Q4!B132*[2]AWM_DB_2017Q4!H132)*100</f>
        <v>22.831703984469424</v>
      </c>
      <c r="BA93" s="36">
        <f>AD93/[2]AWM_DB_2017Q4!B132*100</f>
        <v>22.857629145737636</v>
      </c>
      <c r="BC93">
        <f>R93/([2]AWM_DB_2017Q4!B132*[2]AWM_DB_2017Q4!H132)*100</f>
        <v>19.705858133119772</v>
      </c>
      <c r="BD93">
        <f>([2]AWM_DB_2017Q4!D132*[2]AWM_DB_2017Q4!J132)/([2]AWM_DB_2017Q4!B132*[2]AWM_DB_2017Q4!H132)*100</f>
        <v>19.731783294387981</v>
      </c>
      <c r="BE93" s="37">
        <f>N93/([2]AWM_DB_2017Q4!B132*[2]AWM_DB_2017Q4!H132)*100</f>
        <v>15.674896706667537</v>
      </c>
      <c r="BG93">
        <f t="shared" si="21"/>
        <v>0.37608450620436606</v>
      </c>
      <c r="BH93">
        <f>([2]AWM_DB_2017Q4!D132/[2]AWM_DB_2017Q4!D131-1)*100</f>
        <v>0.37608337027215111</v>
      </c>
      <c r="BL93" s="37">
        <f>(G93+H93)/[2]AWM_DB_2017Q4!Q132</f>
        <v>0.50695734267327031</v>
      </c>
      <c r="BM93">
        <f>(E93+H93)/[2]AWM_DB_2017Q4!T132</f>
        <v>0.29878662841534198</v>
      </c>
      <c r="BN93">
        <f>(E93)/[2]AWM_DB_2017Q4!T132</f>
        <v>0.12990221108835207</v>
      </c>
      <c r="BP93">
        <f>(H93)/[2]AWM_DB_2017Q4!T132</f>
        <v>0.16888441732698989</v>
      </c>
      <c r="BR93">
        <f>($E93)/[2]AWM_DB_2017Q4!Q132</f>
        <v>0.243205255521005</v>
      </c>
      <c r="BS93">
        <f>($G93)/[2]AWM_DB_2017Q4!Q132</f>
        <v>0.19076889964830343</v>
      </c>
      <c r="BT93">
        <f>($H93)/[2]AWM_DB_2017Q4!Q132</f>
        <v>0.31618844302496685</v>
      </c>
      <c r="BU93">
        <f>($I93)/([2]AWM_DB_2017Q4!$Q132)</f>
        <v>0.16582990696627345</v>
      </c>
      <c r="BV93">
        <f>($J93)/([2]AWM_DB_2017Q4!$Q132)</f>
        <v>0.1503585360586934</v>
      </c>
      <c r="BW93">
        <f>K93/([2]AWM_DB_2017Q4!C132*[2]AWM_DB_2017Q4!I132)*100</f>
        <v>22.522439682279661</v>
      </c>
      <c r="BX93">
        <f>($I93)/([2]AWM_DB_2017Q4!Q132-$I93)*100</f>
        <v>19.879627470601342</v>
      </c>
      <c r="BY93">
        <f>($J93)/([2]AWM_DB_2017Q4!Q132-$I93)*100</f>
        <v>18.024925289741141</v>
      </c>
      <c r="BZ93">
        <f>($E93)/([2]AWM_DB_2017Q4!B132*[2]AWM_DB_2017Q4!H132)*100</f>
        <v>11.569866983261996</v>
      </c>
      <c r="CA93" s="37">
        <f>($I93)/([2]AWM_DB_2017Q4!B132*[2]AWM_DB_2017Q4!H132)*100</f>
        <v>7.8889329975058402</v>
      </c>
      <c r="CB93" s="37">
        <f>($J93)/([2]AWM_DB_2017Q4!B132*[2]AWM_DB_2017Q4!H132)*100</f>
        <v>7.1529221614490881</v>
      </c>
      <c r="CC93" s="37">
        <f t="shared" si="22"/>
        <v>15.041855158954927</v>
      </c>
      <c r="CD93">
        <f>N93/([2]AWM_DB_2017Q4!H132*[2]population!D177)*100</f>
        <v>27124053.524202149</v>
      </c>
      <c r="CF93">
        <f t="shared" si="13"/>
        <v>0.52446542757788028</v>
      </c>
      <c r="CG93">
        <f>N93/([2]AWM_DB_2017Q4!B132*[2]AWM_DB_2017Q4!H132)*100</f>
        <v>15.674896706667537</v>
      </c>
      <c r="CH93">
        <f>($G93+$H93)/[2]AWM_DB_2017Q4!Q132*100</f>
        <v>50.695734267327033</v>
      </c>
      <c r="CI93">
        <f t="shared" si="23"/>
        <v>37.904552760342483</v>
      </c>
      <c r="CK93" s="80">
        <f>N93+P93+Q93+[2]Fiscaldatabase!CN93+W93+X93</f>
        <v>900852.4376596529</v>
      </c>
      <c r="CL93" s="80">
        <f>[2]Fiscaldatabase!CK93-D93-P93</f>
        <v>-15356.886120664785</v>
      </c>
      <c r="CM93" s="80">
        <f>[2]Fiscaldatabase!CK93-D93</f>
        <v>50241.19951068901</v>
      </c>
      <c r="CN93" s="83">
        <f>[2]AWM_DB_2017Q4!D132*[2]AWM_DB_2017Q4!J132</f>
        <v>378319.97639550554</v>
      </c>
      <c r="CO93" s="55">
        <f>[2]Fiscaldatabase!CL93/([2]AWM_DB_2017Q4!B132*[2]AWM_DB_2017Q4!H132)*100</f>
        <v>-0.80095889172071733</v>
      </c>
      <c r="CP93" s="37">
        <f>[2]Fiscaldatabase!CM93/([2]AWM_DB_2017Q4!B132*[2]AWM_DB_2017Q4!H132)*100</f>
        <v>2.6203968149930459</v>
      </c>
      <c r="CQ93">
        <f>SUM([2]Fiscaldatabase!CM90:CM93)/([2]AWM_DB_2017Q4!B132*[2]AWM_DB_2017Q4!H132+[2]AWM_DB_2017Q4!B131*[2]AWM_DB_2017Q4!H131+[2]AWM_DB_2017Q4!B130*[2]AWM_DB_2017Q4!H130+[2]AWM_DB_2017Q4!B129*[2]AWM_DB_2017Q4!H129)*100</f>
        <v>2.6814468597705523</v>
      </c>
      <c r="CX93">
        <v>50923.521336743703</v>
      </c>
      <c r="CY93" s="37">
        <f>CX93/([2]AWM_DB_2017Q4!B132*[2]AWM_DB_2017Q4!H132)*100</f>
        <v>2.655984220493059</v>
      </c>
    </row>
    <row r="94" spans="1:103">
      <c r="A94" s="71" t="s">
        <v>384</v>
      </c>
      <c r="B94" s="72">
        <f t="shared" si="15"/>
        <v>56056.733613088727</v>
      </c>
      <c r="C94" s="73">
        <f t="shared" si="16"/>
        <v>-9175.7390680464814</v>
      </c>
      <c r="D94" s="74">
        <v>850229.64512603241</v>
      </c>
      <c r="E94" s="75">
        <v>222605.24360648225</v>
      </c>
      <c r="F94" s="76">
        <v>47455.02</v>
      </c>
      <c r="G94" s="76">
        <v>175150.22360648226</v>
      </c>
      <c r="H94" s="75">
        <v>291535.2547478755</v>
      </c>
      <c r="I94" s="76">
        <v>152551.54999999999</v>
      </c>
      <c r="J94" s="76">
        <v>138983.70474787551</v>
      </c>
      <c r="K94" s="75">
        <v>242733.99835371284</v>
      </c>
      <c r="L94" s="77">
        <f t="shared" si="17"/>
        <v>93355.148417961784</v>
      </c>
      <c r="M94" s="78">
        <v>906286.37873912114</v>
      </c>
      <c r="N94" s="75">
        <v>304073.38369050244</v>
      </c>
      <c r="O94" s="79">
        <v>31344.54825049518</v>
      </c>
      <c r="P94" s="75">
        <v>65232.472681135208</v>
      </c>
      <c r="Q94" s="75">
        <v>26597.897938560262</v>
      </c>
      <c r="R94" s="75">
        <v>382173.96</v>
      </c>
      <c r="S94" s="75">
        <v>198771.55249520071</v>
      </c>
      <c r="T94" s="80">
        <f t="shared" si="18"/>
        <v>183402.40750479931</v>
      </c>
      <c r="U94" s="75">
        <v>22256280.621583622</v>
      </c>
      <c r="V94" s="75">
        <v>446637.41</v>
      </c>
      <c r="W94" s="75">
        <v>54295.352342530474</v>
      </c>
      <c r="X94" s="77">
        <f t="shared" si="14"/>
        <v>73913.31208639266</v>
      </c>
      <c r="Y94" s="81"/>
      <c r="Z94" s="82">
        <v>5156377.0999999996</v>
      </c>
      <c r="AA94" s="83">
        <f t="shared" si="24"/>
        <v>6098033.5062868819</v>
      </c>
      <c r="AB94" s="83"/>
      <c r="AC94" s="83">
        <f t="shared" si="19"/>
        <v>436469.31234253047</v>
      </c>
      <c r="AD94" s="83">
        <f>(W94+[2]AWM_DB_2017Q4!D133*[2]AWM_DB_2017Q4!J133)/[2]AWM_DB_2017Q4!H133</f>
        <v>382917.08323014714</v>
      </c>
      <c r="AE94" s="83">
        <f>W94/[2]AWM_DB_2017Q4!H133</f>
        <v>47583.937040437173</v>
      </c>
      <c r="AF94" s="83">
        <f>([2]AWM_DB_2017Q4!E133*[2]AWM_DB_2017Q4!K133-[2]Fiscaldatabase!W94)/[2]AWM_DB_2017Q4!H133</f>
        <v>317324.96726100799</v>
      </c>
      <c r="AG94" s="83">
        <f>N94/([2]AWM_DB_2017Q4!H133)</f>
        <v>266487.05866980337</v>
      </c>
      <c r="AH94" s="84">
        <f>([2]AWM_DB_2017Q4!C133*[2]AWM_DB_2017Q4!I133)/([2]AWM_DB_2017Q4!B133*[2]AWM_DB_2017Q4!H133)*100</f>
        <v>56.128929249860903</v>
      </c>
      <c r="AI94" s="84">
        <f>([2]AWM_DB_2017Q4!E133*[2]AWM_DB_2017Q4!K133-[2]Fiscaldatabase!W94)/([2]AWM_DB_2017Q4!H133*[2]AWM_DB_2017Q4!B133)*100</f>
        <v>18.757387877662111</v>
      </c>
      <c r="AJ94" s="84">
        <f>(W94+[2]AWM_DB_2017Q4!D133*[2]AWM_DB_2017Q4!J133)/([2]AWM_DB_2017Q4!H133*[2]AWM_DB_2017Q4!B133)*100</f>
        <v>22.634601736909925</v>
      </c>
      <c r="AK94" s="84">
        <f t="shared" si="20"/>
        <v>2.479081135567057</v>
      </c>
      <c r="AL94">
        <f>[2]AWM_DB_2017Q4!Q133/([2]AWM_DB_2017Q4!B133*[2]AWM_DB_2017Q4!H133)</f>
        <v>0.47555366339864658</v>
      </c>
      <c r="AM94">
        <f>([2]AWM_DB_2017Q4!Q133-I94)/([2]AWM_DB_2017Q4!B133*[2]AWM_DB_2017Q4!H133)</f>
        <v>0.39652539678920989</v>
      </c>
      <c r="AO94">
        <f>Z94/([2]AWM_DB_2017Q4!B133*[2]AWM_DB_2017Q4!H133+[2]AWM_DB_2017Q4!B132*[2]AWM_DB_2017Q4!H132+[2]AWM_DB_2017Q4!B131*[2]AWM_DB_2017Q4!H131+[2]AWM_DB_2017Q4!B130*[2]AWM_DB_2017Q4!H130)*100</f>
        <v>67.62298082336028</v>
      </c>
      <c r="AP94">
        <f>Z94/([2]AWM_DB_2017Q4!B133*[2]AWM_DB_2017Q4!H133*4)*100</f>
        <v>66.780629924375432</v>
      </c>
      <c r="AQ94">
        <f>AA94/([2]AWM_DB_2017Q4!B133*[2]AWM_DB_2017Q4!H133*4)*100</f>
        <v>78.97609328258514</v>
      </c>
      <c r="AR94">
        <f>B94/([2]AWM_DB_2017Q4!B133*[2]AWM_DB_2017Q4!H133)*100</f>
        <v>2.903979991831843</v>
      </c>
      <c r="AS94">
        <f>(B94-P94)/([2]AWM_DB_2017Q4!B133*[2]AWM_DB_2017Q4!H133)*100</f>
        <v>-0.47534276341879317</v>
      </c>
      <c r="AT94">
        <f>SUM(C91:C94)/([2]AWM_DB_2017Q4!B133*[2]AWM_DB_2017Q4!H133+[2]AWM_DB_2017Q4!B132*[2]AWM_DB_2017Q4!H132+[2]AWM_DB_2017Q4!B131*[2]AWM_DB_2017Q4!H131+[2]AWM_DB_2017Q4!B130*[2]AWM_DB_2017Q4!H130)*100</f>
        <v>-0.71704624791408089</v>
      </c>
      <c r="AU94" s="85">
        <f>Z94/([2]AWM_DB_2017Q4!H133*[2]population!D178)</f>
        <v>4624767.4793853248</v>
      </c>
      <c r="AV94">
        <f>AA94/([2]AWM_DB_2017Q4!H133*[2]population!D178)</f>
        <v>5469341.4583812421</v>
      </c>
      <c r="AW94" s="36">
        <f>(M94-P94)/([2]AWM_DB_2017Q4!B133*[2]AWM_DB_2017Q4!H133)*100</f>
        <v>43.570211066920443</v>
      </c>
      <c r="AX94" s="36">
        <f>D94/([2]AWM_DB_2017Q4!B133*[2]AWM_DB_2017Q4!H133)*100</f>
        <v>44.045553830339237</v>
      </c>
      <c r="AZ94" s="36">
        <f>AC94/([2]AWM_DB_2017Q4!B133*[2]AWM_DB_2017Q4!H133)*100</f>
        <v>22.610988339773026</v>
      </c>
      <c r="BA94" s="36">
        <f>AD94/[2]AWM_DB_2017Q4!B133*100</f>
        <v>22.634601736909925</v>
      </c>
      <c r="BC94">
        <f>R94/([2]AWM_DB_2017Q4!B133*[2]AWM_DB_2017Q4!H133)*100</f>
        <v>19.798255476305691</v>
      </c>
      <c r="BD94">
        <f>([2]AWM_DB_2017Q4!D133*[2]AWM_DB_2017Q4!J133)/([2]AWM_DB_2017Q4!B133*[2]AWM_DB_2017Q4!H133)*100</f>
        <v>19.82186887344259</v>
      </c>
      <c r="BE94" s="37">
        <f>N94/([2]AWM_DB_2017Q4!B133*[2]AWM_DB_2017Q4!H133)*100</f>
        <v>15.752309586580129</v>
      </c>
      <c r="BG94">
        <f t="shared" si="21"/>
        <v>0.5733846567413492</v>
      </c>
      <c r="BH94">
        <f>([2]AWM_DB_2017Q4!D133/[2]AWM_DB_2017Q4!D132-1)*100</f>
        <v>0.57338510126396791</v>
      </c>
      <c r="BL94" s="37">
        <f>(G94+H94)/[2]AWM_DB_2017Q4!Q133</f>
        <v>0.50838249410180436</v>
      </c>
      <c r="BM94">
        <f>(E94+H94)/[2]AWM_DB_2017Q4!T133</f>
        <v>0.29901392304013702</v>
      </c>
      <c r="BN94">
        <f>(E94)/[2]AWM_DB_2017Q4!T133</f>
        <v>0.12946279741263153</v>
      </c>
      <c r="BP94">
        <f>(H94)/[2]AWM_DB_2017Q4!T133</f>
        <v>0.16955112562750546</v>
      </c>
      <c r="BR94">
        <f>($E94)/[2]AWM_DB_2017Q4!Q133</f>
        <v>0.24249438689170744</v>
      </c>
      <c r="BS94">
        <f>($G94)/[2]AWM_DB_2017Q4!Q133</f>
        <v>0.19079939627335252</v>
      </c>
      <c r="BT94">
        <f>($H94)/[2]AWM_DB_2017Q4!Q133</f>
        <v>0.31758309782845184</v>
      </c>
      <c r="BU94">
        <f>($I94)/([2]AWM_DB_2017Q4!$Q133)</f>
        <v>0.16618159566818227</v>
      </c>
      <c r="BV94">
        <f>($J94)/([2]AWM_DB_2017Q4!$Q133)</f>
        <v>0.1514015021602696</v>
      </c>
      <c r="BW94">
        <f>K94/([2]AWM_DB_2017Q4!C133*[2]AWM_DB_2017Q4!I133)*100</f>
        <v>22.403180809409182</v>
      </c>
      <c r="BX94">
        <f>($I94)/([2]AWM_DB_2017Q4!Q133-$I94)*100</f>
        <v>19.930190411346491</v>
      </c>
      <c r="BY94">
        <f>($J94)/([2]AWM_DB_2017Q4!Q133-$I94)*100</f>
        <v>18.157610982645018</v>
      </c>
      <c r="BZ94">
        <f>($E94)/([2]AWM_DB_2017Q4!B133*[2]AWM_DB_2017Q4!H133)*100</f>
        <v>11.531909403996021</v>
      </c>
      <c r="CA94" s="37">
        <f>($I94)/([2]AWM_DB_2017Q4!B133*[2]AWM_DB_2017Q4!H133)*100</f>
        <v>7.9028266609436741</v>
      </c>
      <c r="CB94" s="37">
        <f>($J94)/([2]AWM_DB_2017Q4!B133*[2]AWM_DB_2017Q4!H133)*100</f>
        <v>7.1999538996374302</v>
      </c>
      <c r="CC94" s="37">
        <f t="shared" si="22"/>
        <v>15.102780560581104</v>
      </c>
      <c r="CD94">
        <f>N94/([2]AWM_DB_2017Q4!H133*[2]population!D178)*100</f>
        <v>27272417.609613769</v>
      </c>
      <c r="CF94">
        <f t="shared" si="13"/>
        <v>0.52326964754890126</v>
      </c>
      <c r="CG94">
        <f>N94/([2]AWM_DB_2017Q4!B133*[2]AWM_DB_2017Q4!H133)*100</f>
        <v>15.752309586580129</v>
      </c>
      <c r="CH94">
        <f>($G94+$H94)/[2]AWM_DB_2017Q4!Q133*100</f>
        <v>50.838249410180438</v>
      </c>
      <c r="CI94">
        <f t="shared" si="23"/>
        <v>38.087801393991512</v>
      </c>
      <c r="CK94" s="80">
        <f>N94+P94+Q94+[2]Fiscaldatabase!CN94+W94+X94</f>
        <v>906742.19796539901</v>
      </c>
      <c r="CL94" s="80">
        <f>[2]Fiscaldatabase!CK94-D94-P94</f>
        <v>-8719.9198417686057</v>
      </c>
      <c r="CM94" s="80">
        <f>[2]Fiscaldatabase!CK94-D94</f>
        <v>56512.552839366603</v>
      </c>
      <c r="CN94" s="83">
        <f>[2]AWM_DB_2017Q4!D133*[2]AWM_DB_2017Q4!J133</f>
        <v>382629.7792262779</v>
      </c>
      <c r="CO94" s="55">
        <f>[2]Fiscaldatabase!CL94/([2]AWM_DB_2017Q4!B133*[2]AWM_DB_2017Q4!H133)*100</f>
        <v>-0.45172936628189408</v>
      </c>
      <c r="CP94" s="37">
        <f>[2]Fiscaldatabase!CM94/([2]AWM_DB_2017Q4!B133*[2]AWM_DB_2017Q4!H133)*100</f>
        <v>2.927593388968742</v>
      </c>
      <c r="CQ94">
        <f>SUM([2]Fiscaldatabase!CM91:CM94)/([2]AWM_DB_2017Q4!B133*[2]AWM_DB_2017Q4!H133+[2]AWM_DB_2017Q4!B132*[2]AWM_DB_2017Q4!H132+[2]AWM_DB_2017Q4!B131*[2]AWM_DB_2017Q4!H131+[2]AWM_DB_2017Q4!B130*[2]AWM_DB_2017Q4!H130)*100</f>
        <v>2.7520782039938143</v>
      </c>
      <c r="CX94">
        <v>50047.091856040402</v>
      </c>
      <c r="CY94" s="37">
        <f>CX94/([2]AWM_DB_2017Q4!B133*[2]AWM_DB_2017Q4!H133)*100</f>
        <v>2.5926546916279323</v>
      </c>
    </row>
    <row r="95" spans="1:103">
      <c r="A95" s="71" t="s">
        <v>385</v>
      </c>
      <c r="B95" s="72">
        <f t="shared" si="15"/>
        <v>58465.519830560894</v>
      </c>
      <c r="C95" s="73">
        <f t="shared" si="16"/>
        <v>-6042.3801074026051</v>
      </c>
      <c r="D95" s="74">
        <v>856416.05483907496</v>
      </c>
      <c r="E95" s="75">
        <v>218362.34291109521</v>
      </c>
      <c r="F95" s="76">
        <v>46610.783000000003</v>
      </c>
      <c r="G95" s="76">
        <v>171751.55991109522</v>
      </c>
      <c r="H95" s="75">
        <v>294307.60379294911</v>
      </c>
      <c r="I95" s="76">
        <v>154389.04999999999</v>
      </c>
      <c r="J95" s="76">
        <v>139918.55379294913</v>
      </c>
      <c r="K95" s="75">
        <v>244188.09722187632</v>
      </c>
      <c r="L95" s="77">
        <f t="shared" si="17"/>
        <v>99558.010913154227</v>
      </c>
      <c r="M95" s="78">
        <v>914881.57466963585</v>
      </c>
      <c r="N95" s="75">
        <v>306822.64947647211</v>
      </c>
      <c r="O95" s="79">
        <v>31460.10652078706</v>
      </c>
      <c r="P95" s="75">
        <v>64507.899937963499</v>
      </c>
      <c r="Q95" s="75">
        <v>26292.631894743212</v>
      </c>
      <c r="R95" s="75">
        <v>384535.02</v>
      </c>
      <c r="S95" s="75">
        <v>199929.18614609103</v>
      </c>
      <c r="T95" s="80">
        <f t="shared" si="18"/>
        <v>184605.83385390899</v>
      </c>
      <c r="U95" s="75">
        <v>22312990.474127918</v>
      </c>
      <c r="V95" s="75">
        <v>447232.72</v>
      </c>
      <c r="W95" s="75">
        <v>60921.885165443789</v>
      </c>
      <c r="X95" s="77">
        <f t="shared" si="14"/>
        <v>71801.488195013255</v>
      </c>
      <c r="Y95" s="81"/>
      <c r="Z95" s="82">
        <v>5216995.7</v>
      </c>
      <c r="AA95" s="83">
        <f t="shared" si="24"/>
        <v>6156499.0261174431</v>
      </c>
      <c r="AB95" s="83"/>
      <c r="AC95" s="83">
        <f t="shared" si="19"/>
        <v>445456.90516544378</v>
      </c>
      <c r="AD95" s="83">
        <f>(W95+[2]AWM_DB_2017Q4!D134*[2]AWM_DB_2017Q4!J134)/[2]AWM_DB_2017Q4!H134</f>
        <v>388573.44054535998</v>
      </c>
      <c r="AE95" s="83">
        <f>W95/[2]AWM_DB_2017Q4!H134</f>
        <v>53082.37797240707</v>
      </c>
      <c r="AF95" s="83">
        <f>([2]AWM_DB_2017Q4!E134*[2]AWM_DB_2017Q4!K134-[2]Fiscaldatabase!W95)/[2]AWM_DB_2017Q4!H134</f>
        <v>311470.59675120376</v>
      </c>
      <c r="AG95" s="83">
        <f>N95/([2]AWM_DB_2017Q4!H134)</f>
        <v>267340.31302175997</v>
      </c>
      <c r="AH95" s="84">
        <f>([2]AWM_DB_2017Q4!C134*[2]AWM_DB_2017Q4!I134)/([2]AWM_DB_2017Q4!B134*[2]AWM_DB_2017Q4!H134)*100</f>
        <v>56.42780570447016</v>
      </c>
      <c r="AI95" s="84">
        <f>([2]AWM_DB_2017Q4!E134*[2]AWM_DB_2017Q4!K134-[2]Fiscaldatabase!W95)/([2]AWM_DB_2017Q4!H134*[2]AWM_DB_2017Q4!B134)*100</f>
        <v>18.460674585339522</v>
      </c>
      <c r="AJ95" s="84">
        <f>(W95+[2]AWM_DB_2017Q4!D134*[2]AWM_DB_2017Q4!J134)/([2]AWM_DB_2017Q4!H134*[2]AWM_DB_2017Q4!B134)*100</f>
        <v>23.030513676844976</v>
      </c>
      <c r="AK95" s="84">
        <f t="shared" si="20"/>
        <v>2.0810060333453464</v>
      </c>
      <c r="AL95">
        <f>[2]AWM_DB_2017Q4!Q134/([2]AWM_DB_2017Q4!B134*[2]AWM_DB_2017Q4!H134)</f>
        <v>0.47661193212397157</v>
      </c>
      <c r="AM95">
        <f>([2]AWM_DB_2017Q4!Q134-I95)/([2]AWM_DB_2017Q4!B134*[2]AWM_DB_2017Q4!H134)</f>
        <v>0.39688151371606645</v>
      </c>
      <c r="AO95">
        <f>Z95/([2]AWM_DB_2017Q4!B134*[2]AWM_DB_2017Q4!H134+[2]AWM_DB_2017Q4!B133*[2]AWM_DB_2017Q4!H133+[2]AWM_DB_2017Q4!B132*[2]AWM_DB_2017Q4!H132+[2]AWM_DB_2017Q4!B131*[2]AWM_DB_2017Q4!H131)*100</f>
        <v>67.92210041994953</v>
      </c>
      <c r="AP95">
        <f>Z95/([2]AWM_DB_2017Q4!B134*[2]AWM_DB_2017Q4!H134*4)*100</f>
        <v>67.354720103731765</v>
      </c>
      <c r="AQ95">
        <f>AA95/([2]AWM_DB_2017Q4!B134*[2]AWM_DB_2017Q4!H134*4)*100</f>
        <v>79.484303336312422</v>
      </c>
      <c r="AR95">
        <f>B95/([2]AWM_DB_2017Q4!B134*[2]AWM_DB_2017Q4!H134)*100</f>
        <v>3.0193076248129613</v>
      </c>
      <c r="AS95">
        <f>(B95-P95)/([2]AWM_DB_2017Q4!B134*[2]AWM_DB_2017Q4!H134)*100</f>
        <v>-0.31204382314860574</v>
      </c>
      <c r="AT95">
        <f>SUM(C92:C95)/([2]AWM_DB_2017Q4!B134*[2]AWM_DB_2017Q4!H134+[2]AWM_DB_2017Q4!B133*[2]AWM_DB_2017Q4!H133+[2]AWM_DB_2017Q4!B132*[2]AWM_DB_2017Q4!H132+[2]AWM_DB_2017Q4!B131*[2]AWM_DB_2017Q4!H131)*100</f>
        <v>-0.55974070765392681</v>
      </c>
      <c r="AU95" s="85">
        <f>Z95/([2]AWM_DB_2017Q4!H134*[2]population!D179)</f>
        <v>4646852.120554097</v>
      </c>
      <c r="AV95">
        <f>AA95/([2]AWM_DB_2017Q4!H134*[2]population!D179)</f>
        <v>5483681.0685320431</v>
      </c>
      <c r="AW95" s="36">
        <f>(M95-P95)/([2]AWM_DB_2017Q4!B134*[2]AWM_DB_2017Q4!H134)*100</f>
        <v>43.915451833808206</v>
      </c>
      <c r="AX95" s="36">
        <f>D95/([2]AWM_DB_2017Q4!B134*[2]AWM_DB_2017Q4!H134)*100</f>
        <v>44.227495656956812</v>
      </c>
      <c r="AZ95" s="36">
        <f>AC95/([2]AWM_DB_2017Q4!B134*[2]AWM_DB_2017Q4!H134)*100</f>
        <v>23.004523592528972</v>
      </c>
      <c r="BA95" s="36">
        <f>AD95/[2]AWM_DB_2017Q4!B134*100</f>
        <v>23.030513676844976</v>
      </c>
      <c r="BC95">
        <f>R95/([2]AWM_DB_2017Q4!B134*[2]AWM_DB_2017Q4!H134)*100</f>
        <v>19.858363036168804</v>
      </c>
      <c r="BD95">
        <f>([2]AWM_DB_2017Q4!D134*[2]AWM_DB_2017Q4!J134)/([2]AWM_DB_2017Q4!B134*[2]AWM_DB_2017Q4!H134)*100</f>
        <v>19.884353120484811</v>
      </c>
      <c r="BE95" s="37">
        <f>N95/([2]AWM_DB_2017Q4!B134*[2]AWM_DB_2017Q4!H134)*100</f>
        <v>15.845099260459946</v>
      </c>
      <c r="BG95">
        <f t="shared" si="21"/>
        <v>0.13328708851325644</v>
      </c>
      <c r="BH95">
        <f>([2]AWM_DB_2017Q4!D134/[2]AWM_DB_2017Q4!D133-1)*100</f>
        <v>0.13328699677155331</v>
      </c>
      <c r="BL95" s="37">
        <f>(G95+H95)/[2]AWM_DB_2017Q4!Q134</f>
        <v>0.50499105913260811</v>
      </c>
      <c r="BM95">
        <f>(E95+H95)/[2]AWM_DB_2017Q4!T134</f>
        <v>0.29728779053058646</v>
      </c>
      <c r="BN95">
        <f>(E95)/[2]AWM_DB_2017Q4!T134</f>
        <v>0.12662427137863211</v>
      </c>
      <c r="BP95">
        <f>(H95)/[2]AWM_DB_2017Q4!T134</f>
        <v>0.17066351915195435</v>
      </c>
      <c r="BR95">
        <f>($E95)/[2]AWM_DB_2017Q4!Q134</f>
        <v>0.23660307404957659</v>
      </c>
      <c r="BS95">
        <f>($G95)/[2]AWM_DB_2017Q4!Q134</f>
        <v>0.1860986949765428</v>
      </c>
      <c r="BT95">
        <f>($H95)/[2]AWM_DB_2017Q4!Q134</f>
        <v>0.31889236415606531</v>
      </c>
      <c r="BU95">
        <f>($I95)/([2]AWM_DB_2017Q4!$Q134)</f>
        <v>0.16728582109263357</v>
      </c>
      <c r="BV95">
        <f>($J95)/([2]AWM_DB_2017Q4!$Q134)</f>
        <v>0.15160654306343174</v>
      </c>
      <c r="BW95">
        <f>K95/([2]AWM_DB_2017Q4!C134*[2]AWM_DB_2017Q4!I134)*100</f>
        <v>22.348011015897232</v>
      </c>
      <c r="BX95">
        <f>($I95)/([2]AWM_DB_2017Q4!Q134-$I95)*100</f>
        <v>20.089224529854313</v>
      </c>
      <c r="BY95">
        <f>($J95)/([2]AWM_DB_2017Q4!Q134-$I95)*100</f>
        <v>18.206312190139485</v>
      </c>
      <c r="BZ95">
        <f>($E95)/([2]AWM_DB_2017Q4!B134*[2]AWM_DB_2017Q4!H134)*100</f>
        <v>11.276784826923981</v>
      </c>
      <c r="CA95" s="37">
        <f>($I95)/([2]AWM_DB_2017Q4!B134*[2]AWM_DB_2017Q4!H134)*100</f>
        <v>7.9730418407905139</v>
      </c>
      <c r="CB95" s="37">
        <f>($J95)/([2]AWM_DB_2017Q4!B134*[2]AWM_DB_2017Q4!H134)*100</f>
        <v>7.2257487412098307</v>
      </c>
      <c r="CC95" s="37">
        <f t="shared" si="22"/>
        <v>15.198790582000345</v>
      </c>
      <c r="CD95">
        <f>N95/([2]AWM_DB_2017Q4!H134*[2]population!D179)*100</f>
        <v>27329128.896038212</v>
      </c>
      <c r="CF95">
        <f t="shared" si="13"/>
        <v>0.524583965926397</v>
      </c>
      <c r="CG95">
        <f>N95/([2]AWM_DB_2017Q4!B134*[2]AWM_DB_2017Q4!H134)*100</f>
        <v>15.845099260459946</v>
      </c>
      <c r="CH95">
        <f>($G95+$H95)/[2]AWM_DB_2017Q4!Q134*100</f>
        <v>50.499105913260813</v>
      </c>
      <c r="CI95">
        <f t="shared" si="23"/>
        <v>38.295536719993798</v>
      </c>
      <c r="CK95" s="80">
        <f>N95+P95+Q95+[2]Fiscaldatabase!CN95+W95+X95</f>
        <v>915384.84362358006</v>
      </c>
      <c r="CL95" s="80">
        <f>[2]Fiscaldatabase!CK95-D95-P95</f>
        <v>-5539.1111534583979</v>
      </c>
      <c r="CM95" s="80">
        <f>[2]Fiscaldatabase!CK95-D95</f>
        <v>58968.788784505101</v>
      </c>
      <c r="CN95" s="83">
        <f>[2]AWM_DB_2017Q4!D134*[2]AWM_DB_2017Q4!J134</f>
        <v>385038.28895394423</v>
      </c>
      <c r="CO95" s="55">
        <f>[2]Fiscaldatabase!CL95/([2]AWM_DB_2017Q4!B134*[2]AWM_DB_2017Q4!H134)*100</f>
        <v>-0.28605373883259994</v>
      </c>
      <c r="CP95" s="37">
        <f>[2]Fiscaldatabase!CM95/([2]AWM_DB_2017Q4!B134*[2]AWM_DB_2017Q4!H134)*100</f>
        <v>3.0452977091289668</v>
      </c>
      <c r="CQ95">
        <f>SUM([2]Fiscaldatabase!CM92:CM95)/([2]AWM_DB_2017Q4!B134*[2]AWM_DB_2017Q4!H134+[2]AWM_DB_2017Q4!B133*[2]AWM_DB_2017Q4!H133+[2]AWM_DB_2017Q4!B132*[2]AWM_DB_2017Q4!H132+[2]AWM_DB_2017Q4!B131*[2]AWM_DB_2017Q4!H131)*100</f>
        <v>2.863970481940461</v>
      </c>
      <c r="CX95">
        <v>60237.628090439197</v>
      </c>
      <c r="CY95" s="37">
        <f>CX95/([2]AWM_DB_2017Q4!B134*[2]AWM_DB_2017Q4!H134)*100</f>
        <v>3.1108237867585151</v>
      </c>
    </row>
    <row r="96" spans="1:103">
      <c r="A96" s="71" t="s">
        <v>386</v>
      </c>
      <c r="B96" s="72">
        <f t="shared" si="15"/>
        <v>58095.165063696215</v>
      </c>
      <c r="C96" s="73">
        <f t="shared" si="16"/>
        <v>-4989.9128999265013</v>
      </c>
      <c r="D96" s="74">
        <v>864547.65456554224</v>
      </c>
      <c r="E96" s="75">
        <v>215904.89475264956</v>
      </c>
      <c r="F96" s="76">
        <v>46197.495000000003</v>
      </c>
      <c r="G96" s="76">
        <v>169707.39975264957</v>
      </c>
      <c r="H96" s="75">
        <v>296970.92989980272</v>
      </c>
      <c r="I96" s="76">
        <v>155903.82</v>
      </c>
      <c r="J96" s="76">
        <v>141067.10989980272</v>
      </c>
      <c r="K96" s="75">
        <v>245597.95942455478</v>
      </c>
      <c r="L96" s="77">
        <f t="shared" si="17"/>
        <v>106073.87048853515</v>
      </c>
      <c r="M96" s="78">
        <v>922642.81962923845</v>
      </c>
      <c r="N96" s="75">
        <v>310321.75620498555</v>
      </c>
      <c r="O96" s="79">
        <v>32365.973920298282</v>
      </c>
      <c r="P96" s="75">
        <v>63085.077963622716</v>
      </c>
      <c r="Q96" s="75">
        <v>26654.928739235987</v>
      </c>
      <c r="R96" s="75">
        <v>387864.28</v>
      </c>
      <c r="S96" s="75">
        <v>200994.34200067772</v>
      </c>
      <c r="T96" s="80">
        <f t="shared" si="18"/>
        <v>186869.93799932231</v>
      </c>
      <c r="U96" s="75">
        <v>22363636.467849292</v>
      </c>
      <c r="V96" s="75">
        <v>449205.98</v>
      </c>
      <c r="W96" s="75">
        <v>62872.418743550501</v>
      </c>
      <c r="X96" s="77">
        <f t="shared" si="14"/>
        <v>71844.357977843611</v>
      </c>
      <c r="Y96" s="81"/>
      <c r="Z96" s="82">
        <v>5278424.4000000004</v>
      </c>
      <c r="AA96" s="83">
        <f t="shared" si="24"/>
        <v>6214594.1911811391</v>
      </c>
      <c r="AB96" s="83"/>
      <c r="AC96" s="83">
        <f t="shared" si="19"/>
        <v>450736.69874355051</v>
      </c>
      <c r="AD96" s="83">
        <f>(W96+[2]AWM_DB_2017Q4!D135*[2]AWM_DB_2017Q4!J135)/[2]AWM_DB_2017Q4!H135</f>
        <v>391284.9904065514</v>
      </c>
      <c r="AE96" s="83">
        <f>W96/[2]AWM_DB_2017Q4!H135</f>
        <v>54515.953039021595</v>
      </c>
      <c r="AF96" s="83">
        <f>([2]AWM_DB_2017Q4!E135*[2]AWM_DB_2017Q4!K135-[2]Fiscaldatabase!W96)/[2]AWM_DB_2017Q4!H135</f>
        <v>309070.4626713125</v>
      </c>
      <c r="AG96" s="83">
        <f>N96/([2]AWM_DB_2017Q4!H135)</f>
        <v>269076.43488732661</v>
      </c>
      <c r="AH96" s="84">
        <f>([2]AWM_DB_2017Q4!C135*[2]AWM_DB_2017Q4!I135)/([2]AWM_DB_2017Q4!B135*[2]AWM_DB_2017Q4!H135)*100</f>
        <v>56.37176644008283</v>
      </c>
      <c r="AI96" s="84">
        <f>([2]AWM_DB_2017Q4!E135*[2]AWM_DB_2017Q4!K135-[2]Fiscaldatabase!W96)/([2]AWM_DB_2017Q4!H135*[2]AWM_DB_2017Q4!B135)*100</f>
        <v>18.30818008189339</v>
      </c>
      <c r="AJ96" s="84">
        <f>(W96+[2]AWM_DB_2017Q4!D135*[2]AWM_DB_2017Q4!J135)/([2]AWM_DB_2017Q4!H135*[2]AWM_DB_2017Q4!B135)*100</f>
        <v>23.178261700547793</v>
      </c>
      <c r="AK96" s="84">
        <f t="shared" si="20"/>
        <v>2.1417917774759871</v>
      </c>
      <c r="AL96">
        <f>[2]AWM_DB_2017Q4!Q135/([2]AWM_DB_2017Q4!B135*[2]AWM_DB_2017Q4!H135)</f>
        <v>0.47661687038029865</v>
      </c>
      <c r="AM96">
        <f>([2]AWM_DB_2017Q4!Q135-I96)/([2]AWM_DB_2017Q4!B135*[2]AWM_DB_2017Q4!H135)</f>
        <v>0.39653985638484657</v>
      </c>
      <c r="AO96">
        <f>Z96/([2]AWM_DB_2017Q4!B135*[2]AWM_DB_2017Q4!H135+[2]AWM_DB_2017Q4!B134*[2]AWM_DB_2017Q4!H134+[2]AWM_DB_2017Q4!B133*[2]AWM_DB_2017Q4!H133+[2]AWM_DB_2017Q4!B132*[2]AWM_DB_2017Q4!H132)*100</f>
        <v>68.276388376361126</v>
      </c>
      <c r="AP96">
        <f>Z96/([2]AWM_DB_2017Q4!B135*[2]AWM_DB_2017Q4!H135*4)*100</f>
        <v>67.779042321210525</v>
      </c>
      <c r="AQ96">
        <f>AA96/([2]AWM_DB_2017Q4!B135*[2]AWM_DB_2017Q4!H135*4)*100</f>
        <v>79.800184822807253</v>
      </c>
      <c r="AR96">
        <f>B96/([2]AWM_DB_2017Q4!B135*[2]AWM_DB_2017Q4!H135)*100</f>
        <v>2.9839469910831546</v>
      </c>
      <c r="AS96">
        <f>(B96-P96)/([2]AWM_DB_2017Q4!B135*[2]AWM_DB_2017Q4!H135)*100</f>
        <v>-0.25629732813698924</v>
      </c>
      <c r="AT96">
        <f>SUM(C93:C96)/([2]AWM_DB_2017Q4!B135*[2]AWM_DB_2017Q4!H135+[2]AWM_DB_2017Q4!B134*[2]AWM_DB_2017Q4!H134+[2]AWM_DB_2017Q4!B133*[2]AWM_DB_2017Q4!H133+[2]AWM_DB_2017Q4!B132*[2]AWM_DB_2017Q4!H132)*100</f>
        <v>-0.46646155727734612</v>
      </c>
      <c r="AU96" s="85">
        <f>Z96/([2]AWM_DB_2017Q4!H135*[2]population!D180)</f>
        <v>4673916.3252666472</v>
      </c>
      <c r="AV96">
        <f>AA96/([2]AWM_DB_2017Q4!H135*[2]population!D180)</f>
        <v>5502871.8882605946</v>
      </c>
      <c r="AW96" s="36">
        <f>(M96-P96)/([2]AWM_DB_2017Q4!B135*[2]AWM_DB_2017Q4!H135)*100</f>
        <v>44.149538676638358</v>
      </c>
      <c r="AX96" s="36">
        <f>D96/([2]AWM_DB_2017Q4!B135*[2]AWM_DB_2017Q4!H135)*100</f>
        <v>44.405836004775352</v>
      </c>
      <c r="AZ96" s="36">
        <f>AC96/([2]AWM_DB_2017Q4!B135*[2]AWM_DB_2017Q4!H135)*100</f>
        <v>23.151228067119291</v>
      </c>
      <c r="BA96" s="36">
        <f>AD96/[2]AWM_DB_2017Q4!B135*100</f>
        <v>23.178261700547797</v>
      </c>
      <c r="BC96">
        <f>R96/([2]AWM_DB_2017Q4!B135*[2]AWM_DB_2017Q4!H135)*100</f>
        <v>19.921906581824565</v>
      </c>
      <c r="BD96">
        <f>([2]AWM_DB_2017Q4!D135*[2]AWM_DB_2017Q4!J135)/([2]AWM_DB_2017Q4!B135*[2]AWM_DB_2017Q4!H135)*100</f>
        <v>19.948940215253071</v>
      </c>
      <c r="BE96" s="37">
        <f>N96/([2]AWM_DB_2017Q4!B135*[2]AWM_DB_2017Q4!H135)*100</f>
        <v>15.939083221129463</v>
      </c>
      <c r="BG96">
        <f t="shared" si="21"/>
        <v>0.44121548172950664</v>
      </c>
      <c r="BH96">
        <f>([2]AWM_DB_2017Q4!D135/[2]AWM_DB_2017Q4!D134-1)*100</f>
        <v>0.44121429166299464</v>
      </c>
      <c r="BL96" s="37">
        <f>(G96+H96)/[2]AWM_DB_2017Q4!Q135</f>
        <v>0.50292049914336845</v>
      </c>
      <c r="BM96">
        <f>(E96+H96)/[2]AWM_DB_2017Q4!T135</f>
        <v>0.29581493333909403</v>
      </c>
      <c r="BN96">
        <f>(E96)/[2]AWM_DB_2017Q4!T135</f>
        <v>0.12452895804187866</v>
      </c>
      <c r="BP96">
        <f>(H96)/[2]AWM_DB_2017Q4!T135</f>
        <v>0.1712859752972154</v>
      </c>
      <c r="BR96">
        <f>($E96)/[2]AWM_DB_2017Q4!Q135</f>
        <v>0.23267203668394801</v>
      </c>
      <c r="BS96">
        <f>($G96)/[2]AWM_DB_2017Q4!Q135</f>
        <v>0.18288685111110173</v>
      </c>
      <c r="BT96">
        <f>($H96)/[2]AWM_DB_2017Q4!Q135</f>
        <v>0.32003364803226675</v>
      </c>
      <c r="BU96">
        <f>($I96)/([2]AWM_DB_2017Q4!$Q135)</f>
        <v>0.16801128741321633</v>
      </c>
      <c r="BV96">
        <f>($J96)/([2]AWM_DB_2017Q4!$Q135)</f>
        <v>0.15202236061905045</v>
      </c>
      <c r="BW96">
        <f>K96/([2]AWM_DB_2017Q4!C135*[2]AWM_DB_2017Q4!I135)*100</f>
        <v>22.377636966378812</v>
      </c>
      <c r="BX96">
        <f>($I96)/([2]AWM_DB_2017Q4!Q135-$I96)*100</f>
        <v>20.193938315682537</v>
      </c>
      <c r="BY96">
        <f>($J96)/([2]AWM_DB_2017Q4!Q135-$I96)*100</f>
        <v>18.272166234850594</v>
      </c>
      <c r="BZ96">
        <f>($E96)/([2]AWM_DB_2017Q4!B135*[2]AWM_DB_2017Q4!H135)*100</f>
        <v>11.089541794931334</v>
      </c>
      <c r="CA96" s="37">
        <f>($I96)/([2]AWM_DB_2017Q4!B135*[2]AWM_DB_2017Q4!H135)*100</f>
        <v>8.0077013995452031</v>
      </c>
      <c r="CB96" s="37">
        <f>($J96)/([2]AWM_DB_2017Q4!B135*[2]AWM_DB_2017Q4!H135)*100</f>
        <v>7.2456421746076982</v>
      </c>
      <c r="CC96" s="37">
        <f t="shared" si="22"/>
        <v>15.2533435741529</v>
      </c>
      <c r="CD96">
        <f>N96/([2]AWM_DB_2017Q4!H135*[2]population!D180)*100</f>
        <v>27478236.164789975</v>
      </c>
      <c r="CF96">
        <f t="shared" si="13"/>
        <v>0.5249800714588515</v>
      </c>
      <c r="CG96">
        <f>N96/([2]AWM_DB_2017Q4!B135*[2]AWM_DB_2017Q4!H135)*100</f>
        <v>15.939083221129463</v>
      </c>
      <c r="CH96">
        <f>($G96+$H96)/[2]AWM_DB_2017Q4!Q135*100</f>
        <v>50.292049914336843</v>
      </c>
      <c r="CI96">
        <f t="shared" si="23"/>
        <v>38.466104550533132</v>
      </c>
      <c r="CK96" s="80">
        <f>N96+P96+Q96+[2]Fiscaldatabase!CN96+W96+X96</f>
        <v>923169.14379015472</v>
      </c>
      <c r="CL96" s="80">
        <f>[2]Fiscaldatabase!CK96-D96-P96</f>
        <v>-4463.5887390102362</v>
      </c>
      <c r="CM96" s="80">
        <f>[2]Fiscaldatabase!CK96-D96</f>
        <v>58621.48922461248</v>
      </c>
      <c r="CN96" s="83">
        <f>[2]AWM_DB_2017Q4!D135*[2]AWM_DB_2017Q4!J135</f>
        <v>388390.60416091629</v>
      </c>
      <c r="CO96" s="55">
        <f>[2]Fiscaldatabase!CL96/([2]AWM_DB_2017Q4!B135*[2]AWM_DB_2017Q4!H135)*100</f>
        <v>-0.22926369470848423</v>
      </c>
      <c r="CP96" s="37">
        <f>[2]Fiscaldatabase!CM96/([2]AWM_DB_2017Q4!B135*[2]AWM_DB_2017Q4!H135)*100</f>
        <v>3.0109806245116597</v>
      </c>
      <c r="CQ96">
        <f>SUM([2]Fiscaldatabase!CM93:CM96)/([2]AWM_DB_2017Q4!B135*[2]AWM_DB_2017Q4!H135+[2]AWM_DB_2017Q4!B134*[2]AWM_DB_2017Q4!H134+[2]AWM_DB_2017Q4!B133*[2]AWM_DB_2017Q4!H133+[2]AWM_DB_2017Q4!B132*[2]AWM_DB_2017Q4!H132)*100</f>
        <v>2.9018887050311948</v>
      </c>
      <c r="CX96">
        <v>59668.379050755299</v>
      </c>
      <c r="CY96" s="37">
        <f>CX96/([2]AWM_DB_2017Q4!B135*[2]AWM_DB_2017Q4!H135)*100</f>
        <v>3.0647521172561829</v>
      </c>
    </row>
    <row r="97" spans="1:103">
      <c r="A97" s="71" t="s">
        <v>387</v>
      </c>
      <c r="B97" s="72">
        <f t="shared" si="15"/>
        <v>67523.033306892146</v>
      </c>
      <c r="C97" s="73">
        <f t="shared" si="16"/>
        <v>5084.6040864921524</v>
      </c>
      <c r="D97" s="74">
        <v>865508.62653663149</v>
      </c>
      <c r="E97" s="75">
        <v>220830.6293470416</v>
      </c>
      <c r="F97" s="76">
        <v>46403.915000000001</v>
      </c>
      <c r="G97" s="76">
        <v>174426.71434704159</v>
      </c>
      <c r="H97" s="75">
        <v>298965.83382964542</v>
      </c>
      <c r="I97" s="76">
        <v>156597.97</v>
      </c>
      <c r="J97" s="76">
        <v>142367.86382964542</v>
      </c>
      <c r="K97" s="75">
        <v>247765.47034064244</v>
      </c>
      <c r="L97" s="77">
        <f t="shared" si="17"/>
        <v>97946.693019302096</v>
      </c>
      <c r="M97" s="78">
        <v>933031.65984352364</v>
      </c>
      <c r="N97" s="75">
        <v>314148.62681764172</v>
      </c>
      <c r="O97" s="79">
        <v>33619.320206767065</v>
      </c>
      <c r="P97" s="75">
        <v>62438.429220399994</v>
      </c>
      <c r="Q97" s="75">
        <v>26100.652211675992</v>
      </c>
      <c r="R97" s="75">
        <v>397388.08</v>
      </c>
      <c r="S97" s="75">
        <v>205826.66906530134</v>
      </c>
      <c r="T97" s="80">
        <f t="shared" si="18"/>
        <v>191561.41093469868</v>
      </c>
      <c r="U97" s="75">
        <v>22407218.165079892</v>
      </c>
      <c r="V97" s="75">
        <v>452712.01</v>
      </c>
      <c r="W97" s="75">
        <v>63210.067162872074</v>
      </c>
      <c r="X97" s="77">
        <f t="shared" si="14"/>
        <v>69745.804430933786</v>
      </c>
      <c r="Y97" s="81"/>
      <c r="Z97" s="82">
        <v>5352069.8</v>
      </c>
      <c r="AA97" s="83">
        <f t="shared" si="24"/>
        <v>6282117.2244880311</v>
      </c>
      <c r="AB97" s="83"/>
      <c r="AC97" s="83">
        <f t="shared" si="19"/>
        <v>460598.14716287208</v>
      </c>
      <c r="AD97" s="83">
        <f>(W97+[2]AWM_DB_2017Q4!D136*[2]AWM_DB_2017Q4!J136)/[2]AWM_DB_2017Q4!H136</f>
        <v>396581.90695734863</v>
      </c>
      <c r="AE97" s="83">
        <f>W97/[2]AWM_DB_2017Q4!H136</f>
        <v>54358.183885419283</v>
      </c>
      <c r="AF97" s="83">
        <f>([2]AWM_DB_2017Q4!E136*[2]AWM_DB_2017Q4!K136-[2]Fiscaldatabase!W97)/[2]AWM_DB_2017Q4!H136</f>
        <v>310401.32685995923</v>
      </c>
      <c r="AG97" s="83">
        <f>N97/([2]AWM_DB_2017Q4!H136)</f>
        <v>270155.52411777282</v>
      </c>
      <c r="AH97" s="84">
        <f>([2]AWM_DB_2017Q4!C136*[2]AWM_DB_2017Q4!I136)/([2]AWM_DB_2017Q4!B136*[2]AWM_DB_2017Q4!H136)*100</f>
        <v>56.183087197204074</v>
      </c>
      <c r="AI97" s="84">
        <f>([2]AWM_DB_2017Q4!E136*[2]AWM_DB_2017Q4!K136-[2]Fiscaldatabase!W97)/([2]AWM_DB_2017Q4!H136*[2]AWM_DB_2017Q4!B136)*100</f>
        <v>18.294837316506985</v>
      </c>
      <c r="AJ97" s="84">
        <f>(W97+[2]AWM_DB_2017Q4!D136*[2]AWM_DB_2017Q4!J136)/([2]AWM_DB_2017Q4!H136*[2]AWM_DB_2017Q4!B136)*100</f>
        <v>23.374260489962893</v>
      </c>
      <c r="AK97" s="84">
        <f t="shared" si="20"/>
        <v>2.1478149963260478</v>
      </c>
      <c r="AL97">
        <f>[2]AWM_DB_2017Q4!Q136/([2]AWM_DB_2017Q4!B136*[2]AWM_DB_2017Q4!H136)</f>
        <v>0.47668177831527742</v>
      </c>
      <c r="AM97">
        <f>([2]AWM_DB_2017Q4!Q136-I97)/([2]AWM_DB_2017Q4!B136*[2]AWM_DB_2017Q4!H136)</f>
        <v>0.39730932619696374</v>
      </c>
      <c r="AO97">
        <f>Z97/([2]AWM_DB_2017Q4!B136*[2]AWM_DB_2017Q4!H136+[2]AWM_DB_2017Q4!B135*[2]AWM_DB_2017Q4!H135+[2]AWM_DB_2017Q4!B134*[2]AWM_DB_2017Q4!H134+[2]AWM_DB_2017Q4!B133*[2]AWM_DB_2017Q4!H133)*100</f>
        <v>68.734321544575423</v>
      </c>
      <c r="AP97">
        <f>Z97/([2]AWM_DB_2017Q4!B136*[2]AWM_DB_2017Q4!H136*4)*100</f>
        <v>67.81807323785435</v>
      </c>
      <c r="AQ97">
        <f>AA97/([2]AWM_DB_2017Q4!B136*[2]AWM_DB_2017Q4!H136*4)*100</f>
        <v>79.603051144646059</v>
      </c>
      <c r="AR97">
        <f>B97/([2]AWM_DB_2017Q4!B136*[2]AWM_DB_2017Q4!H136)*100</f>
        <v>3.4224381887163653</v>
      </c>
      <c r="AS97">
        <f>(B97-P97)/([2]AWM_DB_2017Q4!B136*[2]AWM_DB_2017Q4!H136)*100</f>
        <v>0.25771566157318676</v>
      </c>
      <c r="AT97">
        <f>SUM(C94:C97)/([2]AWM_DB_2017Q4!B136*[2]AWM_DB_2017Q4!H136+[2]AWM_DB_2017Q4!B135*[2]AWM_DB_2017Q4!H135+[2]AWM_DB_2017Q4!B134*[2]AWM_DB_2017Q4!H134+[2]AWM_DB_2017Q4!B133*[2]AWM_DB_2017Q4!H133)*100</f>
        <v>-0.19422365572365025</v>
      </c>
      <c r="AU97" s="85">
        <f>Z97/([2]AWM_DB_2017Q4!H136*[2]population!D181)</f>
        <v>4695769.3883001823</v>
      </c>
      <c r="AV97">
        <f>AA97/([2]AWM_DB_2017Q4!H136*[2]population!D181)</f>
        <v>5511769.2516760901</v>
      </c>
      <c r="AW97" s="36">
        <f>(M97-P97)/([2]AWM_DB_2017Q4!B136*[2]AWM_DB_2017Q4!H136)*100</f>
        <v>44.126446538331194</v>
      </c>
      <c r="AX97" s="36">
        <f>D97/([2]AWM_DB_2017Q4!B136*[2]AWM_DB_2017Q4!H136)*100</f>
        <v>43.868730876758001</v>
      </c>
      <c r="AZ97" s="36">
        <f>AC97/([2]AWM_DB_2017Q4!B136*[2]AWM_DB_2017Q4!H136)*100</f>
        <v>23.345643868479947</v>
      </c>
      <c r="BA97" s="36">
        <f>AD97/[2]AWM_DB_2017Q4!B136*100</f>
        <v>23.374260489962893</v>
      </c>
      <c r="BC97">
        <f>R97/([2]AWM_DB_2017Q4!B136*[2]AWM_DB_2017Q4!H136)*100</f>
        <v>20.141810492299879</v>
      </c>
      <c r="BD97">
        <f>([2]AWM_DB_2017Q4!D136*[2]AWM_DB_2017Q4!J136)/([2]AWM_DB_2017Q4!B136*[2]AWM_DB_2017Q4!H136)*100</f>
        <v>20.170427113782818</v>
      </c>
      <c r="BE97" s="37">
        <f>N97/([2]AWM_DB_2017Q4!B136*[2]AWM_DB_2017Q4!H136)*100</f>
        <v>15.922777824078604</v>
      </c>
      <c r="BG97">
        <f t="shared" si="21"/>
        <v>0.78049495244920664</v>
      </c>
      <c r="BH97">
        <f>([2]AWM_DB_2017Q4!D136/[2]AWM_DB_2017Q4!D135-1)*100</f>
        <v>0.78049672192894715</v>
      </c>
      <c r="BL97" s="37">
        <f>(G97+H97)/[2]AWM_DB_2017Q4!Q136</f>
        <v>0.5033574907793259</v>
      </c>
      <c r="BM97">
        <f>(E97+H97)/[2]AWM_DB_2017Q4!T136</f>
        <v>0.29567635021144806</v>
      </c>
      <c r="BN97">
        <f>(E97)/[2]AWM_DB_2017Q4!T136</f>
        <v>0.12561531123391995</v>
      </c>
      <c r="BP97">
        <f>(H97)/[2]AWM_DB_2017Q4!T136</f>
        <v>0.17006103897752811</v>
      </c>
      <c r="BR97">
        <f>($E97)/[2]AWM_DB_2017Q4!Q136</f>
        <v>0.23480883233898853</v>
      </c>
      <c r="BS97">
        <f>($G97)/[2]AWM_DB_2017Q4!Q136</f>
        <v>0.18546762849726861</v>
      </c>
      <c r="BT97">
        <f>($H97)/[2]AWM_DB_2017Q4!Q136</f>
        <v>0.3178898622820574</v>
      </c>
      <c r="BU97">
        <f>($I97)/([2]AWM_DB_2017Q4!$Q136)</f>
        <v>0.16651035497693545</v>
      </c>
      <c r="BV97">
        <f>($J97)/([2]AWM_DB_2017Q4!$Q136)</f>
        <v>0.15137950730512192</v>
      </c>
      <c r="BW97">
        <f>K97/([2]AWM_DB_2017Q4!C136*[2]AWM_DB_2017Q4!I136)*100</f>
        <v>22.352126734571186</v>
      </c>
      <c r="BX97">
        <f>($I97)/([2]AWM_DB_2017Q4!Q136-$I97)*100</f>
        <v>19.977495337968801</v>
      </c>
      <c r="BY97">
        <f>($J97)/([2]AWM_DB_2017Q4!Q136-$I97)*100</f>
        <v>18.16213413196428</v>
      </c>
      <c r="BZ97">
        <f>($E97)/([2]AWM_DB_2017Q4!B136*[2]AWM_DB_2017Q4!H136)*100</f>
        <v>11.192909176348287</v>
      </c>
      <c r="CA97" s="37">
        <f>($I97)/([2]AWM_DB_2017Q4!B136*[2]AWM_DB_2017Q4!H136)*100</f>
        <v>7.9372452118313692</v>
      </c>
      <c r="CB97" s="37">
        <f>($J97)/([2]AWM_DB_2017Q4!B136*[2]AWM_DB_2017Q4!H136)*100</f>
        <v>7.2159852742696051</v>
      </c>
      <c r="CC97" s="37">
        <f t="shared" si="22"/>
        <v>15.153230486100973</v>
      </c>
      <c r="CD97">
        <f>N97/([2]AWM_DB_2017Q4!H136*[2]population!D181)*100</f>
        <v>27562598.402338095</v>
      </c>
      <c r="CF97">
        <f t="shared" si="13"/>
        <v>0.52379888361835869</v>
      </c>
      <c r="CG97">
        <f>N97/([2]AWM_DB_2017Q4!B136*[2]AWM_DB_2017Q4!H136)*100</f>
        <v>15.922777824078604</v>
      </c>
      <c r="CH97">
        <f>($G97+$H97)/[2]AWM_DB_2017Q4!Q136*100</f>
        <v>50.33574907793259</v>
      </c>
      <c r="CI97">
        <f t="shared" si="23"/>
        <v>38.139629469933084</v>
      </c>
      <c r="CK97" s="80">
        <f>N97+P97+Q97+[2]Fiscaldatabase!CN97+W97+X97</f>
        <v>933596.25180369231</v>
      </c>
      <c r="CL97" s="80">
        <f>[2]Fiscaldatabase!CK97-D97-P97</f>
        <v>5649.1960466608289</v>
      </c>
      <c r="CM97" s="80">
        <f>[2]Fiscaldatabase!CK97-D97</f>
        <v>68087.625267060823</v>
      </c>
      <c r="CN97" s="83">
        <f>[2]AWM_DB_2017Q4!D136*[2]AWM_DB_2017Q4!J136</f>
        <v>397952.67196016869</v>
      </c>
      <c r="CO97" s="55">
        <f>[2]Fiscaldatabase!CL97/([2]AWM_DB_2017Q4!B136*[2]AWM_DB_2017Q4!H136)*100</f>
        <v>0.28633228305613007</v>
      </c>
      <c r="CP97" s="37">
        <f>[2]Fiscaldatabase!CM97/([2]AWM_DB_2017Q4!B136*[2]AWM_DB_2017Q4!H136)*100</f>
        <v>3.451054810199309</v>
      </c>
      <c r="CQ97">
        <f>SUM([2]Fiscaldatabase!CM94:CM97)/([2]AWM_DB_2017Q4!B136*[2]AWM_DB_2017Q4!H136+[2]AWM_DB_2017Q4!B135*[2]AWM_DB_2017Q4!H135+[2]AWM_DB_2017Q4!B134*[2]AWM_DB_2017Q4!H134+[2]AWM_DB_2017Q4!B133*[2]AWM_DB_2017Q4!H133)*100</f>
        <v>3.1103474557961204</v>
      </c>
      <c r="CX97">
        <v>73425.103207413398</v>
      </c>
      <c r="CY97" s="37">
        <f>CX97/([2]AWM_DB_2017Q4!B136*[2]AWM_DB_2017Q4!H136)*100</f>
        <v>3.7215875075600668</v>
      </c>
    </row>
    <row r="98" spans="1:103">
      <c r="A98" s="71" t="s">
        <v>388</v>
      </c>
      <c r="B98" s="72">
        <f t="shared" si="15"/>
        <v>63654.566054383875</v>
      </c>
      <c r="C98" s="73">
        <f t="shared" si="16"/>
        <v>1258.9168578496901</v>
      </c>
      <c r="D98" s="74">
        <v>872294.43025052489</v>
      </c>
      <c r="E98" s="75">
        <v>222666.70404533224</v>
      </c>
      <c r="F98" s="76">
        <v>46635.605000000003</v>
      </c>
      <c r="G98" s="76">
        <v>176031.09904533223</v>
      </c>
      <c r="H98" s="75">
        <v>300634.86052737385</v>
      </c>
      <c r="I98" s="76">
        <v>157454.17000000001</v>
      </c>
      <c r="J98" s="76">
        <v>143180.69052737384</v>
      </c>
      <c r="K98" s="75">
        <v>250289.01134174873</v>
      </c>
      <c r="L98" s="77">
        <f t="shared" si="17"/>
        <v>98703.854336070013</v>
      </c>
      <c r="M98" s="78">
        <v>935948.99630490877</v>
      </c>
      <c r="N98" s="75">
        <v>316084.62821746408</v>
      </c>
      <c r="O98" s="79">
        <v>32900.360820276052</v>
      </c>
      <c r="P98" s="75">
        <v>62395.649196534185</v>
      </c>
      <c r="Q98" s="75">
        <v>25705.910792411396</v>
      </c>
      <c r="R98" s="75">
        <v>396101.21</v>
      </c>
      <c r="S98" s="75">
        <v>206513.60606543111</v>
      </c>
      <c r="T98" s="80">
        <f t="shared" si="18"/>
        <v>189587.60393456891</v>
      </c>
      <c r="U98" s="75">
        <v>22443378.237569693</v>
      </c>
      <c r="V98" s="75">
        <v>453879.17</v>
      </c>
      <c r="W98" s="75">
        <v>64515.335945634877</v>
      </c>
      <c r="X98" s="77">
        <f t="shared" si="14"/>
        <v>71146.262152864132</v>
      </c>
      <c r="Y98" s="81"/>
      <c r="Z98" s="82">
        <v>5418270.7000000002</v>
      </c>
      <c r="AA98" s="83">
        <f t="shared" si="24"/>
        <v>6345771.7905424153</v>
      </c>
      <c r="AB98" s="83"/>
      <c r="AC98" s="83">
        <f t="shared" si="19"/>
        <v>460616.54594563489</v>
      </c>
      <c r="AD98" s="83">
        <f>(W98+[2]AWM_DB_2017Q4!D137*[2]AWM_DB_2017Q4!J137)/[2]AWM_DB_2017Q4!H137</f>
        <v>395982.4921881138</v>
      </c>
      <c r="AE98" s="83">
        <f>W98/[2]AWM_DB_2017Q4!H137</f>
        <v>55395.411146202488</v>
      </c>
      <c r="AF98" s="83">
        <f>([2]AWM_DB_2017Q4!E137*[2]AWM_DB_2017Q4!K137-[2]Fiscaldatabase!W98)/[2]AWM_DB_2017Q4!H137</f>
        <v>314139.3471703658</v>
      </c>
      <c r="AG98" s="83">
        <f>N98/([2]AWM_DB_2017Q4!H137)</f>
        <v>271402.72433605278</v>
      </c>
      <c r="AH98" s="84">
        <f>([2]AWM_DB_2017Q4!C137*[2]AWM_DB_2017Q4!I137)/([2]AWM_DB_2017Q4!B137*[2]AWM_DB_2017Q4!H137)*100</f>
        <v>56.04459659364278</v>
      </c>
      <c r="AI98" s="84">
        <f>([2]AWM_DB_2017Q4!E137*[2]AWM_DB_2017Q4!K137-[2]Fiscaldatabase!W98)/([2]AWM_DB_2017Q4!H137*[2]AWM_DB_2017Q4!B137)*100</f>
        <v>18.372659077825819</v>
      </c>
      <c r="AJ98" s="84">
        <f>(W98+[2]AWM_DB_2017Q4!D137*[2]AWM_DB_2017Q4!J137)/([2]AWM_DB_2017Q4!H137*[2]AWM_DB_2017Q4!B137)*100</f>
        <v>23.159312563970172</v>
      </c>
      <c r="AK98" s="84">
        <f t="shared" si="20"/>
        <v>2.4234317645612293</v>
      </c>
      <c r="AL98">
        <f>[2]AWM_DB_2017Q4!Q137/([2]AWM_DB_2017Q4!B137*[2]AWM_DB_2017Q4!H137)</f>
        <v>0.4731994727188174</v>
      </c>
      <c r="AM98">
        <f>([2]AWM_DB_2017Q4!Q137-I98)/([2]AWM_DB_2017Q4!B137*[2]AWM_DB_2017Q4!H137)</f>
        <v>0.39412893842618063</v>
      </c>
      <c r="AO98">
        <f>Z98/([2]AWM_DB_2017Q4!B137*[2]AWM_DB_2017Q4!H137+[2]AWM_DB_2017Q4!B136*[2]AWM_DB_2017Q4!H136+[2]AWM_DB_2017Q4!B135*[2]AWM_DB_2017Q4!H135+[2]AWM_DB_2017Q4!B134*[2]AWM_DB_2017Q4!H134)*100</f>
        <v>69.043878648065956</v>
      </c>
      <c r="AP98">
        <f>Z98/([2]AWM_DB_2017Q4!B137*[2]AWM_DB_2017Q4!H137*4)*100</f>
        <v>68.02385087532754</v>
      </c>
      <c r="AQ98">
        <f>AA98/([2]AWM_DB_2017Q4!B137*[2]AWM_DB_2017Q4!H137*4)*100</f>
        <v>79.668192652079469</v>
      </c>
      <c r="AR98">
        <f>B98/([2]AWM_DB_2017Q4!B137*[2]AWM_DB_2017Q4!H137)*100</f>
        <v>3.1966130513317434</v>
      </c>
      <c r="AS98">
        <f>(B98-P98)/([2]AWM_DB_2017Q4!B137*[2]AWM_DB_2017Q4!H137)*100</f>
        <v>6.322044603847736E-2</v>
      </c>
      <c r="AT98">
        <f>SUM(C95:C98)/([2]AWM_DB_2017Q4!B137*[2]AWM_DB_2017Q4!H137+[2]AWM_DB_2017Q4!B136*[2]AWM_DB_2017Q4!H136+[2]AWM_DB_2017Q4!B135*[2]AWM_DB_2017Q4!H135+[2]AWM_DB_2017Q4!B134*[2]AWM_DB_2017Q4!H134)*100</f>
        <v>-5.974803165986789E-2</v>
      </c>
      <c r="AU98" s="85">
        <f>Z98/([2]AWM_DB_2017Q4!H137*[2]population!D182)</f>
        <v>4742535.7077857014</v>
      </c>
      <c r="AV98">
        <f>AA98/([2]AWM_DB_2017Q4!H137*[2]population!D182)</f>
        <v>5554364.2937785685</v>
      </c>
      <c r="AW98" s="36">
        <f>(M98-P98)/([2]AWM_DB_2017Q4!B137*[2]AWM_DB_2017Q4!H137)*100</f>
        <v>43.868212502076211</v>
      </c>
      <c r="AX98" s="36">
        <f>D98/([2]AWM_DB_2017Q4!B137*[2]AWM_DB_2017Q4!H137)*100</f>
        <v>43.804992056037733</v>
      </c>
      <c r="AZ98" s="36">
        <f>AC98/([2]AWM_DB_2017Q4!B137*[2]AWM_DB_2017Q4!H137)*100</f>
        <v>23.131299978876523</v>
      </c>
      <c r="BA98" s="36">
        <f>AD98/[2]AWM_DB_2017Q4!B137*100</f>
        <v>23.159312563970172</v>
      </c>
      <c r="BC98">
        <f>R98/([2]AWM_DB_2017Q4!B137*[2]AWM_DB_2017Q4!H137)*100</f>
        <v>19.891460676246243</v>
      </c>
      <c r="BD98">
        <f>([2]AWM_DB_2017Q4!D137*[2]AWM_DB_2017Q4!J137)/([2]AWM_DB_2017Q4!B137*[2]AWM_DB_2017Q4!H137)*100</f>
        <v>19.919473261339888</v>
      </c>
      <c r="BE98" s="37">
        <f>N98/([2]AWM_DB_2017Q4!B137*[2]AWM_DB_2017Q4!H137)*100</f>
        <v>15.873177849049236</v>
      </c>
      <c r="BG98">
        <f t="shared" si="21"/>
        <v>0.2578151173855403</v>
      </c>
      <c r="BH98">
        <f>([2]AWM_DB_2017Q4!D137/[2]AWM_DB_2017Q4!D136-1)*100</f>
        <v>0.25781521826671039</v>
      </c>
      <c r="BL98" s="37">
        <f>(G98+H98)/[2]AWM_DB_2017Q4!Q137</f>
        <v>0.50586006204417266</v>
      </c>
      <c r="BM98">
        <f>(E98+H98)/[2]AWM_DB_2017Q4!T137</f>
        <v>0.29557662932422601</v>
      </c>
      <c r="BN98">
        <f>(E98)/[2]AWM_DB_2017Q4!T137</f>
        <v>0.12576892235778922</v>
      </c>
      <c r="BP98">
        <f>(H98)/[2]AWM_DB_2017Q4!T137</f>
        <v>0.16980770696643677</v>
      </c>
      <c r="BR98">
        <f>($E98)/[2]AWM_DB_2017Q4!Q137</f>
        <v>0.23630425135563396</v>
      </c>
      <c r="BS98">
        <f>($G98)/[2]AWM_DB_2017Q4!Q137</f>
        <v>0.18681238065457717</v>
      </c>
      <c r="BT98">
        <f>($H98)/[2]AWM_DB_2017Q4!Q137</f>
        <v>0.31904768138959544</v>
      </c>
      <c r="BU98">
        <f>($I98)/([2]AWM_DB_2017Q4!$Q137)</f>
        <v>0.16709768047358267</v>
      </c>
      <c r="BV98">
        <f>($J98)/([2]AWM_DB_2017Q4!$Q137)</f>
        <v>0.1519500009160128</v>
      </c>
      <c r="BW98">
        <f>K98/([2]AWM_DB_2017Q4!C137*[2]AWM_DB_2017Q4!I137)*100</f>
        <v>22.426863606194736</v>
      </c>
      <c r="BX98">
        <f>($I98)/([2]AWM_DB_2017Q4!Q137-$I98)*100</f>
        <v>20.062098106365376</v>
      </c>
      <c r="BY98">
        <f>($J98)/([2]AWM_DB_2017Q4!Q137-$I98)*100</f>
        <v>18.243435917240639</v>
      </c>
      <c r="BZ98">
        <f>($E98)/([2]AWM_DB_2017Q4!B137*[2]AWM_DB_2017Q4!H137)*100</f>
        <v>11.181904714270088</v>
      </c>
      <c r="CA98" s="37">
        <f>($I98)/([2]AWM_DB_2017Q4!B137*[2]AWM_DB_2017Q4!H137)*100</f>
        <v>7.9070534292636747</v>
      </c>
      <c r="CB98" s="37">
        <f>($J98)/([2]AWM_DB_2017Q4!B137*[2]AWM_DB_2017Q4!H137)*100</f>
        <v>7.1902660313081066</v>
      </c>
      <c r="CC98" s="37">
        <f t="shared" si="22"/>
        <v>15.097319460571782</v>
      </c>
      <c r="CD98">
        <f>N98/([2]AWM_DB_2017Q4!H137*[2]population!D182)*100</f>
        <v>27666440.438339323</v>
      </c>
      <c r="CF98">
        <f t="shared" si="13"/>
        <v>0.52373889616059099</v>
      </c>
      <c r="CG98">
        <f>N98/([2]AWM_DB_2017Q4!B137*[2]AWM_DB_2017Q4!H137)*100</f>
        <v>15.873177849049236</v>
      </c>
      <c r="CH98">
        <f>($G98+$H98)/[2]AWM_DB_2017Q4!Q137*100</f>
        <v>50.586006204417266</v>
      </c>
      <c r="CI98">
        <f t="shared" si="23"/>
        <v>38.305534023606015</v>
      </c>
      <c r="CK98" s="80">
        <f>N98+P98+Q98+[2]Fiscaldatabase!CN98+W98+X98</f>
        <v>936506.81450797664</v>
      </c>
      <c r="CL98" s="80">
        <f>[2]Fiscaldatabase!CK98-D98-P98</f>
        <v>1816.7350609175628</v>
      </c>
      <c r="CM98" s="80">
        <f>[2]Fiscaldatabase!CK98-D98</f>
        <v>64212.384257451748</v>
      </c>
      <c r="CN98" s="83">
        <f>[2]AWM_DB_2017Q4!D137*[2]AWM_DB_2017Q4!J137</f>
        <v>396659.02820306801</v>
      </c>
      <c r="CO98" s="55">
        <f>[2]Fiscaldatabase!CL98/([2]AWM_DB_2017Q4!B137*[2]AWM_DB_2017Q4!H137)*100</f>
        <v>9.1233031132117767E-2</v>
      </c>
      <c r="CP98" s="37">
        <f>[2]Fiscaldatabase!CM98/([2]AWM_DB_2017Q4!B137*[2]AWM_DB_2017Q4!H137)*100</f>
        <v>3.2246256364253836</v>
      </c>
      <c r="CQ98">
        <f>SUM([2]Fiscaldatabase!CM95:CM98)/([2]AWM_DB_2017Q4!B137*[2]AWM_DB_2017Q4!H137+[2]AWM_DB_2017Q4!B136*[2]AWM_DB_2017Q4!H136+[2]AWM_DB_2017Q4!B135*[2]AWM_DB_2017Q4!H135+[2]AWM_DB_2017Q4!B134*[2]AWM_DB_2017Q4!H134)*100</f>
        <v>3.184299132157105</v>
      </c>
      <c r="CX98">
        <v>50043.152429774702</v>
      </c>
      <c r="CY98" s="37">
        <f>CX98/([2]AWM_DB_2017Q4!B137*[2]AWM_DB_2017Q4!H137)*100</f>
        <v>2.5130733598926902</v>
      </c>
    </row>
    <row r="99" spans="1:103">
      <c r="A99" s="71" t="s">
        <v>389</v>
      </c>
      <c r="B99" s="72">
        <f t="shared" si="15"/>
        <v>62483.748258237843</v>
      </c>
      <c r="C99" s="73">
        <f t="shared" si="16"/>
        <v>387.22799020672392</v>
      </c>
      <c r="D99" s="74">
        <v>880598.55696815765</v>
      </c>
      <c r="E99" s="75">
        <v>223886.11177701521</v>
      </c>
      <c r="F99" s="76">
        <v>51976.565999999999</v>
      </c>
      <c r="G99" s="76">
        <v>171909.54577701521</v>
      </c>
      <c r="H99" s="75">
        <v>303675.10521394602</v>
      </c>
      <c r="I99" s="76">
        <v>158610.91</v>
      </c>
      <c r="J99" s="76">
        <v>145064.19521394602</v>
      </c>
      <c r="K99" s="75">
        <v>252879.55791692049</v>
      </c>
      <c r="L99" s="77">
        <f t="shared" si="17"/>
        <v>100157.7820602759</v>
      </c>
      <c r="M99" s="78">
        <v>943082.30522639549</v>
      </c>
      <c r="N99" s="75">
        <v>319381.83272931684</v>
      </c>
      <c r="O99" s="79">
        <v>33294.862542424911</v>
      </c>
      <c r="P99" s="75">
        <v>62096.520268031119</v>
      </c>
      <c r="Q99" s="75">
        <v>25612.60556009792</v>
      </c>
      <c r="R99" s="75">
        <v>399928.29</v>
      </c>
      <c r="S99" s="75">
        <v>208102.22953213152</v>
      </c>
      <c r="T99" s="80">
        <f t="shared" si="18"/>
        <v>191826.06046786846</v>
      </c>
      <c r="U99" s="75">
        <v>22473133.753836863</v>
      </c>
      <c r="V99" s="75">
        <v>453388.72</v>
      </c>
      <c r="W99" s="75">
        <v>63801.561115841854</v>
      </c>
      <c r="X99" s="77">
        <f t="shared" si="14"/>
        <v>72261.495553107816</v>
      </c>
      <c r="Y99" s="81"/>
      <c r="Z99" s="82">
        <v>5490436.5999999996</v>
      </c>
      <c r="AA99" s="83">
        <f t="shared" si="24"/>
        <v>6408255.5388006531</v>
      </c>
      <c r="AB99" s="83"/>
      <c r="AC99" s="83">
        <f t="shared" si="19"/>
        <v>463729.85111584183</v>
      </c>
      <c r="AD99" s="83">
        <f>(W99+[2]AWM_DB_2017Q4!D138*[2]AWM_DB_2017Q4!J138)/[2]AWM_DB_2017Q4!H138</f>
        <v>396698.84304813831</v>
      </c>
      <c r="AE99" s="83">
        <f>W99/[2]AWM_DB_2017Q4!H138</f>
        <v>54513.241462565777</v>
      </c>
      <c r="AF99" s="83">
        <f>([2]AWM_DB_2017Q4!E138*[2]AWM_DB_2017Q4!K138-[2]Fiscaldatabase!W99)/[2]AWM_DB_2017Q4!H138</f>
        <v>317114.22877598257</v>
      </c>
      <c r="AG99" s="83">
        <f>N99/([2]AWM_DB_2017Q4!H138)</f>
        <v>272885.78307227383</v>
      </c>
      <c r="AH99" s="84">
        <f>([2]AWM_DB_2017Q4!C138*[2]AWM_DB_2017Q4!I138)/([2]AWM_DB_2017Q4!B138*[2]AWM_DB_2017Q4!H138)*100</f>
        <v>56.059726118402033</v>
      </c>
      <c r="AI99" s="84">
        <f>([2]AWM_DB_2017Q4!E138*[2]AWM_DB_2017Q4!K138-[2]Fiscaldatabase!W99)/([2]AWM_DB_2017Q4!H138*[2]AWM_DB_2017Q4!B138)*100</f>
        <v>18.440850824476136</v>
      </c>
      <c r="AJ99" s="84">
        <f>(W99+[2]AWM_DB_2017Q4!D138*[2]AWM_DB_2017Q4!J138)/([2]AWM_DB_2017Q4!H138*[2]AWM_DB_2017Q4!B138)*100</f>
        <v>23.068861385153475</v>
      </c>
      <c r="AK99" s="84">
        <f t="shared" si="20"/>
        <v>2.4305616719683485</v>
      </c>
      <c r="AL99">
        <f>[2]AWM_DB_2017Q4!Q138/([2]AWM_DB_2017Q4!B138*[2]AWM_DB_2017Q4!H138)</f>
        <v>0.47157901482196196</v>
      </c>
      <c r="AM99">
        <f>([2]AWM_DB_2017Q4!Q138-I99)/([2]AWM_DB_2017Q4!B138*[2]AWM_DB_2017Q4!H138)</f>
        <v>0.3927712547435388</v>
      </c>
      <c r="AO99">
        <f>Z99/([2]AWM_DB_2017Q4!B138*[2]AWM_DB_2017Q4!H138+[2]AWM_DB_2017Q4!B137*[2]AWM_DB_2017Q4!H137+[2]AWM_DB_2017Q4!B136*[2]AWM_DB_2017Q4!H136+[2]AWM_DB_2017Q4!B135*[2]AWM_DB_2017Q4!H135)*100</f>
        <v>69.290290913608501</v>
      </c>
      <c r="AP99">
        <f>Z99/([2]AWM_DB_2017Q4!B138*[2]AWM_DB_2017Q4!H138*4)*100</f>
        <v>68.199755347629178</v>
      </c>
      <c r="AQ99">
        <f>AA99/([2]AWM_DB_2017Q4!B138*[2]AWM_DB_2017Q4!H138*4)*100</f>
        <v>79.600492964675013</v>
      </c>
      <c r="AR99">
        <f>B99/([2]AWM_DB_2017Q4!B138*[2]AWM_DB_2017Q4!H138)*100</f>
        <v>3.1045810414528212</v>
      </c>
      <c r="AS99">
        <f>(B99-P99)/([2]AWM_DB_2017Q4!B138*[2]AWM_DB_2017Q4!H138)*100</f>
        <v>1.9239893742404906E-2</v>
      </c>
      <c r="AT99">
        <f>SUM(C96:C99)/([2]AWM_DB_2017Q4!B138*[2]AWM_DB_2017Q4!H138+[2]AWM_DB_2017Q4!B137*[2]AWM_DB_2017Q4!H137+[2]AWM_DB_2017Q4!B136*[2]AWM_DB_2017Q4!H136+[2]AWM_DB_2017Q4!B135*[2]AWM_DB_2017Q4!H135)*100</f>
        <v>2.1969661806468276E-2</v>
      </c>
      <c r="AU99" s="85">
        <f>Z99/([2]AWM_DB_2017Q4!H138*[2]population!D183)</f>
        <v>4778349.585869493</v>
      </c>
      <c r="AV99">
        <f>AA99/([2]AWM_DB_2017Q4!H138*[2]population!D183)</f>
        <v>5577131.1884329906</v>
      </c>
      <c r="AW99" s="36">
        <f>(M99-P99)/([2]AWM_DB_2017Q4!B138*[2]AWM_DB_2017Q4!H138)*100</f>
        <v>43.772850413316498</v>
      </c>
      <c r="AX99" s="36">
        <f>D99/([2]AWM_DB_2017Q4!B138*[2]AWM_DB_2017Q4!H138)*100</f>
        <v>43.753610519574089</v>
      </c>
      <c r="AZ99" s="36">
        <f>AC99/([2]AWM_DB_2017Q4!B138*[2]AWM_DB_2017Q4!H138)*100</f>
        <v>23.040981763448769</v>
      </c>
      <c r="BA99" s="36">
        <f>AD99/[2]AWM_DB_2017Q4!B138*100</f>
        <v>23.068861385153475</v>
      </c>
      <c r="BC99">
        <f>R99/([2]AWM_DB_2017Q4!B138*[2]AWM_DB_2017Q4!H138)*100</f>
        <v>19.870923587093742</v>
      </c>
      <c r="BD99">
        <f>([2]AWM_DB_2017Q4!D138*[2]AWM_DB_2017Q4!J138)/([2]AWM_DB_2017Q4!B138*[2]AWM_DB_2017Q4!H138)*100</f>
        <v>19.898803208798448</v>
      </c>
      <c r="BE99" s="37">
        <f>N99/([2]AWM_DB_2017Q4!B138*[2]AWM_DB_2017Q4!H138)*100</f>
        <v>15.868874875718872</v>
      </c>
      <c r="BG99">
        <f t="shared" si="21"/>
        <v>-0.10805739333664688</v>
      </c>
      <c r="BH99">
        <f>([2]AWM_DB_2017Q4!D138/[2]AWM_DB_2017Q4!D137-1)*100</f>
        <v>-0.10805747749553785</v>
      </c>
      <c r="BL99" s="37">
        <f>(G99+H99)/[2]AWM_DB_2017Q4!Q138</f>
        <v>0.50108255824540437</v>
      </c>
      <c r="BM99">
        <f>(E99+H99)/[2]AWM_DB_2017Q4!T138</f>
        <v>0.29445869240077627</v>
      </c>
      <c r="BN99">
        <f>(E99)/[2]AWM_DB_2017Q4!T138</f>
        <v>0.12496220267397599</v>
      </c>
      <c r="BP99">
        <f>(H99)/[2]AWM_DB_2017Q4!T138</f>
        <v>0.16949648972680026</v>
      </c>
      <c r="BR99">
        <f>($E99)/[2]AWM_DB_2017Q4!Q138</f>
        <v>0.23588950024162048</v>
      </c>
      <c r="BS99">
        <f>($G99)/[2]AWM_DB_2017Q4!Q138</f>
        <v>0.18112627227405914</v>
      </c>
      <c r="BT99">
        <f>($H99)/[2]AWM_DB_2017Q4!Q138</f>
        <v>0.31995628597134523</v>
      </c>
      <c r="BU99">
        <f>($I99)/([2]AWM_DB_2017Q4!$Q138)</f>
        <v>0.1671146459054712</v>
      </c>
      <c r="BV99">
        <f>($J99)/([2]AWM_DB_2017Q4!$Q138)</f>
        <v>0.15284164006587403</v>
      </c>
      <c r="BW99">
        <f>K99/([2]AWM_DB_2017Q4!C138*[2]AWM_DB_2017Q4!I138)*100</f>
        <v>22.412932284919947</v>
      </c>
      <c r="BX99">
        <f>($I99)/([2]AWM_DB_2017Q4!Q138-$I99)*100</f>
        <v>20.064543707476989</v>
      </c>
      <c r="BY99">
        <f>($J99)/([2]AWM_DB_2017Q4!Q138-$I99)*100</f>
        <v>18.350861774011602</v>
      </c>
      <c r="BZ99">
        <f>($E99)/([2]AWM_DB_2017Q4!B138*[2]AWM_DB_2017Q4!H138)*100</f>
        <v>11.124053813078834</v>
      </c>
      <c r="CA99" s="37">
        <f>($I99)/([2]AWM_DB_2017Q4!B138*[2]AWM_DB_2017Q4!H138)*100</f>
        <v>7.8807760078423135</v>
      </c>
      <c r="CB99" s="37">
        <f>($J99)/([2]AWM_DB_2017Q4!B138*[2]AWM_DB_2017Q4!H138)*100</f>
        <v>7.2076910046037774</v>
      </c>
      <c r="CC99" s="37">
        <f t="shared" si="22"/>
        <v>15.088467012446092</v>
      </c>
      <c r="CD99">
        <f>N99/([2]AWM_DB_2017Q4!H138*[2]population!D183)*100</f>
        <v>27795932.442902099</v>
      </c>
      <c r="CF99">
        <f t="shared" si="13"/>
        <v>0.52230461857666932</v>
      </c>
      <c r="CG99">
        <f>N99/([2]AWM_DB_2017Q4!B138*[2]AWM_DB_2017Q4!H138)*100</f>
        <v>15.868874875718872</v>
      </c>
      <c r="CH99">
        <f>($G99+$H99)/[2]AWM_DB_2017Q4!Q138*100</f>
        <v>50.108255824540436</v>
      </c>
      <c r="CI99">
        <f t="shared" si="23"/>
        <v>38.415405481488591</v>
      </c>
      <c r="CK99" s="80">
        <f>N99+P99+Q99+[2]Fiscaldatabase!CN99+W99+X99</f>
        <v>943643.41902592976</v>
      </c>
      <c r="CL99" s="80">
        <f>[2]Fiscaldatabase!CK99-D99-P99</f>
        <v>948.34178974099632</v>
      </c>
      <c r="CM99" s="80">
        <f>[2]Fiscaldatabase!CK99-D99</f>
        <v>63044.862057772116</v>
      </c>
      <c r="CN99" s="83">
        <f>[2]AWM_DB_2017Q4!D138*[2]AWM_DB_2017Q4!J138</f>
        <v>400489.40379953425</v>
      </c>
      <c r="CO99" s="55">
        <f>[2]Fiscaldatabase!CL99/([2]AWM_DB_2017Q4!B138*[2]AWM_DB_2017Q4!H138)*100</f>
        <v>4.7119515447109427E-2</v>
      </c>
      <c r="CP99" s="37">
        <f>[2]Fiscaldatabase!CM99/([2]AWM_DB_2017Q4!B138*[2]AWM_DB_2017Q4!H138)*100</f>
        <v>3.1324606631575262</v>
      </c>
      <c r="CQ99">
        <f>SUM([2]Fiscaldatabase!CM96:CM99)/([2]AWM_DB_2017Q4!B138*[2]AWM_DB_2017Q4!H138+[2]AWM_DB_2017Q4!B137*[2]AWM_DB_2017Q4!H137+[2]AWM_DB_2017Q4!B136*[2]AWM_DB_2017Q4!H136+[2]AWM_DB_2017Q4!B135*[2]AWM_DB_2017Q4!H135)*100</f>
        <v>3.2051008516481847</v>
      </c>
      <c r="CX99">
        <v>63906.638170675797</v>
      </c>
      <c r="CY99" s="37">
        <f>CX99/([2]AWM_DB_2017Q4!B138*[2]AWM_DB_2017Q4!H138)*100</f>
        <v>3.175279057646927</v>
      </c>
    </row>
    <row r="100" spans="1:103">
      <c r="A100" s="71" t="s">
        <v>390</v>
      </c>
      <c r="B100" s="72">
        <f t="shared" si="15"/>
        <v>62003.171838427079</v>
      </c>
      <c r="C100" s="73">
        <f t="shared" si="16"/>
        <v>117.58029956119572</v>
      </c>
      <c r="D100" s="74">
        <v>889508.80232709099</v>
      </c>
      <c r="E100" s="75">
        <v>230512.48585065384</v>
      </c>
      <c r="F100" s="76">
        <v>53090.77</v>
      </c>
      <c r="G100" s="76">
        <v>177421.71585065385</v>
      </c>
      <c r="H100" s="75">
        <v>304727.10825882398</v>
      </c>
      <c r="I100" s="76">
        <v>159392.14000000001</v>
      </c>
      <c r="J100" s="76">
        <v>145334.96825882397</v>
      </c>
      <c r="K100" s="75">
        <v>255853.52071770318</v>
      </c>
      <c r="L100" s="77">
        <f t="shared" si="17"/>
        <v>98415.687499910011</v>
      </c>
      <c r="M100" s="78">
        <v>951511.97416551807</v>
      </c>
      <c r="N100" s="75">
        <v>321347.65964233346</v>
      </c>
      <c r="O100" s="79">
        <v>32961.612212449952</v>
      </c>
      <c r="P100" s="75">
        <v>61885.591538865883</v>
      </c>
      <c r="Q100" s="75">
        <v>26101.320560777458</v>
      </c>
      <c r="R100" s="75">
        <v>404587.16</v>
      </c>
      <c r="S100" s="75">
        <v>209543.34187618975</v>
      </c>
      <c r="T100" s="80">
        <f t="shared" si="18"/>
        <v>195043.81812381023</v>
      </c>
      <c r="U100" s="75">
        <v>22500082.766032714</v>
      </c>
      <c r="V100" s="75">
        <v>455693.31</v>
      </c>
      <c r="W100" s="75">
        <v>63868.088775062977</v>
      </c>
      <c r="X100" s="77">
        <f t="shared" si="14"/>
        <v>73722.153648478445</v>
      </c>
      <c r="Y100" s="81"/>
      <c r="Z100" s="82">
        <v>5563867.0999999996</v>
      </c>
      <c r="AA100" s="83">
        <f t="shared" si="24"/>
        <v>6470258.71063908</v>
      </c>
      <c r="AB100" s="83"/>
      <c r="AC100" s="83">
        <f t="shared" si="19"/>
        <v>468455.24877506297</v>
      </c>
      <c r="AD100" s="83">
        <f>(W100+[2]AWM_DB_2017Q4!D139*[2]AWM_DB_2017Q4!J139)/[2]AWM_DB_2017Q4!H139</f>
        <v>398553.06379114772</v>
      </c>
      <c r="AE100" s="83">
        <f>W100/[2]AWM_DB_2017Q4!H139</f>
        <v>54275.017804780611</v>
      </c>
      <c r="AF100" s="83">
        <f>([2]AWM_DB_2017Q4!E139*[2]AWM_DB_2017Q4!K139-[2]Fiscaldatabase!W100)/[2]AWM_DB_2017Q4!H139</f>
        <v>319800.09313466417</v>
      </c>
      <c r="AG100" s="83">
        <f>N100/([2]AWM_DB_2017Q4!H139)</f>
        <v>273080.81834166375</v>
      </c>
      <c r="AH100" s="84">
        <f>([2]AWM_DB_2017Q4!C139*[2]AWM_DB_2017Q4!I139)/([2]AWM_DB_2017Q4!B139*[2]AWM_DB_2017Q4!H139)*100</f>
        <v>55.994324846557475</v>
      </c>
      <c r="AI100" s="84">
        <f>([2]AWM_DB_2017Q4!E139*[2]AWM_DB_2017Q4!K139-[2]Fiscaldatabase!W100)/([2]AWM_DB_2017Q4!H139*[2]AWM_DB_2017Q4!B139)*100</f>
        <v>18.4990397612085</v>
      </c>
      <c r="AJ100" s="84">
        <f>(W100+[2]AWM_DB_2017Q4!D139*[2]AWM_DB_2017Q4!J139)/([2]AWM_DB_2017Q4!H139*[2]AWM_DB_2017Q4!B139)*100</f>
        <v>23.054555431036995</v>
      </c>
      <c r="AK100" s="84">
        <f t="shared" si="20"/>
        <v>2.452079961197029</v>
      </c>
      <c r="AL100">
        <f>[2]AWM_DB_2017Q4!Q139/([2]AWM_DB_2017Q4!B139*[2]AWM_DB_2017Q4!H139)</f>
        <v>0.46991419077582769</v>
      </c>
      <c r="AM100">
        <f>([2]AWM_DB_2017Q4!Q139-I100)/([2]AWM_DB_2017Q4!B139*[2]AWM_DB_2017Q4!H139)</f>
        <v>0.39156156490300442</v>
      </c>
      <c r="AO100">
        <f>Z100/([2]AWM_DB_2017Q4!B139*[2]AWM_DB_2017Q4!H139+[2]AWM_DB_2017Q4!B138*[2]AWM_DB_2017Q4!H138+[2]AWM_DB_2017Q4!B137*[2]AWM_DB_2017Q4!H137+[2]AWM_DB_2017Q4!B136*[2]AWM_DB_2017Q4!H136)*100</f>
        <v>69.451221277696391</v>
      </c>
      <c r="AP100">
        <f>Z100/([2]AWM_DB_2017Q4!B139*[2]AWM_DB_2017Q4!H139*4)*100</f>
        <v>68.375955880322906</v>
      </c>
      <c r="AQ100">
        <f>AA100/([2]AWM_DB_2017Q4!B139*[2]AWM_DB_2017Q4!H139*4)*100</f>
        <v>79.514861908353765</v>
      </c>
      <c r="AR100">
        <f>B100/([2]AWM_DB_2017Q4!B139*[2]AWM_DB_2017Q4!H139)*100</f>
        <v>3.0478989277543089</v>
      </c>
      <c r="AS100">
        <f>(B100-P100)/([2]AWM_DB_2017Q4!B139*[2]AWM_DB_2017Q4!H139)*100</f>
        <v>5.7799118711454982E-3</v>
      </c>
      <c r="AT100">
        <f>SUM(C97:C100)/([2]AWM_DB_2017Q4!B139*[2]AWM_DB_2017Q4!H139+[2]AWM_DB_2017Q4!B138*[2]AWM_DB_2017Q4!H138+[2]AWM_DB_2017Q4!B137*[2]AWM_DB_2017Q4!H137+[2]AWM_DB_2017Q4!B136*[2]AWM_DB_2017Q4!H136)*100</f>
        <v>8.5484577627793115E-2</v>
      </c>
      <c r="AU100" s="85">
        <f>Z100/([2]AWM_DB_2017Q4!H139*[2]population!D184)</f>
        <v>4812121.0616682842</v>
      </c>
      <c r="AV100">
        <f>AA100/([2]AWM_DB_2017Q4!H139*[2]population!D184)</f>
        <v>5596048.1543329814</v>
      </c>
      <c r="AW100" s="36">
        <f>(M100-P100)/([2]AWM_DB_2017Q4!B139*[2]AWM_DB_2017Q4!H139)*100</f>
        <v>43.731493362558012</v>
      </c>
      <c r="AX100" s="36">
        <f>D100/([2]AWM_DB_2017Q4!B139*[2]AWM_DB_2017Q4!H139)*100</f>
        <v>43.725713450686868</v>
      </c>
      <c r="AZ100" s="36">
        <f>AC100/([2]AWM_DB_2017Q4!B139*[2]AWM_DB_2017Q4!H139)*100</f>
        <v>23.027922735357496</v>
      </c>
      <c r="BA100" s="36">
        <f>AD100/[2]AWM_DB_2017Q4!B139*100</f>
        <v>23.054555431036995</v>
      </c>
      <c r="BC100">
        <f>R100/([2]AWM_DB_2017Q4!B139*[2]AWM_DB_2017Q4!H139)*100</f>
        <v>19.888349814757539</v>
      </c>
      <c r="BD100">
        <f>([2]AWM_DB_2017Q4!D139*[2]AWM_DB_2017Q4!J139)/([2]AWM_DB_2017Q4!B139*[2]AWM_DB_2017Q4!H139)*100</f>
        <v>19.914982510437039</v>
      </c>
      <c r="BE100" s="37">
        <f>N100/([2]AWM_DB_2017Q4!B139*[2]AWM_DB_2017Q4!H139)*100</f>
        <v>15.79653360012802</v>
      </c>
      <c r="BG100">
        <f t="shared" si="21"/>
        <v>0.50830333846858533</v>
      </c>
      <c r="BH100">
        <f>([2]AWM_DB_2017Q4!D139/[2]AWM_DB_2017Q4!D138-1)*100</f>
        <v>0.50830361899962817</v>
      </c>
      <c r="BL100" s="37">
        <f>(G100+H100)/[2]AWM_DB_2017Q4!Q139</f>
        <v>0.5043699524961559</v>
      </c>
      <c r="BM100">
        <f>(E100+H100)/[2]AWM_DB_2017Q4!T139</f>
        <v>0.295274225788625</v>
      </c>
      <c r="BN100">
        <f>(E100)/[2]AWM_DB_2017Q4!T139</f>
        <v>0.12716621965795996</v>
      </c>
      <c r="BP100">
        <f>(H100)/[2]AWM_DB_2017Q4!T139</f>
        <v>0.16810800613066504</v>
      </c>
      <c r="BR100">
        <f>($E100)/[2]AWM_DB_2017Q4!Q139</f>
        <v>0.24113627520092432</v>
      </c>
      <c r="BS100">
        <f>($G100)/[2]AWM_DB_2017Q4!Q139</f>
        <v>0.18559867393778362</v>
      </c>
      <c r="BT100">
        <f>($H100)/[2]AWM_DB_2017Q4!Q139</f>
        <v>0.31877127855837234</v>
      </c>
      <c r="BU100">
        <f>($I100)/([2]AWM_DB_2017Q4!$Q139)</f>
        <v>0.16673815647802245</v>
      </c>
      <c r="BV100">
        <f>($J100)/([2]AWM_DB_2017Q4!$Q139)</f>
        <v>0.15203312208034986</v>
      </c>
      <c r="BW100">
        <f>K100/([2]AWM_DB_2017Q4!C139*[2]AWM_DB_2017Q4!I139)*100</f>
        <v>22.461256083557121</v>
      </c>
      <c r="BX100">
        <f>($I100)/([2]AWM_DB_2017Q4!Q139-$I100)*100</f>
        <v>20.010295416056056</v>
      </c>
      <c r="BY100">
        <f>($J100)/([2]AWM_DB_2017Q4!Q139-$I100)*100</f>
        <v>18.2455398938881</v>
      </c>
      <c r="BZ100">
        <f>($E100)/([2]AWM_DB_2017Q4!B139*[2]AWM_DB_2017Q4!H139)*100</f>
        <v>11.331335762773962</v>
      </c>
      <c r="CA100" s="37">
        <f>($I100)/([2]AWM_DB_2017Q4!B139*[2]AWM_DB_2017Q4!H139)*100</f>
        <v>7.8352625872823252</v>
      </c>
      <c r="CB100" s="37">
        <f>($J100)/([2]AWM_DB_2017Q4!B139*[2]AWM_DB_2017Q4!H139)*100</f>
        <v>7.1442521533510233</v>
      </c>
      <c r="CC100" s="37">
        <f t="shared" si="22"/>
        <v>14.979514740633348</v>
      </c>
      <c r="CD100">
        <f>N100/([2]AWM_DB_2017Q4!H139*[2]population!D184)*100</f>
        <v>27792968.69047581</v>
      </c>
      <c r="CF100">
        <f t="shared" si="13"/>
        <v>0.52306518087855247</v>
      </c>
      <c r="CG100">
        <f>N100/([2]AWM_DB_2017Q4!B139*[2]AWM_DB_2017Q4!H139)*100</f>
        <v>15.79653360012802</v>
      </c>
      <c r="CH100">
        <f>($G100+$H100)/[2]AWM_DB_2017Q4!Q139*100</f>
        <v>50.436995249615592</v>
      </c>
      <c r="CI100">
        <f t="shared" si="23"/>
        <v>38.25583530994416</v>
      </c>
      <c r="CK100" s="80">
        <f>N100+P100+Q100+[2]Fiscaldatabase!CN100+W100+X100</f>
        <v>952053.76103111915</v>
      </c>
      <c r="CL100" s="80">
        <f>[2]Fiscaldatabase!CK100-D100-P100</f>
        <v>659.36716516227898</v>
      </c>
      <c r="CM100" s="80">
        <f>[2]Fiscaldatabase!CK100-D100</f>
        <v>62544.958704028162</v>
      </c>
      <c r="CN100" s="83">
        <f>[2]AWM_DB_2017Q4!D139*[2]AWM_DB_2017Q4!J139</f>
        <v>405128.94686560094</v>
      </c>
      <c r="CO100" s="55">
        <f>[2]Fiscaldatabase!CL100/([2]AWM_DB_2017Q4!B139*[2]AWM_DB_2017Q4!H139)*100</f>
        <v>3.2412607550650931E-2</v>
      </c>
      <c r="CP100" s="37">
        <f>[2]Fiscaldatabase!CM100/([2]AWM_DB_2017Q4!B139*[2]AWM_DB_2017Q4!H139)*100</f>
        <v>3.0745316234338147</v>
      </c>
      <c r="CQ100">
        <f>SUM([2]Fiscaldatabase!CM97:CM100)/([2]AWM_DB_2017Q4!B139*[2]AWM_DB_2017Q4!H139+[2]AWM_DB_2017Q4!B138*[2]AWM_DB_2017Q4!H138+[2]AWM_DB_2017Q4!B137*[2]AWM_DB_2017Q4!H137+[2]AWM_DB_2017Q4!B136*[2]AWM_DB_2017Q4!H136)*100</f>
        <v>3.2191214036155325</v>
      </c>
      <c r="CX100">
        <v>63042.847690327202</v>
      </c>
      <c r="CY100" s="37">
        <f>CX100/([2]AWM_DB_2017Q4!B139*[2]AWM_DB_2017Q4!H139)*100</f>
        <v>3.0990064246816602</v>
      </c>
    </row>
    <row r="101" spans="1:103">
      <c r="A101" s="71" t="s">
        <v>391</v>
      </c>
      <c r="B101" s="72">
        <f t="shared" si="15"/>
        <v>58549.055902271299</v>
      </c>
      <c r="C101" s="73">
        <f t="shared" si="16"/>
        <v>-3801.070164030054</v>
      </c>
      <c r="D101" s="74">
        <v>896490.49920126761</v>
      </c>
      <c r="E101" s="75">
        <v>227122.51974731722</v>
      </c>
      <c r="F101" s="76">
        <v>53209.250999999997</v>
      </c>
      <c r="G101" s="76">
        <v>173913.26874731723</v>
      </c>
      <c r="H101" s="75">
        <v>305746.21012557048</v>
      </c>
      <c r="I101" s="76">
        <v>160786.93</v>
      </c>
      <c r="J101" s="76">
        <v>144959.28012557048</v>
      </c>
      <c r="K101" s="75">
        <v>259546.83464297891</v>
      </c>
      <c r="L101" s="77">
        <f t="shared" si="17"/>
        <v>104074.93468540104</v>
      </c>
      <c r="M101" s="78">
        <v>955039.55510353891</v>
      </c>
      <c r="N101" s="75">
        <v>323766.36751364556</v>
      </c>
      <c r="O101" s="79">
        <v>33701.835891343653</v>
      </c>
      <c r="P101" s="75">
        <v>62350.126066301353</v>
      </c>
      <c r="Q101" s="75">
        <v>25519.20516662961</v>
      </c>
      <c r="R101" s="75">
        <v>407339.04</v>
      </c>
      <c r="S101" s="75">
        <v>209869.96499084725</v>
      </c>
      <c r="T101" s="80">
        <f t="shared" si="18"/>
        <v>197469.07500915273</v>
      </c>
      <c r="U101" s="75">
        <v>22527372.465578284</v>
      </c>
      <c r="V101" s="75">
        <v>458400.66</v>
      </c>
      <c r="W101" s="75">
        <v>64373.991721073937</v>
      </c>
      <c r="X101" s="77">
        <f t="shared" si="14"/>
        <v>71690.82463588845</v>
      </c>
      <c r="Y101" s="81"/>
      <c r="Z101" s="82">
        <v>5629770.7999999998</v>
      </c>
      <c r="AA101" s="83">
        <f t="shared" si="24"/>
        <v>6528807.7665413516</v>
      </c>
      <c r="AB101" s="83"/>
      <c r="AC101" s="83">
        <f t="shared" si="19"/>
        <v>471713.0317210739</v>
      </c>
      <c r="AD101" s="83">
        <f>(W101+[2]AWM_DB_2017Q4!D140*[2]AWM_DB_2017Q4!J140)/[2]AWM_DB_2017Q4!H140</f>
        <v>399649.14577325241</v>
      </c>
      <c r="AE101" s="83">
        <f>W101/[2]AWM_DB_2017Q4!H140</f>
        <v>54476.149652965185</v>
      </c>
      <c r="AF101" s="83">
        <f>([2]AWM_DB_2017Q4!E140*[2]AWM_DB_2017Q4!K140-[2]Fiscaldatabase!W101)/[2]AWM_DB_2017Q4!H140</f>
        <v>321855.49922860856</v>
      </c>
      <c r="AG101" s="83">
        <f>N101/([2]AWM_DB_2017Q4!H140)</f>
        <v>273985.57426253759</v>
      </c>
      <c r="AH101" s="84">
        <f>([2]AWM_DB_2017Q4!C140*[2]AWM_DB_2017Q4!I140)/([2]AWM_DB_2017Q4!B140*[2]AWM_DB_2017Q4!H140)*100</f>
        <v>55.94326690456051</v>
      </c>
      <c r="AI101" s="84">
        <f>([2]AWM_DB_2017Q4!E140*[2]AWM_DB_2017Q4!K140-[2]Fiscaldatabase!W101)/([2]AWM_DB_2017Q4!H140*[2]AWM_DB_2017Q4!B140)*100</f>
        <v>18.563494040577424</v>
      </c>
      <c r="AJ101" s="84">
        <f>(W101+[2]AWM_DB_2017Q4!D140*[2]AWM_DB_2017Q4!J140)/([2]AWM_DB_2017Q4!H140*[2]AWM_DB_2017Q4!B140)*100</f>
        <v>23.050358169005904</v>
      </c>
      <c r="AK101" s="84">
        <f t="shared" si="20"/>
        <v>2.4428808858561695</v>
      </c>
      <c r="AL101">
        <f>[2]AWM_DB_2017Q4!Q140/([2]AWM_DB_2017Q4!B140*[2]AWM_DB_2017Q4!H140)</f>
        <v>0.4685902146718709</v>
      </c>
      <c r="AM101">
        <f>([2]AWM_DB_2017Q4!Q140-I101)/([2]AWM_DB_2017Q4!B140*[2]AWM_DB_2017Q4!H140)</f>
        <v>0.39011265378284904</v>
      </c>
      <c r="AO101">
        <f>Z101/([2]AWM_DB_2017Q4!B140*[2]AWM_DB_2017Q4!H140+[2]AWM_DB_2017Q4!B139*[2]AWM_DB_2017Q4!H139+[2]AWM_DB_2017Q4!B138*[2]AWM_DB_2017Q4!H138+[2]AWM_DB_2017Q4!B137*[2]AWM_DB_2017Q4!H137)*100</f>
        <v>69.614533085502998</v>
      </c>
      <c r="AP101">
        <f>Z101/([2]AWM_DB_2017Q4!B140*[2]AWM_DB_2017Q4!H140*4)*100</f>
        <v>68.695055118633945</v>
      </c>
      <c r="AQ101">
        <f>AA101/([2]AWM_DB_2017Q4!B140*[2]AWM_DB_2017Q4!H140*4)*100</f>
        <v>79.665198693617086</v>
      </c>
      <c r="AR101">
        <f>B101/([2]AWM_DB_2017Q4!B140*[2]AWM_DB_2017Q4!H140)*100</f>
        <v>2.8576869398310194</v>
      </c>
      <c r="AS101">
        <f>(B101-P101)/([2]AWM_DB_2017Q4!B140*[2]AWM_DB_2017Q4!H140)*100</f>
        <v>-0.18552423088189635</v>
      </c>
      <c r="AT101">
        <f>SUM(C98:C101)/([2]AWM_DB_2017Q4!B140*[2]AWM_DB_2017Q4!H140+[2]AWM_DB_2017Q4!B139*[2]AWM_DB_2017Q4!H139+[2]AWM_DB_2017Q4!B138*[2]AWM_DB_2017Q4!H138+[2]AWM_DB_2017Q4!B137*[2]AWM_DB_2017Q4!H137)*100</f>
        <v>-2.5192645862532937E-2</v>
      </c>
      <c r="AU101" s="85">
        <f>Z101/([2]AWM_DB_2017Q4!H140*[2]population!D185)</f>
        <v>4844982.3825863888</v>
      </c>
      <c r="AV101">
        <f>AA101/([2]AWM_DB_2017Q4!H140*[2]population!D185)</f>
        <v>5618693.8566284161</v>
      </c>
      <c r="AW101" s="36">
        <f>(M101-P101)/([2]AWM_DB_2017Q4!B140*[2]AWM_DB_2017Q4!H140)*100</f>
        <v>43.57076102034911</v>
      </c>
      <c r="AX101" s="36">
        <f>D101/([2]AWM_DB_2017Q4!B140*[2]AWM_DB_2017Q4!H140)*100</f>
        <v>43.756285251231006</v>
      </c>
      <c r="AZ101" s="36">
        <f>AC101/([2]AWM_DB_2017Q4!B140*[2]AWM_DB_2017Q4!H140)*100</f>
        <v>23.023568003341875</v>
      </c>
      <c r="BA101" s="36">
        <f>AD101/[2]AWM_DB_2017Q4!B140*100</f>
        <v>23.050358169005904</v>
      </c>
      <c r="BC101">
        <f>R101/([2]AWM_DB_2017Q4!B140*[2]AWM_DB_2017Q4!H140)*100</f>
        <v>19.881575146733464</v>
      </c>
      <c r="BD101">
        <f>([2]AWM_DB_2017Q4!D140*[2]AWM_DB_2017Q4!J140)/([2]AWM_DB_2017Q4!B140*[2]AWM_DB_2017Q4!H140)*100</f>
        <v>19.908365312397489</v>
      </c>
      <c r="BE101" s="37">
        <f>N101/([2]AWM_DB_2017Q4!B140*[2]AWM_DB_2017Q4!H140)*100</f>
        <v>15.802525006460142</v>
      </c>
      <c r="BG101">
        <f t="shared" si="21"/>
        <v>0.59411668782234361</v>
      </c>
      <c r="BH101">
        <f>([2]AWM_DB_2017Q4!D140/[2]AWM_DB_2017Q4!D139-1)*100</f>
        <v>0.59411549648793471</v>
      </c>
      <c r="BL101" s="37">
        <f>(G101+H101)/[2]AWM_DB_2017Q4!Q140</f>
        <v>0.49961396555690257</v>
      </c>
      <c r="BM101">
        <f>(E101+H101)/[2]AWM_DB_2017Q4!T140</f>
        <v>0.29257040016443192</v>
      </c>
      <c r="BN101">
        <f>(E101)/[2]AWM_DB_2017Q4!T140</f>
        <v>0.12470111823727718</v>
      </c>
      <c r="BP101">
        <f>(H101)/[2]AWM_DB_2017Q4!T140</f>
        <v>0.16786928192715472</v>
      </c>
      <c r="BR101">
        <f>($E101)/[2]AWM_DB_2017Q4!Q140</f>
        <v>0.23657112546774914</v>
      </c>
      <c r="BS101">
        <f>($G101)/[2]AWM_DB_2017Q4!Q140</f>
        <v>0.18114829725868228</v>
      </c>
      <c r="BT101">
        <f>($H101)/[2]AWM_DB_2017Q4!Q140</f>
        <v>0.31846566829822032</v>
      </c>
      <c r="BU101">
        <f>($I101)/([2]AWM_DB_2017Q4!$Q140)</f>
        <v>0.16747588496694413</v>
      </c>
      <c r="BV101">
        <f>($J101)/([2]AWM_DB_2017Q4!$Q140)</f>
        <v>0.15098978333127619</v>
      </c>
      <c r="BW101">
        <f>K101/([2]AWM_DB_2017Q4!C140*[2]AWM_DB_2017Q4!I140)*100</f>
        <v>22.644496368048653</v>
      </c>
      <c r="BX101">
        <f>($I101)/([2]AWM_DB_2017Q4!Q140-$I101)*100</f>
        <v>20.116640700587322</v>
      </c>
      <c r="BY101">
        <f>($J101)/([2]AWM_DB_2017Q4!Q140-$I101)*100</f>
        <v>18.136385553862429</v>
      </c>
      <c r="BZ101">
        <f>($E101)/([2]AWM_DB_2017Q4!B140*[2]AWM_DB_2017Q4!H140)*100</f>
        <v>11.085491446809867</v>
      </c>
      <c r="CA101" s="37">
        <f>($I101)/([2]AWM_DB_2017Q4!B140*[2]AWM_DB_2017Q4!H140)*100</f>
        <v>7.8477560889021909</v>
      </c>
      <c r="CB101" s="37">
        <f>($J101)/([2]AWM_DB_2017Q4!B140*[2]AWM_DB_2017Q4!H140)*100</f>
        <v>7.0752334984461998</v>
      </c>
      <c r="CC101" s="37">
        <f t="shared" si="22"/>
        <v>14.92298958734839</v>
      </c>
      <c r="CD101">
        <f>N101/([2]AWM_DB_2017Q4!H140*[2]population!D185)*100</f>
        <v>27863342.974417411</v>
      </c>
      <c r="CF101">
        <f t="shared" si="13"/>
        <v>0.52588364033675039</v>
      </c>
      <c r="CG101">
        <f>N101/([2]AWM_DB_2017Q4!B140*[2]AWM_DB_2017Q4!H140)*100</f>
        <v>15.802525006460142</v>
      </c>
      <c r="CH101">
        <f>($G101+$H101)/[2]AWM_DB_2017Q4!Q140*100</f>
        <v>49.961396555690257</v>
      </c>
      <c r="CI101">
        <f t="shared" si="23"/>
        <v>38.25302625444975</v>
      </c>
      <c r="CK101" s="80">
        <f>N101+P101+Q101+[2]Fiscaldatabase!CN101+W101+X101</f>
        <v>955588.43919760524</v>
      </c>
      <c r="CL101" s="80">
        <f>[2]Fiscaldatabase!CK101-D101-P101</f>
        <v>-3252.1860699637182</v>
      </c>
      <c r="CM101" s="80">
        <f>[2]Fiscaldatabase!CK101-D101</f>
        <v>59097.939996337635</v>
      </c>
      <c r="CN101" s="83">
        <f>[2]AWM_DB_2017Q4!D140*[2]AWM_DB_2017Q4!J140</f>
        <v>407887.92409406626</v>
      </c>
      <c r="CO101" s="55">
        <f>[2]Fiscaldatabase!CL101/([2]AWM_DB_2017Q4!B140*[2]AWM_DB_2017Q4!H140)*100</f>
        <v>-0.15873406521786723</v>
      </c>
      <c r="CP101" s="37">
        <f>[2]Fiscaldatabase!CM101/([2]AWM_DB_2017Q4!B140*[2]AWM_DB_2017Q4!H140)*100</f>
        <v>2.8844771054950487</v>
      </c>
      <c r="CQ101">
        <f>SUM([2]Fiscaldatabase!CM98:CM101)/([2]AWM_DB_2017Q4!B140*[2]AWM_DB_2017Q4!H140+[2]AWM_DB_2017Q4!B139*[2]AWM_DB_2017Q4!H139+[2]AWM_DB_2017Q4!B138*[2]AWM_DB_2017Q4!H138+[2]AWM_DB_2017Q4!B137*[2]AWM_DB_2017Q4!H137)*100</f>
        <v>3.0777571584573673</v>
      </c>
      <c r="CX101">
        <v>61595.499774561897</v>
      </c>
      <c r="CY101" s="37">
        <f>CX101/([2]AWM_DB_2017Q4!B140*[2]AWM_DB_2017Q4!H140)*100</f>
        <v>3.006379053352108</v>
      </c>
    </row>
    <row r="102" spans="1:103">
      <c r="A102" s="71" t="s">
        <v>392</v>
      </c>
      <c r="B102" s="72">
        <f t="shared" si="15"/>
        <v>56653.94463725551</v>
      </c>
      <c r="C102" s="73">
        <f t="shared" si="16"/>
        <v>-5420.1524804631772</v>
      </c>
      <c r="D102" s="74">
        <v>913144.69777812657</v>
      </c>
      <c r="E102" s="75">
        <v>230863.42281485145</v>
      </c>
      <c r="F102" s="76">
        <v>54473.997000000003</v>
      </c>
      <c r="G102" s="76">
        <v>176389.42581485145</v>
      </c>
      <c r="H102" s="75">
        <v>307756.37202686694</v>
      </c>
      <c r="I102" s="76">
        <v>161901.31</v>
      </c>
      <c r="J102" s="76">
        <v>145855.06202686694</v>
      </c>
      <c r="K102" s="75">
        <v>262963.01300756069</v>
      </c>
      <c r="L102" s="77">
        <f t="shared" si="17"/>
        <v>111561.88992884743</v>
      </c>
      <c r="M102" s="78">
        <v>969798.64241538208</v>
      </c>
      <c r="N102" s="75">
        <v>326022.0465750416</v>
      </c>
      <c r="O102" s="79">
        <v>34654.831450187528</v>
      </c>
      <c r="P102" s="75">
        <v>62074.097117718688</v>
      </c>
      <c r="Q102" s="75">
        <v>24973.714697694591</v>
      </c>
      <c r="R102" s="75">
        <v>409929.03</v>
      </c>
      <c r="S102" s="75">
        <v>210973.79327420247</v>
      </c>
      <c r="T102" s="80">
        <f t="shared" si="18"/>
        <v>198955.23672579756</v>
      </c>
      <c r="U102" s="75">
        <v>22558222.57108584</v>
      </c>
      <c r="V102" s="75">
        <v>458823.65</v>
      </c>
      <c r="W102" s="75">
        <v>64889.987840589041</v>
      </c>
      <c r="X102" s="77">
        <f t="shared" si="14"/>
        <v>81909.766184338136</v>
      </c>
      <c r="Y102" s="81"/>
      <c r="Z102" s="82">
        <v>5675948.5999999996</v>
      </c>
      <c r="AA102" s="83">
        <f t="shared" si="24"/>
        <v>6585461.7111786073</v>
      </c>
      <c r="AB102" s="83"/>
      <c r="AC102" s="83">
        <f t="shared" si="19"/>
        <v>474819.01784058905</v>
      </c>
      <c r="AD102" s="83">
        <f>(W102+[2]AWM_DB_2017Q4!D141*[2]AWM_DB_2017Q4!J141)/[2]AWM_DB_2017Q4!H141</f>
        <v>400077.45110421692</v>
      </c>
      <c r="AE102" s="83">
        <f>W102/[2]AWM_DB_2017Q4!H141</f>
        <v>54612.567170252318</v>
      </c>
      <c r="AF102" s="83">
        <f>([2]AWM_DB_2017Q4!E141*[2]AWM_DB_2017Q4!K141-[2]Fiscaldatabase!W102)/[2]AWM_DB_2017Q4!H141</f>
        <v>323873.21349865821</v>
      </c>
      <c r="AG102" s="83">
        <f>N102/([2]AWM_DB_2017Q4!H141)</f>
        <v>274385.94935944071</v>
      </c>
      <c r="AH102" s="84">
        <f>([2]AWM_DB_2017Q4!C141*[2]AWM_DB_2017Q4!I141)/([2]AWM_DB_2017Q4!B141*[2]AWM_DB_2017Q4!H141)*100</f>
        <v>56.176133575677852</v>
      </c>
      <c r="AI102" s="84">
        <f>([2]AWM_DB_2017Q4!E141*[2]AWM_DB_2017Q4!K141-[2]Fiscaldatabase!W102)/([2]AWM_DB_2017Q4!H141*[2]AWM_DB_2017Q4!B141)*100</f>
        <v>18.608623853621893</v>
      </c>
      <c r="AJ102" s="84">
        <f>(W102+[2]AWM_DB_2017Q4!D141*[2]AWM_DB_2017Q4!J141)/([2]AWM_DB_2017Q4!H141*[2]AWM_DB_2017Q4!B141)*100</f>
        <v>22.987053234475109</v>
      </c>
      <c r="AK102" s="84">
        <f t="shared" si="20"/>
        <v>2.2281893362251424</v>
      </c>
      <c r="AL102">
        <f>[2]AWM_DB_2017Q4!Q141/([2]AWM_DB_2017Q4!B141*[2]AWM_DB_2017Q4!H141)</f>
        <v>0.46773649003099543</v>
      </c>
      <c r="AM102">
        <f>([2]AWM_DB_2017Q4!Q141-I102)/([2]AWM_DB_2017Q4!B141*[2]AWM_DB_2017Q4!H141)</f>
        <v>0.38944681528010211</v>
      </c>
      <c r="AO102">
        <f>Z102/([2]AWM_DB_2017Q4!B141*[2]AWM_DB_2017Q4!H141+[2]AWM_DB_2017Q4!B140*[2]AWM_DB_2017Q4!H140+[2]AWM_DB_2017Q4!B139*[2]AWM_DB_2017Q4!H139+[2]AWM_DB_2017Q4!B138*[2]AWM_DB_2017Q4!H138)*100</f>
        <v>69.526434095222982</v>
      </c>
      <c r="AP102">
        <f>Z102/([2]AWM_DB_2017Q4!B141*[2]AWM_DB_2017Q4!H141*4)*100</f>
        <v>68.617136235152827</v>
      </c>
      <c r="AQ102">
        <f>AA102/([2]AWM_DB_2017Q4!B141*[2]AWM_DB_2017Q4!H141*4)*100</f>
        <v>79.612335356124476</v>
      </c>
      <c r="AR102">
        <f>B102/([2]AWM_DB_2017Q4!B141*[2]AWM_DB_2017Q4!H141)*100</f>
        <v>2.7395818471177611</v>
      </c>
      <c r="AS102">
        <f>(B102-P102)/([2]AWM_DB_2017Q4!B141*[2]AWM_DB_2017Q4!H141)*100</f>
        <v>-0.26209916077622225</v>
      </c>
      <c r="AT102">
        <f>SUM(C99:C102)/([2]AWM_DB_2017Q4!B141*[2]AWM_DB_2017Q4!H141+[2]AWM_DB_2017Q4!B140*[2]AWM_DB_2017Q4!H140+[2]AWM_DB_2017Q4!B139*[2]AWM_DB_2017Q4!H139+[2]AWM_DB_2017Q4!B138*[2]AWM_DB_2017Q4!H138)*100</f>
        <v>-0.10677003103595144</v>
      </c>
      <c r="AU102" s="85">
        <f>Z102/([2]AWM_DB_2017Q4!H141*[2]population!D186)</f>
        <v>4854139.2177675273</v>
      </c>
      <c r="AV102">
        <f>AA102/([2]AWM_DB_2017Q4!H141*[2]population!D186)</f>
        <v>5631965.7227584003</v>
      </c>
      <c r="AW102" s="36">
        <f>(M102-P102)/([2]AWM_DB_2017Q4!B141*[2]AWM_DB_2017Q4!H141)*100</f>
        <v>43.894307843930747</v>
      </c>
      <c r="AX102" s="36">
        <f>D102/([2]AWM_DB_2017Q4!B141*[2]AWM_DB_2017Q4!H141)*100</f>
        <v>44.156407004706963</v>
      </c>
      <c r="AZ102" s="36">
        <f>AC102/([2]AWM_DB_2017Q4!B141*[2]AWM_DB_2017Q4!H141)*100</f>
        <v>22.960547059364959</v>
      </c>
      <c r="BA102" s="36">
        <f>AD102/[2]AWM_DB_2017Q4!B141*100</f>
        <v>22.987053234475109</v>
      </c>
      <c r="BC102">
        <f>R102/([2]AWM_DB_2017Q4!B141*[2]AWM_DB_2017Q4!H141)*100</f>
        <v>19.822699661694649</v>
      </c>
      <c r="BD102">
        <f>([2]AWM_DB_2017Q4!D141*[2]AWM_DB_2017Q4!J141)/([2]AWM_DB_2017Q4!B141*[2]AWM_DB_2017Q4!H141)*100</f>
        <v>19.849205836804799</v>
      </c>
      <c r="BE102" s="37">
        <f>N102/([2]AWM_DB_2017Q4!B141*[2]AWM_DB_2017Q4!H141)*100</f>
        <v>15.765258470101701</v>
      </c>
      <c r="BG102">
        <f t="shared" si="21"/>
        <v>9.227517255321338E-2</v>
      </c>
      <c r="BH102">
        <f>([2]AWM_DB_2017Q4!D141/[2]AWM_DB_2017Q4!D140-1)*100</f>
        <v>9.2275819741161058E-2</v>
      </c>
      <c r="BL102" s="37">
        <f>(G102+H102)/[2]AWM_DB_2017Q4!Q141</f>
        <v>0.50052876424612436</v>
      </c>
      <c r="BM102">
        <f>(E102+H102)/[2]AWM_DB_2017Q4!T141</f>
        <v>0.2936910253894387</v>
      </c>
      <c r="BN102">
        <f>(E102)/[2]AWM_DB_2017Q4!T141</f>
        <v>0.12588195981793437</v>
      </c>
      <c r="BP102">
        <f>(H102)/[2]AWM_DB_2017Q4!T141</f>
        <v>0.1678090655715043</v>
      </c>
      <c r="BR102">
        <f>($E102)/[2]AWM_DB_2017Q4!Q141</f>
        <v>0.2386755895564461</v>
      </c>
      <c r="BS102">
        <f>($G102)/[2]AWM_DB_2017Q4!Q141</f>
        <v>0.18235825183812704</v>
      </c>
      <c r="BT102">
        <f>($H102)/[2]AWM_DB_2017Q4!Q141</f>
        <v>0.31817051240799732</v>
      </c>
      <c r="BU102">
        <f>($I102)/([2]AWM_DB_2017Q4!$Q141)</f>
        <v>0.16737987396644069</v>
      </c>
      <c r="BV102">
        <f>($J102)/([2]AWM_DB_2017Q4!$Q141)</f>
        <v>0.15079063844155663</v>
      </c>
      <c r="BW102">
        <f>K102/([2]AWM_DB_2017Q4!C141*[2]AWM_DB_2017Q4!I141)*100</f>
        <v>22.635857354050266</v>
      </c>
      <c r="BX102">
        <f>($I102)/([2]AWM_DB_2017Q4!Q141-$I102)*100</f>
        <v>20.102789823710591</v>
      </c>
      <c r="BY102">
        <f>($J102)/([2]AWM_DB_2017Q4!Q141-$I102)*100</f>
        <v>18.110376356129411</v>
      </c>
      <c r="BZ102">
        <f>($E102)/([2]AWM_DB_2017Q4!B141*[2]AWM_DB_2017Q4!H141)*100</f>
        <v>11.163728251521061</v>
      </c>
      <c r="CA102" s="37">
        <f>($I102)/([2]AWM_DB_2017Q4!B141*[2]AWM_DB_2017Q4!H141)*100</f>
        <v>7.8289674750893354</v>
      </c>
      <c r="CB102" s="37">
        <f>($J102)/([2]AWM_DB_2017Q4!B141*[2]AWM_DB_2017Q4!H141)*100</f>
        <v>7.053028395418659</v>
      </c>
      <c r="CC102" s="37">
        <f t="shared" si="22"/>
        <v>14.881995870507994</v>
      </c>
      <c r="CD102">
        <f>N102/([2]AWM_DB_2017Q4!H141*[2]population!D186)*100</f>
        <v>27881795.866452012</v>
      </c>
      <c r="CF102">
        <f t="shared" si="13"/>
        <v>0.52606972500269178</v>
      </c>
      <c r="CG102">
        <f>N102/([2]AWM_DB_2017Q4!B141*[2]AWM_DB_2017Q4!H141)*100</f>
        <v>15.765258470101701</v>
      </c>
      <c r="CH102">
        <f>($G102+$H102)/[2]AWM_DB_2017Q4!Q141*100</f>
        <v>50.052876424612435</v>
      </c>
      <c r="CI102">
        <f t="shared" si="23"/>
        <v>38.213166179840002</v>
      </c>
      <c r="CK102" s="80">
        <f>N102+P102+Q102+[2]Fiscaldatabase!CN102+W102+X102</f>
        <v>970346.78423447593</v>
      </c>
      <c r="CL102" s="80">
        <f>[2]Fiscaldatabase!CK102-D102-P102</f>
        <v>-4872.0106613693351</v>
      </c>
      <c r="CM102" s="80">
        <f>[2]Fiscaldatabase!CK102-D102</f>
        <v>57202.086456349352</v>
      </c>
      <c r="CN102" s="83">
        <f>[2]AWM_DB_2017Q4!D141*[2]AWM_DB_2017Q4!J141</f>
        <v>410477.17181909393</v>
      </c>
      <c r="CO102" s="55">
        <f>[2]Fiscaldatabase!CL102/([2]AWM_DB_2017Q4!B141*[2]AWM_DB_2017Q4!H141)*100</f>
        <v>-0.2355929856660765</v>
      </c>
      <c r="CP102" s="37">
        <f>[2]Fiscaldatabase!CM102/([2]AWM_DB_2017Q4!B141*[2]AWM_DB_2017Q4!H141)*100</f>
        <v>2.766088022227907</v>
      </c>
      <c r="CQ102">
        <f>SUM([2]Fiscaldatabase!CM99:CM102)/([2]AWM_DB_2017Q4!B141*[2]AWM_DB_2017Q4!H141+[2]AWM_DB_2017Q4!B140*[2]AWM_DB_2017Q4!H140+[2]AWM_DB_2017Q4!B139*[2]AWM_DB_2017Q4!H139+[2]AWM_DB_2017Q4!B138*[2]AWM_DB_2017Q4!H138)*100</f>
        <v>2.9629828784322694</v>
      </c>
      <c r="CX102">
        <v>46365.397542948602</v>
      </c>
      <c r="CY102" s="37">
        <f>CX102/([2]AWM_DB_2017Q4!B141*[2]AWM_DB_2017Q4!H141)*100</f>
        <v>2.2420645597823241</v>
      </c>
    </row>
    <row r="103" spans="1:103">
      <c r="A103" s="71" t="s">
        <v>393</v>
      </c>
      <c r="B103" s="72">
        <f t="shared" si="15"/>
        <v>64231.447109044413</v>
      </c>
      <c r="C103" s="73">
        <f t="shared" si="16"/>
        <v>2221.9073843647275</v>
      </c>
      <c r="D103" s="74">
        <v>916493.47494427161</v>
      </c>
      <c r="E103" s="75">
        <v>238872.23762424875</v>
      </c>
      <c r="F103" s="76">
        <v>56569.298000000003</v>
      </c>
      <c r="G103" s="76">
        <v>182302.93962424874</v>
      </c>
      <c r="H103" s="75">
        <v>310741.97623987572</v>
      </c>
      <c r="I103" s="76">
        <v>162735.44</v>
      </c>
      <c r="J103" s="76">
        <v>148006.53623987571</v>
      </c>
      <c r="K103" s="75">
        <v>265612.01947502769</v>
      </c>
      <c r="L103" s="77">
        <f t="shared" si="17"/>
        <v>101267.24160511943</v>
      </c>
      <c r="M103" s="78">
        <v>980724.92205331603</v>
      </c>
      <c r="N103" s="75">
        <v>329109.800732648</v>
      </c>
      <c r="O103" s="79">
        <v>36327.939185401301</v>
      </c>
      <c r="P103" s="75">
        <v>62009.539724679686</v>
      </c>
      <c r="Q103" s="75">
        <v>25186.125830471159</v>
      </c>
      <c r="R103" s="75">
        <v>415388.53</v>
      </c>
      <c r="S103" s="75">
        <v>214364.13778027031</v>
      </c>
      <c r="T103" s="80">
        <f t="shared" si="18"/>
        <v>201024.39221972972</v>
      </c>
      <c r="U103" s="75">
        <v>22593836.378511231</v>
      </c>
      <c r="V103" s="75">
        <v>460594</v>
      </c>
      <c r="W103" s="75">
        <v>64718.206934529364</v>
      </c>
      <c r="X103" s="77">
        <f t="shared" si="14"/>
        <v>84312.718830987811</v>
      </c>
      <c r="Y103" s="81"/>
      <c r="Z103" s="82">
        <v>5746486.7000000002</v>
      </c>
      <c r="AA103" s="83">
        <f t="shared" si="24"/>
        <v>6649693.1582876518</v>
      </c>
      <c r="AB103" s="83"/>
      <c r="AC103" s="83">
        <f t="shared" si="19"/>
        <v>480106.73693452938</v>
      </c>
      <c r="AD103" s="83">
        <f>(W103+[2]AWM_DB_2017Q4!D142*[2]AWM_DB_2017Q4!J142)/[2]AWM_DB_2017Q4!H142</f>
        <v>402866.18186035071</v>
      </c>
      <c r="AE103" s="83">
        <f>W103/[2]AWM_DB_2017Q4!H142</f>
        <v>54247.19309918947</v>
      </c>
      <c r="AF103" s="83">
        <f>([2]AWM_DB_2017Q4!E142*[2]AWM_DB_2017Q4!K142-[2]Fiscaldatabase!W103)/[2]AWM_DB_2017Q4!H142</f>
        <v>325626.38097600214</v>
      </c>
      <c r="AG103" s="83">
        <f>N103/([2]AWM_DB_2017Q4!H142)</f>
        <v>275861.82863874111</v>
      </c>
      <c r="AH103" s="84">
        <f>([2]AWM_DB_2017Q4!C142*[2]AWM_DB_2017Q4!I142)/([2]AWM_DB_2017Q4!B142*[2]AWM_DB_2017Q4!H142)*100</f>
        <v>56.193397973471235</v>
      </c>
      <c r="AI103" s="84">
        <f>([2]AWM_DB_2017Q4!E142*[2]AWM_DB_2017Q4!K142-[2]Fiscaldatabase!W103)/([2]AWM_DB_2017Q4!H142*[2]AWM_DB_2017Q4!B142)*100</f>
        <v>18.677987183706609</v>
      </c>
      <c r="AJ103" s="84">
        <f>(W103+[2]AWM_DB_2017Q4!D142*[2]AWM_DB_2017Q4!J142)/([2]AWM_DB_2017Q4!H142*[2]AWM_DB_2017Q4!B142)*100</f>
        <v>23.108475913353594</v>
      </c>
      <c r="AK103" s="84">
        <f t="shared" si="20"/>
        <v>2.0201389294685725</v>
      </c>
      <c r="AL103">
        <f>[2]AWM_DB_2017Q4!Q142/([2]AWM_DB_2017Q4!B142*[2]AWM_DB_2017Q4!H142)</f>
        <v>0.46820747680012292</v>
      </c>
      <c r="AM103">
        <f>([2]AWM_DB_2017Q4!Q142-I103)/([2]AWM_DB_2017Q4!B142*[2]AWM_DB_2017Q4!H142)</f>
        <v>0.38996484894188937</v>
      </c>
      <c r="AO103">
        <f>Z103/([2]AWM_DB_2017Q4!B142*[2]AWM_DB_2017Q4!H142+[2]AWM_DB_2017Q4!B141*[2]AWM_DB_2017Q4!H141+[2]AWM_DB_2017Q4!B140*[2]AWM_DB_2017Q4!H140+[2]AWM_DB_2017Q4!B139*[2]AWM_DB_2017Q4!H139)*100</f>
        <v>69.815349244738456</v>
      </c>
      <c r="AP103">
        <f>Z103/([2]AWM_DB_2017Q4!B142*[2]AWM_DB_2017Q4!H142*4)*100</f>
        <v>69.072265445128053</v>
      </c>
      <c r="AQ103">
        <f>AA103/([2]AWM_DB_2017Q4!B142*[2]AWM_DB_2017Q4!H142*4)*100</f>
        <v>79.928727749060414</v>
      </c>
      <c r="AR103">
        <f>B103/([2]AWM_DB_2017Q4!B142*[2]AWM_DB_2017Q4!H142)*100</f>
        <v>3.088225412331064</v>
      </c>
      <c r="AS103">
        <f>(B103-P103)/([2]AWM_DB_2017Q4!B142*[2]AWM_DB_2017Q4!H142)*100</f>
        <v>0.10682852647850424</v>
      </c>
      <c r="AT103">
        <f>SUM(C100:C103)/([2]AWM_DB_2017Q4!B142*[2]AWM_DB_2017Q4!H142+[2]AWM_DB_2017Q4!B141*[2]AWM_DB_2017Q4!H141+[2]AWM_DB_2017Q4!B140*[2]AWM_DB_2017Q4!H140+[2]AWM_DB_2017Q4!B139*[2]AWM_DB_2017Q4!H139)*100</f>
        <v>-8.3607733692611361E-2</v>
      </c>
      <c r="AU103" s="85">
        <f>Z103/([2]AWM_DB_2017Q4!H142*[2]population!D187)</f>
        <v>4890929.372438428</v>
      </c>
      <c r="AV103">
        <f>AA103/([2]AWM_DB_2017Q4!H142*[2]population!D187)</f>
        <v>5659663.2487763232</v>
      </c>
      <c r="AW103" s="36">
        <f>(M103-P103)/([2]AWM_DB_2017Q4!B142*[2]AWM_DB_2017Q4!H142)*100</f>
        <v>44.17151283529526</v>
      </c>
      <c r="AX103" s="36">
        <f>D103/([2]AWM_DB_2017Q4!B142*[2]AWM_DB_2017Q4!H142)*100</f>
        <v>44.064684308816759</v>
      </c>
      <c r="AZ103" s="36">
        <f>AC103/([2]AWM_DB_2017Q4!B142*[2]AWM_DB_2017Q4!H142)*100</f>
        <v>23.083363249086492</v>
      </c>
      <c r="BA103" s="36">
        <f>AD103/[2]AWM_DB_2017Q4!B142*100</f>
        <v>23.108475913353598</v>
      </c>
      <c r="BC103">
        <f>R103/([2]AWM_DB_2017Q4!B142*[2]AWM_DB_2017Q4!H142)*100</f>
        <v>19.971734595346085</v>
      </c>
      <c r="BD103">
        <f>([2]AWM_DB_2017Q4!D142*[2]AWM_DB_2017Q4!J142)/([2]AWM_DB_2017Q4!B142*[2]AWM_DB_2017Q4!H142)*100</f>
        <v>19.996847259613187</v>
      </c>
      <c r="BE103" s="37">
        <f>N103/([2]AWM_DB_2017Q4!B142*[2]AWM_DB_2017Q4!H142)*100</f>
        <v>15.823483602110249</v>
      </c>
      <c r="BG103">
        <f t="shared" si="21"/>
        <v>0.38584541141242212</v>
      </c>
      <c r="BH103">
        <f>([2]AWM_DB_2017Q4!D142/[2]AWM_DB_2017Q4!D141-1)*100</f>
        <v>0.38584488117048288</v>
      </c>
      <c r="BL103" s="37">
        <f>(G103+H103)/[2]AWM_DB_2017Q4!Q142</f>
        <v>0.50630174701216613</v>
      </c>
      <c r="BM103">
        <f>(E103+H103)/[2]AWM_DB_2017Q4!T142</f>
        <v>0.29710967545260247</v>
      </c>
      <c r="BN103">
        <f>(E103)/[2]AWM_DB_2017Q4!T142</f>
        <v>0.1291292168304857</v>
      </c>
      <c r="BP103">
        <f>(H103)/[2]AWM_DB_2017Q4!T142</f>
        <v>0.16798045862211672</v>
      </c>
      <c r="BR103">
        <f>($E103)/[2]AWM_DB_2017Q4!Q142</f>
        <v>0.24529495656576653</v>
      </c>
      <c r="BS103">
        <f>($G103)/[2]AWM_DB_2017Q4!Q142</f>
        <v>0.18720464170174531</v>
      </c>
      <c r="BT103">
        <f>($H103)/[2]AWM_DB_2017Q4!Q142</f>
        <v>0.31909710531042079</v>
      </c>
      <c r="BU103">
        <f>($I103)/([2]AWM_DB_2017Q4!$Q142)</f>
        <v>0.16711101751934471</v>
      </c>
      <c r="BV103">
        <f>($J103)/([2]AWM_DB_2017Q4!$Q142)</f>
        <v>0.15198608779107609</v>
      </c>
      <c r="BW103">
        <f>K103/([2]AWM_DB_2017Q4!C142*[2]AWM_DB_2017Q4!I142)*100</f>
        <v>22.726037304606319</v>
      </c>
      <c r="BX103">
        <f>($I103)/([2]AWM_DB_2017Q4!Q142-$I103)*100</f>
        <v>20.064020659947442</v>
      </c>
      <c r="BY103">
        <f>($J103)/([2]AWM_DB_2017Q4!Q142-$I103)*100</f>
        <v>18.248060784572349</v>
      </c>
      <c r="BZ103">
        <f>($E103)/([2]AWM_DB_2017Q4!B142*[2]AWM_DB_2017Q4!H142)*100</f>
        <v>11.484893268545328</v>
      </c>
      <c r="CA103" s="37">
        <f>($I103)/([2]AWM_DB_2017Q4!B142*[2]AWM_DB_2017Q4!H142)*100</f>
        <v>7.8242627858233522</v>
      </c>
      <c r="CB103" s="37">
        <f>($J103)/([2]AWM_DB_2017Q4!B142*[2]AWM_DB_2017Q4!H142)*100</f>
        <v>7.11610226733817</v>
      </c>
      <c r="CC103" s="37">
        <f t="shared" si="22"/>
        <v>14.940365053161521</v>
      </c>
      <c r="CD103">
        <f>N103/([2]AWM_DB_2017Q4!H142*[2]population!D187)*100</f>
        <v>28011076.596778102</v>
      </c>
      <c r="CF103">
        <f t="shared" si="13"/>
        <v>0.52369957213111495</v>
      </c>
      <c r="CG103">
        <f>N103/([2]AWM_DB_2017Q4!B142*[2]AWM_DB_2017Q4!H142)*100</f>
        <v>15.823483602110249</v>
      </c>
      <c r="CH103">
        <f>($G103+$H103)/[2]AWM_DB_2017Q4!Q142*100</f>
        <v>50.63017470121661</v>
      </c>
      <c r="CI103">
        <f t="shared" si="23"/>
        <v>38.312081444519791</v>
      </c>
      <c r="CK103" s="80">
        <f>N103+P103+Q103+[2]Fiscaldatabase!CN103+W103+X103</f>
        <v>981247.23585858382</v>
      </c>
      <c r="CL103" s="80">
        <f>[2]Fiscaldatabase!CK103-D103-P103</f>
        <v>2744.2211896325243</v>
      </c>
      <c r="CM103" s="80">
        <f>[2]Fiscaldatabase!CK103-D103</f>
        <v>64753.76091431221</v>
      </c>
      <c r="CN103" s="83">
        <f>[2]AWM_DB_2017Q4!D142*[2]AWM_DB_2017Q4!J142</f>
        <v>415910.84380526788</v>
      </c>
      <c r="CO103" s="55">
        <f>[2]Fiscaldatabase!CL103/([2]AWM_DB_2017Q4!B142*[2]AWM_DB_2017Q4!H142)*100</f>
        <v>0.13194119074560309</v>
      </c>
      <c r="CP103" s="37">
        <f>[2]Fiscaldatabase!CM103/([2]AWM_DB_2017Q4!B142*[2]AWM_DB_2017Q4!H142)*100</f>
        <v>3.1133380765981626</v>
      </c>
      <c r="CQ103">
        <f>SUM([2]Fiscaldatabase!CM100:CM103)/([2]AWM_DB_2017Q4!B142*[2]AWM_DB_2017Q4!H142+[2]AWM_DB_2017Q4!B141*[2]AWM_DB_2017Q4!H141+[2]AWM_DB_2017Q4!B140*[2]AWM_DB_2017Q4!H140+[2]AWM_DB_2017Q4!B139*[2]AWM_DB_2017Q4!H139)*100</f>
        <v>2.9595355249894055</v>
      </c>
      <c r="CX103">
        <v>64780.4032258359</v>
      </c>
      <c r="CY103" s="37">
        <f>CX103/([2]AWM_DB_2017Q4!B142*[2]AWM_DB_2017Q4!H142)*100</f>
        <v>3.1146190295767093</v>
      </c>
    </row>
    <row r="104" spans="1:103">
      <c r="A104" s="71" t="s">
        <v>394</v>
      </c>
      <c r="B104" s="72">
        <f t="shared" si="15"/>
        <v>62272.147723797243</v>
      </c>
      <c r="C104" s="73">
        <f t="shared" si="16"/>
        <v>-10.765264215624484</v>
      </c>
      <c r="D104" s="74">
        <v>921567.78763113962</v>
      </c>
      <c r="E104" s="75">
        <v>235685.01584911483</v>
      </c>
      <c r="F104" s="76">
        <v>57527.775999999998</v>
      </c>
      <c r="G104" s="76">
        <v>178157.23984911485</v>
      </c>
      <c r="H104" s="75">
        <v>313413.74292239215</v>
      </c>
      <c r="I104" s="76">
        <v>164066.99</v>
      </c>
      <c r="J104" s="76">
        <v>149346.75292239216</v>
      </c>
      <c r="K104" s="75">
        <v>269515.81113007915</v>
      </c>
      <c r="L104" s="77">
        <f t="shared" si="17"/>
        <v>102953.21772955358</v>
      </c>
      <c r="M104" s="78">
        <v>983839.93535493687</v>
      </c>
      <c r="N104" s="75">
        <v>332055.84071495017</v>
      </c>
      <c r="O104" s="79">
        <v>37878.801907665606</v>
      </c>
      <c r="P104" s="75">
        <v>62282.912988012868</v>
      </c>
      <c r="Q104" s="75">
        <v>25399.623973539223</v>
      </c>
      <c r="R104" s="75">
        <v>419627.64</v>
      </c>
      <c r="S104" s="75">
        <v>214582.53085058916</v>
      </c>
      <c r="T104" s="80">
        <f t="shared" si="18"/>
        <v>205045.10914941086</v>
      </c>
      <c r="U104" s="75">
        <v>22632289.281426854</v>
      </c>
      <c r="V104" s="75">
        <v>463522.93</v>
      </c>
      <c r="W104" s="75">
        <v>66537.425227357729</v>
      </c>
      <c r="X104" s="77">
        <f t="shared" si="14"/>
        <v>77936.492451076861</v>
      </c>
      <c r="Y104" s="81"/>
      <c r="Z104" s="82">
        <v>5811489.7000000002</v>
      </c>
      <c r="AA104" s="83">
        <f t="shared" si="24"/>
        <v>6711965.3060114495</v>
      </c>
      <c r="AB104" s="83"/>
      <c r="AC104" s="83">
        <f t="shared" si="19"/>
        <v>486165.06522735773</v>
      </c>
      <c r="AD104" s="83">
        <f>(W104+[2]AWM_DB_2017Q4!D143*[2]AWM_DB_2017Q4!J143)/[2]AWM_DB_2017Q4!H143</f>
        <v>406013.18639357865</v>
      </c>
      <c r="AE104" s="83">
        <f>W104/[2]AWM_DB_2017Q4!H143</f>
        <v>55504.916648232633</v>
      </c>
      <c r="AF104" s="83">
        <f>([2]AWM_DB_2017Q4!E143*[2]AWM_DB_2017Q4!K143-[2]Fiscaldatabase!W104)/[2]AWM_DB_2017Q4!H143</f>
        <v>331286.04948172334</v>
      </c>
      <c r="AG104" s="83">
        <f>N104/([2]AWM_DB_2017Q4!H143)</f>
        <v>276997.97066785331</v>
      </c>
      <c r="AH104" s="84">
        <f>([2]AWM_DB_2017Q4!C143*[2]AWM_DB_2017Q4!I143)/([2]AWM_DB_2017Q4!B143*[2]AWM_DB_2017Q4!H143)*100</f>
        <v>56.22302025005127</v>
      </c>
      <c r="AI104" s="84">
        <f>([2]AWM_DB_2017Q4!E143*[2]AWM_DB_2017Q4!K143-[2]Fiscaldatabase!W104)/([2]AWM_DB_2017Q4!H143*[2]AWM_DB_2017Q4!B143)*100</f>
        <v>18.873749900012609</v>
      </c>
      <c r="AJ104" s="84">
        <f>(W104+[2]AWM_DB_2017Q4!D143*[2]AWM_DB_2017Q4!J143)/([2]AWM_DB_2017Q4!H143*[2]AWM_DB_2017Q4!B143)*100</f>
        <v>23.131041431077119</v>
      </c>
      <c r="AK104" s="84">
        <f t="shared" si="20"/>
        <v>1.7721884188590025</v>
      </c>
      <c r="AL104">
        <f>[2]AWM_DB_2017Q4!Q143/([2]AWM_DB_2017Q4!B143*[2]AWM_DB_2017Q4!H143)</f>
        <v>0.46764309542091076</v>
      </c>
      <c r="AM104">
        <f>([2]AWM_DB_2017Q4!Q143-I104)/([2]AWM_DB_2017Q4!B143*[2]AWM_DB_2017Q4!H143)</f>
        <v>0.38967054821381719</v>
      </c>
      <c r="AO104">
        <f>Z104/([2]AWM_DB_2017Q4!B143*[2]AWM_DB_2017Q4!H143+[2]AWM_DB_2017Q4!B142*[2]AWM_DB_2017Q4!H142+[2]AWM_DB_2017Q4!B141*[2]AWM_DB_2017Q4!H141+[2]AWM_DB_2017Q4!B140*[2]AWM_DB_2017Q4!H140)*100</f>
        <v>70.010776540903578</v>
      </c>
      <c r="AP104">
        <f>Z104/([2]AWM_DB_2017Q4!B143*[2]AWM_DB_2017Q4!H143*4)*100</f>
        <v>69.047505378258634</v>
      </c>
      <c r="AQ104">
        <f>AA104/([2]AWM_DB_2017Q4!B143*[2]AWM_DB_2017Q4!H143*4)*100</f>
        <v>79.746241409584002</v>
      </c>
      <c r="AR104">
        <f>B104/([2]AWM_DB_2017Q4!B143*[2]AWM_DB_2017Q4!H143)*100</f>
        <v>2.9594728214864472</v>
      </c>
      <c r="AS104">
        <f>(B104-P104)/([2]AWM_DB_2017Q4!B143*[2]AWM_DB_2017Q4!H143)*100</f>
        <v>-5.1161728038627118E-4</v>
      </c>
      <c r="AT104">
        <f>SUM(C101:C104)/([2]AWM_DB_2017Q4!B143*[2]AWM_DB_2017Q4!H143+[2]AWM_DB_2017Q4!B142*[2]AWM_DB_2017Q4!H142+[2]AWM_DB_2017Q4!B141*[2]AWM_DB_2017Q4!H141+[2]AWM_DB_2017Q4!B140*[2]AWM_DB_2017Q4!H140)*100</f>
        <v>-8.4450150728753226E-2</v>
      </c>
      <c r="AU104" s="85">
        <f>Z104/([2]AWM_DB_2017Q4!H143*[2]population!D188)</f>
        <v>4918877.126944406</v>
      </c>
      <c r="AV104">
        <f>AA104/([2]AWM_DB_2017Q4!H143*[2]population!D188)</f>
        <v>5681044.6761325467</v>
      </c>
      <c r="AW104" s="36">
        <f>(M104-P104)/([2]AWM_DB_2017Q4!B143*[2]AWM_DB_2017Q4!H143)*100</f>
        <v>43.796834713999203</v>
      </c>
      <c r="AX104" s="36">
        <f>D104/([2]AWM_DB_2017Q4!B143*[2]AWM_DB_2017Q4!H143)*100</f>
        <v>43.797346331279584</v>
      </c>
      <c r="AZ104" s="36">
        <f>AC104/([2]AWM_DB_2017Q4!B143*[2]AWM_DB_2017Q4!H143)*100</f>
        <v>23.104908853926005</v>
      </c>
      <c r="BA104" s="36">
        <f>AD104/[2]AWM_DB_2017Q4!B143*100</f>
        <v>23.131041431077119</v>
      </c>
      <c r="BC104">
        <f>R104/([2]AWM_DB_2017Q4!B143*[2]AWM_DB_2017Q4!H143)*100</f>
        <v>19.942729472455902</v>
      </c>
      <c r="BD104">
        <f>([2]AWM_DB_2017Q4!D143*[2]AWM_DB_2017Q4!J143)/([2]AWM_DB_2017Q4!B143*[2]AWM_DB_2017Q4!H143)*100</f>
        <v>19.968862049607019</v>
      </c>
      <c r="BE104" s="37">
        <f>N104/([2]AWM_DB_2017Q4!B143*[2]AWM_DB_2017Q4!H143)*100</f>
        <v>15.780895179181142</v>
      </c>
      <c r="BG104">
        <f t="shared" si="21"/>
        <v>0.63590276903302545</v>
      </c>
      <c r="BH104">
        <f>([2]AWM_DB_2017Q4!D143/[2]AWM_DB_2017Q4!D142-1)*100</f>
        <v>0.63590199305376682</v>
      </c>
      <c r="BL104" s="37">
        <f>(G104+H104)/[2]AWM_DB_2017Q4!Q143</f>
        <v>0.49956525305566468</v>
      </c>
      <c r="BM104">
        <f>(E104+H104)/[2]AWM_DB_2017Q4!T143</f>
        <v>0.29419769950470021</v>
      </c>
      <c r="BN104">
        <f>(E104)/[2]AWM_DB_2017Q4!T143</f>
        <v>0.12627599018010452</v>
      </c>
      <c r="BP104">
        <f>(H104)/[2]AWM_DB_2017Q4!T143</f>
        <v>0.16792170932459571</v>
      </c>
      <c r="BR104">
        <f>($E104)/[2]AWM_DB_2017Q4!Q143</f>
        <v>0.23951789001105372</v>
      </c>
      <c r="BS104">
        <f>($G104)/[2]AWM_DB_2017Q4!Q143</f>
        <v>0.18105455718140204</v>
      </c>
      <c r="BT104">
        <f>($H104)/[2]AWM_DB_2017Q4!Q143</f>
        <v>0.31851069587426267</v>
      </c>
      <c r="BU104">
        <f>($I104)/([2]AWM_DB_2017Q4!$Q143)</f>
        <v>0.16673516185866696</v>
      </c>
      <c r="BV104">
        <f>($J104)/([2]AWM_DB_2017Q4!$Q143)</f>
        <v>0.15177553401559571</v>
      </c>
      <c r="BW104">
        <f>K104/([2]AWM_DB_2017Q4!C143*[2]AWM_DB_2017Q4!I143)*100</f>
        <v>22.781933917097373</v>
      </c>
      <c r="BX104">
        <f>($I104)/([2]AWM_DB_2017Q4!Q143-$I104)*100</f>
        <v>20.009864118421664</v>
      </c>
      <c r="BY104">
        <f>($J104)/([2]AWM_DB_2017Q4!Q143-$I104)*100</f>
        <v>18.214561213712528</v>
      </c>
      <c r="BZ104">
        <f>($E104)/([2]AWM_DB_2017Q4!B143*[2]AWM_DB_2017Q4!H143)*100</f>
        <v>11.20088874934544</v>
      </c>
      <c r="CA104" s="37">
        <f>($I104)/([2]AWM_DB_2017Q4!B143*[2]AWM_DB_2017Q4!H143)*100</f>
        <v>7.7972547207093594</v>
      </c>
      <c r="CB104" s="37">
        <f>($J104)/([2]AWM_DB_2017Q4!B143*[2]AWM_DB_2017Q4!H143)*100</f>
        <v>7.0976780536214905</v>
      </c>
      <c r="CC104" s="37">
        <f t="shared" si="22"/>
        <v>14.894932774330851</v>
      </c>
      <c r="CD104">
        <f>N104/([2]AWM_DB_2017Q4!H143*[2]population!D188)*100</f>
        <v>28105390.598232731</v>
      </c>
      <c r="CF104">
        <f t="shared" si="13"/>
        <v>0.52348371347783063</v>
      </c>
      <c r="CG104">
        <f>N104/([2]AWM_DB_2017Q4!B143*[2]AWM_DB_2017Q4!H143)*100</f>
        <v>15.780895179181142</v>
      </c>
      <c r="CH104">
        <f>($G104+$H104)/[2]AWM_DB_2017Q4!Q143*100</f>
        <v>49.956525305566466</v>
      </c>
      <c r="CI104">
        <f t="shared" si="23"/>
        <v>38.224425332134189</v>
      </c>
      <c r="CK104" s="80">
        <f>N104+P104+Q104+[2]Fiscaldatabase!CN104+W104+X104</f>
        <v>984389.80751221534</v>
      </c>
      <c r="CL104" s="80">
        <f>[2]Fiscaldatabase!CK104-D104-P104</f>
        <v>539.10689306284621</v>
      </c>
      <c r="CM104" s="80">
        <f>[2]Fiscaldatabase!CK104-D104</f>
        <v>62822.019881075714</v>
      </c>
      <c r="CN104" s="83">
        <f>[2]AWM_DB_2017Q4!D143*[2]AWM_DB_2017Q4!J143</f>
        <v>420177.51215727848</v>
      </c>
      <c r="CO104" s="55">
        <f>[2]Fiscaldatabase!CL104/([2]AWM_DB_2017Q4!B143*[2]AWM_DB_2017Q4!H143)*100</f>
        <v>2.562095987072862E-2</v>
      </c>
      <c r="CP104" s="37">
        <f>[2]Fiscaldatabase!CM104/([2]AWM_DB_2017Q4!B143*[2]AWM_DB_2017Q4!H143)*100</f>
        <v>2.9856053986375617</v>
      </c>
      <c r="CQ104">
        <f>SUM([2]Fiscaldatabase!CM101:CM104)/([2]AWM_DB_2017Q4!B143*[2]AWM_DB_2017Q4!H143+[2]AWM_DB_2017Q4!B142*[2]AWM_DB_2017Q4!H142+[2]AWM_DB_2017Q4!B141*[2]AWM_DB_2017Q4!H141+[2]AWM_DB_2017Q4!B140*[2]AWM_DB_2017Q4!H140)*100</f>
        <v>2.9379617837019385</v>
      </c>
      <c r="CX104">
        <v>64173.646970908703</v>
      </c>
      <c r="CY104" s="37">
        <f>CX104/([2]AWM_DB_2017Q4!B143*[2]AWM_DB_2017Q4!H143)*100</f>
        <v>3.0498412373449026</v>
      </c>
    </row>
    <row r="105" spans="1:103">
      <c r="A105" s="71" t="s">
        <v>395</v>
      </c>
      <c r="B105" s="72">
        <f t="shared" si="15"/>
        <v>45153.349948426941</v>
      </c>
      <c r="C105" s="73">
        <f t="shared" si="16"/>
        <v>-16389.654858780486</v>
      </c>
      <c r="D105" s="74">
        <v>941744.32888642745</v>
      </c>
      <c r="E105" s="75">
        <v>245129.87750351182</v>
      </c>
      <c r="F105" s="76">
        <v>59657.627</v>
      </c>
      <c r="G105" s="76">
        <v>185472.25050351181</v>
      </c>
      <c r="H105" s="75">
        <v>314389.32563879853</v>
      </c>
      <c r="I105" s="76">
        <v>165358.75</v>
      </c>
      <c r="J105" s="76">
        <v>149030.57563879853</v>
      </c>
      <c r="K105" s="75">
        <v>273231.52955686988</v>
      </c>
      <c r="L105" s="77">
        <f t="shared" si="17"/>
        <v>108993.5961872472</v>
      </c>
      <c r="M105" s="78">
        <v>986897.67883485439</v>
      </c>
      <c r="N105" s="75">
        <v>333557.33652326313</v>
      </c>
      <c r="O105" s="79">
        <v>37398.30135279923</v>
      </c>
      <c r="P105" s="75">
        <v>61543.004807207428</v>
      </c>
      <c r="Q105" s="75">
        <v>25394.350238796193</v>
      </c>
      <c r="R105" s="75">
        <v>423400.25</v>
      </c>
      <c r="S105" s="75">
        <v>217788.97824039444</v>
      </c>
      <c r="T105" s="80">
        <f t="shared" si="18"/>
        <v>205611.27175960556</v>
      </c>
      <c r="U105" s="75">
        <v>22668766.826946683</v>
      </c>
      <c r="V105" s="75">
        <v>464820.59</v>
      </c>
      <c r="W105" s="75">
        <v>67729.629739755066</v>
      </c>
      <c r="X105" s="77">
        <f t="shared" si="14"/>
        <v>75273.107525832485</v>
      </c>
      <c r="Y105" s="81"/>
      <c r="Z105" s="82">
        <v>5853593.4000000004</v>
      </c>
      <c r="AA105" s="83">
        <f t="shared" si="24"/>
        <v>6757118.6559598763</v>
      </c>
      <c r="AB105" s="83"/>
      <c r="AC105" s="83">
        <f t="shared" si="19"/>
        <v>491129.87973975507</v>
      </c>
      <c r="AD105" s="83">
        <f>(W105+[2]AWM_DB_2017Q4!D144*[2]AWM_DB_2017Q4!J144)/[2]AWM_DB_2017Q4!H144</f>
        <v>408615.09724581323</v>
      </c>
      <c r="AE105" s="83">
        <f>W105/[2]AWM_DB_2017Q4!H144</f>
        <v>56288.755968613586</v>
      </c>
      <c r="AF105" s="83">
        <f>([2]AWM_DB_2017Q4!E144*[2]AWM_DB_2017Q4!K144-[2]Fiscaldatabase!W105)/[2]AWM_DB_2017Q4!H144</f>
        <v>334812.12565410201</v>
      </c>
      <c r="AG105" s="83">
        <f>N105/([2]AWM_DB_2017Q4!H144)</f>
        <v>277212.90651140327</v>
      </c>
      <c r="AH105" s="84">
        <f>([2]AWM_DB_2017Q4!C144*[2]AWM_DB_2017Q4!I144)/([2]AWM_DB_2017Q4!B144*[2]AWM_DB_2017Q4!H144)*100</f>
        <v>56.340639161680798</v>
      </c>
      <c r="AI105" s="84">
        <f>([2]AWM_DB_2017Q4!E144*[2]AWM_DB_2017Q4!K144-[2]Fiscaldatabase!W105)/([2]AWM_DB_2017Q4!H144*[2]AWM_DB_2017Q4!B144)*100</f>
        <v>18.93578039374783</v>
      </c>
      <c r="AJ105" s="84">
        <f>(W105+[2]AWM_DB_2017Q4!D144*[2]AWM_DB_2017Q4!J144)/([2]AWM_DB_2017Q4!H144*[2]AWM_DB_2017Q4!B144)*100</f>
        <v>23.109813397290964</v>
      </c>
      <c r="AK105" s="84">
        <f t="shared" si="20"/>
        <v>1.6137670472804047</v>
      </c>
      <c r="AL105">
        <f>[2]AWM_DB_2017Q4!Q144/([2]AWM_DB_2017Q4!B144*[2]AWM_DB_2017Q4!H144)</f>
        <v>0.46699900966714608</v>
      </c>
      <c r="AM105">
        <f>([2]AWM_DB_2017Q4!Q144-I105)/([2]AWM_DB_2017Q4!B144*[2]AWM_DB_2017Q4!H144)</f>
        <v>0.38927554357407518</v>
      </c>
      <c r="AO105">
        <f>Z105/([2]AWM_DB_2017Q4!B144*[2]AWM_DB_2017Q4!H144+[2]AWM_DB_2017Q4!B143*[2]AWM_DB_2017Q4!H143+[2]AWM_DB_2017Q4!B142*[2]AWM_DB_2017Q4!H142+[2]AWM_DB_2017Q4!B141*[2]AWM_DB_2017Q4!H141)*100</f>
        <v>69.855699997401871</v>
      </c>
      <c r="AP105">
        <f>Z105/([2]AWM_DB_2017Q4!B144*[2]AWM_DB_2017Q4!H144*4)*100</f>
        <v>68.784017801828384</v>
      </c>
      <c r="AQ105">
        <f>AA105/([2]AWM_DB_2017Q4!B144*[2]AWM_DB_2017Q4!H144*4)*100</f>
        <v>79.401102563873124</v>
      </c>
      <c r="AR105">
        <f>B105/([2]AWM_DB_2017Q4!B144*[2]AWM_DB_2017Q4!H144)*100</f>
        <v>2.1223399812257444</v>
      </c>
      <c r="AS105">
        <f>(B105-P105)/([2]AWM_DB_2017Q4!B144*[2]AWM_DB_2017Q4!H144)*100</f>
        <v>-0.77036188510953296</v>
      </c>
      <c r="AT105">
        <f>SUM(C102:C105)/([2]AWM_DB_2017Q4!B144*[2]AWM_DB_2017Q4!H144+[2]AWM_DB_2017Q4!B143*[2]AWM_DB_2017Q4!H143+[2]AWM_DB_2017Q4!B142*[2]AWM_DB_2017Q4!H142+[2]AWM_DB_2017Q4!B141*[2]AWM_DB_2017Q4!H141)*100</f>
        <v>-0.23388684254949851</v>
      </c>
      <c r="AU105" s="85">
        <f>Z105/([2]AWM_DB_2017Q4!H144*[2]population!D189)</f>
        <v>4931709.6507302942</v>
      </c>
      <c r="AV105">
        <f>AA105/([2]AWM_DB_2017Q4!H144*[2]population!D189)</f>
        <v>5692938.5096558006</v>
      </c>
      <c r="AW105" s="36">
        <f>(M105-P105)/([2]AWM_DB_2017Q4!B144*[2]AWM_DB_2017Q4!H144)*100</f>
        <v>43.494385770848233</v>
      </c>
      <c r="AX105" s="36">
        <f>D105/([2]AWM_DB_2017Q4!B144*[2]AWM_DB_2017Q4!H144)*100</f>
        <v>44.264747655957763</v>
      </c>
      <c r="AZ105" s="36">
        <f>AC105/([2]AWM_DB_2017Q4!B144*[2]AWM_DB_2017Q4!H144)*100</f>
        <v>23.084545907154499</v>
      </c>
      <c r="BA105" s="36">
        <f>AD105/[2]AWM_DB_2017Q4!B144*100</f>
        <v>23.109813397290964</v>
      </c>
      <c r="BC105">
        <f>R105/([2]AWM_DB_2017Q4!B144*[2]AWM_DB_2017Q4!H144)*100</f>
        <v>19.901054510071432</v>
      </c>
      <c r="BD105">
        <f>([2]AWM_DB_2017Q4!D144*[2]AWM_DB_2017Q4!J144)/([2]AWM_DB_2017Q4!B144*[2]AWM_DB_2017Q4!H144)*100</f>
        <v>19.926322000207897</v>
      </c>
      <c r="BE105" s="37">
        <f>N105/([2]AWM_DB_2017Q4!B144*[2]AWM_DB_2017Q4!H144)*100</f>
        <v>15.678173870666583</v>
      </c>
      <c r="BG105">
        <f t="shared" si="21"/>
        <v>0.27995594522152167</v>
      </c>
      <c r="BH105">
        <f>([2]AWM_DB_2017Q4!D144/[2]AWM_DB_2017Q4!D143-1)*100</f>
        <v>0.27995706201733306</v>
      </c>
      <c r="BL105" s="37">
        <f>(G105+H105)/[2]AWM_DB_2017Q4!Q144</f>
        <v>0.50310516255711935</v>
      </c>
      <c r="BM105">
        <f>(E105+H105)/[2]AWM_DB_2017Q4!T144</f>
        <v>0.29670062997847624</v>
      </c>
      <c r="BN105">
        <f>(E105)/[2]AWM_DB_2017Q4!T144</f>
        <v>0.12998693998951127</v>
      </c>
      <c r="BP105">
        <f>(H105)/[2]AWM_DB_2017Q4!T144</f>
        <v>0.16671368998896496</v>
      </c>
      <c r="BR105">
        <f>($E105)/[2]AWM_DB_2017Q4!Q144</f>
        <v>0.24672051774969833</v>
      </c>
      <c r="BS105">
        <f>($G105)/[2]AWM_DB_2017Q4!Q144</f>
        <v>0.18667577424042325</v>
      </c>
      <c r="BT105">
        <f>($H105)/[2]AWM_DB_2017Q4!Q144</f>
        <v>0.31642938831669604</v>
      </c>
      <c r="BU105">
        <f>($I105)/([2]AWM_DB_2017Q4!$Q144)</f>
        <v>0.16643175784991143</v>
      </c>
      <c r="BV105">
        <f>($J105)/([2]AWM_DB_2017Q4!$Q144)</f>
        <v>0.14999763046678463</v>
      </c>
      <c r="BW105">
        <f>K105/([2]AWM_DB_2017Q4!C144*[2]AWM_DB_2017Q4!I144)*100</f>
        <v>22.794707455663627</v>
      </c>
      <c r="BX105">
        <f>($I105)/([2]AWM_DB_2017Q4!Q144-$I105)*100</f>
        <v>19.966182663175942</v>
      </c>
      <c r="BY105">
        <f>($J105)/([2]AWM_DB_2017Q4!Q144-$I105)*100</f>
        <v>17.994643135621853</v>
      </c>
      <c r="BZ105">
        <f>($E105)/([2]AWM_DB_2017Q4!B144*[2]AWM_DB_2017Q4!H144)*100</f>
        <v>11.521823745367465</v>
      </c>
      <c r="CA105" s="37">
        <f>($I105)/([2]AWM_DB_2017Q4!B144*[2]AWM_DB_2017Q4!H144)*100</f>
        <v>7.7723466093070908</v>
      </c>
      <c r="CB105" s="37">
        <f>($J105)/([2]AWM_DB_2017Q4!B144*[2]AWM_DB_2017Q4!H144)*100</f>
        <v>7.0048744880406968</v>
      </c>
      <c r="CC105" s="37">
        <f t="shared" si="22"/>
        <v>14.777221097347788</v>
      </c>
      <c r="CD105">
        <f>N105/([2]AWM_DB_2017Q4!H144*[2]population!D189)*100</f>
        <v>28102531.610816512</v>
      </c>
      <c r="CF105">
        <f t="shared" si="13"/>
        <v>0.5259680800676434</v>
      </c>
      <c r="CG105">
        <f>N105/([2]AWM_DB_2017Q4!B144*[2]AWM_DB_2017Q4!H144)*100</f>
        <v>15.678173870666583</v>
      </c>
      <c r="CH105">
        <f>($G105+$H105)/[2]AWM_DB_2017Q4!Q144*100</f>
        <v>50.310516255711931</v>
      </c>
      <c r="CI105">
        <f t="shared" si="23"/>
        <v>37.960825798797799</v>
      </c>
      <c r="CK105" s="80">
        <f>N105+P105+Q105+[2]Fiscaldatabase!CN105+W105+X105</f>
        <v>987435.25143610709</v>
      </c>
      <c r="CL105" s="80">
        <f>[2]Fiscaldatabase!CK105-D105-P105</f>
        <v>-15852.082257527785</v>
      </c>
      <c r="CM105" s="80">
        <f>[2]Fiscaldatabase!CK105-D105</f>
        <v>45690.922549679643</v>
      </c>
      <c r="CN105" s="83">
        <f>[2]AWM_DB_2017Q4!D144*[2]AWM_DB_2017Q4!J144</f>
        <v>423937.82260125276</v>
      </c>
      <c r="CO105" s="55">
        <f>[2]Fiscaldatabase!CL105/([2]AWM_DB_2017Q4!B144*[2]AWM_DB_2017Q4!H144)*100</f>
        <v>-0.74509439497307006</v>
      </c>
      <c r="CP105" s="37">
        <f>[2]Fiscaldatabase!CM105/([2]AWM_DB_2017Q4!B144*[2]AWM_DB_2017Q4!H144)*100</f>
        <v>2.1476074713622078</v>
      </c>
      <c r="CQ105">
        <f>SUM([2]Fiscaldatabase!CM102:CM105)/([2]AWM_DB_2017Q4!B144*[2]AWM_DB_2017Q4!H144+[2]AWM_DB_2017Q4!B143*[2]AWM_DB_2017Q4!H143+[2]AWM_DB_2017Q4!B142*[2]AWM_DB_2017Q4!H142+[2]AWM_DB_2017Q4!B141*[2]AWM_DB_2017Q4!H141)*100</f>
        <v>2.7503718722814008</v>
      </c>
      <c r="CX105">
        <v>47047.7918256794</v>
      </c>
      <c r="CY105" s="37">
        <f>CX105/([2]AWM_DB_2017Q4!B144*[2]AWM_DB_2017Q4!H144)*100</f>
        <v>2.2113843100029791</v>
      </c>
    </row>
    <row r="106" spans="1:103">
      <c r="A106" s="71" t="s">
        <v>396</v>
      </c>
      <c r="B106" s="72">
        <f t="shared" si="15"/>
        <v>44346.018428752664</v>
      </c>
      <c r="C106" s="73">
        <f t="shared" si="16"/>
        <v>-17582.513603844607</v>
      </c>
      <c r="D106" s="74">
        <v>950638.12762579019</v>
      </c>
      <c r="E106" s="75">
        <v>248696.68617346781</v>
      </c>
      <c r="F106" s="76">
        <v>61183.932000000001</v>
      </c>
      <c r="G106" s="76">
        <v>187512.75417346781</v>
      </c>
      <c r="H106" s="75">
        <v>318413.38090225228</v>
      </c>
      <c r="I106" s="76">
        <v>167444.19</v>
      </c>
      <c r="J106" s="76">
        <v>150969.19090225227</v>
      </c>
      <c r="K106" s="75">
        <v>276838.65165399871</v>
      </c>
      <c r="L106" s="77">
        <f t="shared" si="17"/>
        <v>106689.40889607137</v>
      </c>
      <c r="M106" s="78">
        <v>994984.14605454286</v>
      </c>
      <c r="N106" s="75">
        <v>336301.96354717208</v>
      </c>
      <c r="O106" s="79">
        <v>37557.102335320094</v>
      </c>
      <c r="P106" s="75">
        <v>61928.532032597272</v>
      </c>
      <c r="Q106" s="75">
        <v>24920.209570254578</v>
      </c>
      <c r="R106" s="75">
        <v>430643.04</v>
      </c>
      <c r="S106" s="75">
        <v>222367.16107557397</v>
      </c>
      <c r="T106" s="80">
        <f t="shared" si="18"/>
        <v>208275.87892442601</v>
      </c>
      <c r="U106" s="75">
        <v>22700021.74786903</v>
      </c>
      <c r="V106" s="75">
        <v>465785.03</v>
      </c>
      <c r="W106" s="75">
        <v>67304.289204785309</v>
      </c>
      <c r="X106" s="77">
        <f t="shared" si="14"/>
        <v>73886.11169973365</v>
      </c>
      <c r="Y106" s="81"/>
      <c r="Z106" s="82">
        <v>5925435.9000000004</v>
      </c>
      <c r="AA106" s="83">
        <f t="shared" si="24"/>
        <v>6801464.6743886285</v>
      </c>
      <c r="AB106" s="83"/>
      <c r="AC106" s="83">
        <f t="shared" si="19"/>
        <v>497947.32920478529</v>
      </c>
      <c r="AD106" s="83">
        <f>(W106+[2]AWM_DB_2017Q4!D145*[2]AWM_DB_2017Q4!J145)/[2]AWM_DB_2017Q4!H145</f>
        <v>411260.85776459362</v>
      </c>
      <c r="AE106" s="83">
        <f>W106/[2]AWM_DB_2017Q4!H145</f>
        <v>55527.342033057481</v>
      </c>
      <c r="AF106" s="83">
        <f>([2]AWM_DB_2017Q4!E145*[2]AWM_DB_2017Q4!K145-[2]Fiscaldatabase!W106)/[2]AWM_DB_2017Q4!H145</f>
        <v>339742.75824101415</v>
      </c>
      <c r="AG106" s="83">
        <f>N106/([2]AWM_DB_2017Q4!H145)</f>
        <v>277455.63287138828</v>
      </c>
      <c r="AH106" s="84">
        <f>([2]AWM_DB_2017Q4!C145*[2]AWM_DB_2017Q4!I145)/([2]AWM_DB_2017Q4!B145*[2]AWM_DB_2017Q4!H145)*100</f>
        <v>56.047308122430707</v>
      </c>
      <c r="AI106" s="84">
        <f>([2]AWM_DB_2017Q4!E145*[2]AWM_DB_2017Q4!K145-[2]Fiscaldatabase!W106)/([2]AWM_DB_2017Q4!H145*[2]AWM_DB_2017Q4!B145)*100</f>
        <v>19.097500113413183</v>
      </c>
      <c r="AJ106" s="84">
        <f>(W106+[2]AWM_DB_2017Q4!D145*[2]AWM_DB_2017Q4!J145)/([2]AWM_DB_2017Q4!H145*[2]AWM_DB_2017Q4!B145)*100</f>
        <v>23.117650302438676</v>
      </c>
      <c r="AK106" s="84">
        <f t="shared" si="20"/>
        <v>1.7375414617174272</v>
      </c>
      <c r="AL106">
        <f>[2]AWM_DB_2017Q4!Q145/([2]AWM_DB_2017Q4!B145*[2]AWM_DB_2017Q4!H145)</f>
        <v>0.46739324622064077</v>
      </c>
      <c r="AM106">
        <f>([2]AWM_DB_2017Q4!Q145-I106)/([2]AWM_DB_2017Q4!B145*[2]AWM_DB_2017Q4!H145)</f>
        <v>0.38973983489594616</v>
      </c>
      <c r="AO106">
        <f>Z106/([2]AWM_DB_2017Q4!B145*[2]AWM_DB_2017Q4!H145+[2]AWM_DB_2017Q4!B144*[2]AWM_DB_2017Q4!H144+[2]AWM_DB_2017Q4!B143*[2]AWM_DB_2017Q4!H143+[2]AWM_DB_2017Q4!B142*[2]AWM_DB_2017Q4!H142)*100</f>
        <v>69.975484050624402</v>
      </c>
      <c r="AP106">
        <f>Z106/([2]AWM_DB_2017Q4!B145*[2]AWM_DB_2017Q4!H145*4)*100</f>
        <v>68.699055969157826</v>
      </c>
      <c r="AQ106">
        <f>AA106/([2]AWM_DB_2017Q4!B145*[2]AWM_DB_2017Q4!H145*4)*100</f>
        <v>78.855667367539013</v>
      </c>
      <c r="AR106">
        <f>B106/([2]AWM_DB_2017Q4!B145*[2]AWM_DB_2017Q4!H145)*100</f>
        <v>2.0565775436343396</v>
      </c>
      <c r="AS106">
        <f>(B106-P106)/([2]AWM_DB_2017Q4!B145*[2]AWM_DB_2017Q4!H145)*100</f>
        <v>-0.81540133521586089</v>
      </c>
      <c r="AT106">
        <f>SUM(C103:C106)/([2]AWM_DB_2017Q4!B145*[2]AWM_DB_2017Q4!H145+[2]AWM_DB_2017Q4!B144*[2]AWM_DB_2017Q4!H144+[2]AWM_DB_2017Q4!B143*[2]AWM_DB_2017Q4!H143+[2]AWM_DB_2017Q4!B142*[2]AWM_DB_2017Q4!H142)*100</f>
        <v>-0.37507674199283636</v>
      </c>
      <c r="AU106" s="85">
        <f>Z106/([2]AWM_DB_2017Q4!H145*[2]population!D190)</f>
        <v>4951122.4910191065</v>
      </c>
      <c r="AV106">
        <f>AA106/([2]AWM_DB_2017Q4!H145*[2]population!D190)</f>
        <v>5683106.7434612662</v>
      </c>
      <c r="AW106" s="36">
        <f>(M106-P106)/([2]AWM_DB_2017Q4!B145*[2]AWM_DB_2017Q4!H145)*100</f>
        <v>43.271105067581985</v>
      </c>
      <c r="AX106" s="36">
        <f>D106/([2]AWM_DB_2017Q4!B145*[2]AWM_DB_2017Q4!H145)*100</f>
        <v>44.086506402797845</v>
      </c>
      <c r="AZ106" s="36">
        <f>AC106/([2]AWM_DB_2017Q4!B145*[2]AWM_DB_2017Q4!H145)*100</f>
        <v>23.092654796068047</v>
      </c>
      <c r="BA106" s="36">
        <f>AD106/[2]AWM_DB_2017Q4!B145*100</f>
        <v>23.117650302438673</v>
      </c>
      <c r="BC106">
        <f>R106/([2]AWM_DB_2017Q4!B145*[2]AWM_DB_2017Q4!H145)*100</f>
        <v>19.971371427839269</v>
      </c>
      <c r="BD106">
        <f>([2]AWM_DB_2017Q4!D145*[2]AWM_DB_2017Q4!J145)/([2]AWM_DB_2017Q4!B145*[2]AWM_DB_2017Q4!H145)*100</f>
        <v>19.996366934209895</v>
      </c>
      <c r="BE106" s="37">
        <f>N106/([2]AWM_DB_2017Q4!B145*[2]AWM_DB_2017Q4!H145)*100</f>
        <v>15.596238188157496</v>
      </c>
      <c r="BG106">
        <f t="shared" si="21"/>
        <v>0.20748650570749927</v>
      </c>
      <c r="BH106">
        <f>([2]AWM_DB_2017Q4!D145/[2]AWM_DB_2017Q4!D144-1)*100</f>
        <v>0.20748685389646582</v>
      </c>
      <c r="BL106" s="37">
        <f>(G106+H106)/[2]AWM_DB_2017Q4!Q145</f>
        <v>0.50199008382441945</v>
      </c>
      <c r="BM106">
        <f>(E106+H106)/[2]AWM_DB_2017Q4!T145</f>
        <v>0.29688488229728632</v>
      </c>
      <c r="BN106">
        <f>(E106)/[2]AWM_DB_2017Q4!T145</f>
        <v>0.1301939265212812</v>
      </c>
      <c r="BP106">
        <f>(H106)/[2]AWM_DB_2017Q4!T145</f>
        <v>0.16669095577600515</v>
      </c>
      <c r="BR106">
        <f>($E106)/[2]AWM_DB_2017Q4!Q145</f>
        <v>0.24676185253878929</v>
      </c>
      <c r="BS106">
        <f>($G106)/[2]AWM_DB_2017Q4!Q145</f>
        <v>0.18605392498966047</v>
      </c>
      <c r="BT106">
        <f>($H106)/[2]AWM_DB_2017Q4!Q145</f>
        <v>0.31593615883475895</v>
      </c>
      <c r="BU106">
        <f>($I106)/([2]AWM_DB_2017Q4!$Q145)</f>
        <v>0.16614149210028806</v>
      </c>
      <c r="BV106">
        <f>($J106)/([2]AWM_DB_2017Q4!$Q145)</f>
        <v>0.14979466673447089</v>
      </c>
      <c r="BW106">
        <f>K106/([2]AWM_DB_2017Q4!C145*[2]AWM_DB_2017Q4!I145)*100</f>
        <v>22.90669443953443</v>
      </c>
      <c r="BX106">
        <f>($I106)/([2]AWM_DB_2017Q4!Q145-$I106)*100</f>
        <v>19.924422492103407</v>
      </c>
      <c r="BY106">
        <f>($J106)/([2]AWM_DB_2017Q4!Q145-$I106)*100</f>
        <v>17.964038900528514</v>
      </c>
      <c r="BZ106">
        <f>($E106)/([2]AWM_DB_2017Q4!B145*[2]AWM_DB_2017Q4!H145)*100</f>
        <v>11.533482330152379</v>
      </c>
      <c r="CA106" s="37">
        <f>($I106)/([2]AWM_DB_2017Q4!B145*[2]AWM_DB_2017Q4!H145)*100</f>
        <v>7.765341132469457</v>
      </c>
      <c r="CB106" s="37">
        <f>($J106)/([2]AWM_DB_2017Q4!B145*[2]AWM_DB_2017Q4!H145)*100</f>
        <v>7.0013015551563376</v>
      </c>
      <c r="CC106" s="37">
        <f t="shared" si="22"/>
        <v>14.766642687625794</v>
      </c>
      <c r="CD106">
        <f>N106/([2]AWM_DB_2017Q4!H145*[2]population!D190)*100</f>
        <v>28100417.312628277</v>
      </c>
      <c r="CF106">
        <f t="shared" si="13"/>
        <v>0.52587045659178078</v>
      </c>
      <c r="CG106">
        <f>N106/([2]AWM_DB_2017Q4!B145*[2]AWM_DB_2017Q4!H145)*100</f>
        <v>15.596238188157496</v>
      </c>
      <c r="CH106">
        <f>($G106+$H106)/[2]AWM_DB_2017Q4!Q145*100</f>
        <v>50.199008382441946</v>
      </c>
      <c r="CI106">
        <f t="shared" si="23"/>
        <v>37.888461392631925</v>
      </c>
      <c r="CK106" s="80">
        <f>N106+P106+Q106+[2]Fiscaldatabase!CN106+W106+X106</f>
        <v>995523.12460635044</v>
      </c>
      <c r="CL106" s="80">
        <f>[2]Fiscaldatabase!CK106-D106-P106</f>
        <v>-17043.535052037027</v>
      </c>
      <c r="CM106" s="80">
        <f>[2]Fiscaldatabase!CK106-D106</f>
        <v>44884.996980560245</v>
      </c>
      <c r="CN106" s="83">
        <f>[2]AWM_DB_2017Q4!D145*[2]AWM_DB_2017Q4!J145</f>
        <v>431182.0185518075</v>
      </c>
      <c r="CO106" s="55">
        <f>[2]Fiscaldatabase!CL106/([2]AWM_DB_2017Q4!B145*[2]AWM_DB_2017Q4!H145)*100</f>
        <v>-0.79040582884522959</v>
      </c>
      <c r="CP106" s="37">
        <f>[2]Fiscaldatabase!CM106/([2]AWM_DB_2017Q4!B145*[2]AWM_DB_2017Q4!H145)*100</f>
        <v>2.0815730500049709</v>
      </c>
      <c r="CQ106">
        <f>SUM([2]Fiscaldatabase!CM103:CM106)/([2]AWM_DB_2017Q4!B145*[2]AWM_DB_2017Q4!H145+[2]AWM_DB_2017Q4!B144*[2]AWM_DB_2017Q4!H144+[2]AWM_DB_2017Q4!B143*[2]AWM_DB_2017Q4!H143+[2]AWM_DB_2017Q4!B142*[2]AWM_DB_2017Q4!H142)*100</f>
        <v>2.5762274850956639</v>
      </c>
      <c r="CX106">
        <v>43431.104975492803</v>
      </c>
      <c r="CY106" s="37">
        <f>CX106/([2]AWM_DB_2017Q4!B145*[2]AWM_DB_2017Q4!H145)*100</f>
        <v>2.0141477939293875</v>
      </c>
    </row>
    <row r="107" spans="1:103">
      <c r="A107" s="71" t="s">
        <v>397</v>
      </c>
      <c r="B107" s="72">
        <f t="shared" si="15"/>
        <v>33572.514656296233</v>
      </c>
      <c r="C107" s="73">
        <f t="shared" si="16"/>
        <v>-28639.765671038869</v>
      </c>
      <c r="D107" s="74">
        <v>973250.09876128053</v>
      </c>
      <c r="E107" s="75">
        <v>258387.39425615309</v>
      </c>
      <c r="F107" s="76">
        <v>68159.709000000003</v>
      </c>
      <c r="G107" s="76">
        <v>190227.68525615308</v>
      </c>
      <c r="H107" s="75">
        <v>323766.47818755324</v>
      </c>
      <c r="I107" s="76">
        <v>169101.76</v>
      </c>
      <c r="J107" s="76">
        <v>154664.71818755323</v>
      </c>
      <c r="K107" s="75">
        <v>281216.2990937946</v>
      </c>
      <c r="L107" s="77">
        <f t="shared" si="17"/>
        <v>109879.92722377973</v>
      </c>
      <c r="M107" s="78">
        <v>1006822.6134175768</v>
      </c>
      <c r="N107" s="75">
        <v>340665.28410507133</v>
      </c>
      <c r="O107" s="79">
        <v>38913.961381465939</v>
      </c>
      <c r="P107" s="75">
        <v>62212.280327335102</v>
      </c>
      <c r="Q107" s="75">
        <v>25902.874033725737</v>
      </c>
      <c r="R107" s="75">
        <v>434615.55</v>
      </c>
      <c r="S107" s="75">
        <v>222836.02388916115</v>
      </c>
      <c r="T107" s="80">
        <f t="shared" si="18"/>
        <v>211779.52611083884</v>
      </c>
      <c r="U107" s="75">
        <v>22723732.566989854</v>
      </c>
      <c r="V107" s="75">
        <v>470395.44</v>
      </c>
      <c r="W107" s="75">
        <v>69271.419774686728</v>
      </c>
      <c r="X107" s="77">
        <f t="shared" si="14"/>
        <v>74155.205176757881</v>
      </c>
      <c r="Y107" s="81"/>
      <c r="Z107" s="82">
        <v>5958611.4000000004</v>
      </c>
      <c r="AA107" s="83">
        <f t="shared" si="24"/>
        <v>6835037.1890449245</v>
      </c>
      <c r="AB107" s="83"/>
      <c r="AC107" s="83">
        <f t="shared" si="19"/>
        <v>503886.96977468673</v>
      </c>
      <c r="AD107" s="83">
        <f>(W107+[2]AWM_DB_2017Q4!D146*[2]AWM_DB_2017Q4!J146)/[2]AWM_DB_2017Q4!H146</f>
        <v>415054.20662598871</v>
      </c>
      <c r="AE107" s="83">
        <f>W107/[2]AWM_DB_2017Q4!H146</f>
        <v>57004.043711469349</v>
      </c>
      <c r="AF107" s="83">
        <f>([2]AWM_DB_2017Q4!E146*[2]AWM_DB_2017Q4!K146-[2]Fiscaldatabase!W107)/[2]AWM_DB_2017Q4!H146</f>
        <v>344534.99053387472</v>
      </c>
      <c r="AG107" s="83">
        <f>N107/([2]AWM_DB_2017Q4!H146)</f>
        <v>280336.37551055133</v>
      </c>
      <c r="AH107" s="84">
        <f>([2]AWM_DB_2017Q4!C146*[2]AWM_DB_2017Q4!I146)/([2]AWM_DB_2017Q4!B146*[2]AWM_DB_2017Q4!H146)*100</f>
        <v>56.034083535932233</v>
      </c>
      <c r="AI107" s="84">
        <f>([2]AWM_DB_2017Q4!E146*[2]AWM_DB_2017Q4!K146-[2]Fiscaldatabase!W107)/([2]AWM_DB_2017Q4!H146*[2]AWM_DB_2017Q4!B146)*100</f>
        <v>19.195014547275441</v>
      </c>
      <c r="AJ107" s="84">
        <f>(W107+[2]AWM_DB_2017Q4!D146*[2]AWM_DB_2017Q4!J146)/([2]AWM_DB_2017Q4!H146*[2]AWM_DB_2017Q4!B146)*100</f>
        <v>23.123838660765593</v>
      </c>
      <c r="AK107" s="84">
        <f t="shared" si="20"/>
        <v>1.6470632560267404</v>
      </c>
      <c r="AL107">
        <f>[2]AWM_DB_2017Q4!Q146/([2]AWM_DB_2017Q4!B146*[2]AWM_DB_2017Q4!H146)</f>
        <v>0.4644462429252621</v>
      </c>
      <c r="AM107">
        <f>([2]AWM_DB_2017Q4!Q146-I107)/([2]AWM_DB_2017Q4!B146*[2]AWM_DB_2017Q4!H146)</f>
        <v>0.38691891532279471</v>
      </c>
      <c r="AO107">
        <f>Z107/([2]AWM_DB_2017Q4!B146*[2]AWM_DB_2017Q4!H146+[2]AWM_DB_2017Q4!B145*[2]AWM_DB_2017Q4!H145+[2]AWM_DB_2017Q4!B144*[2]AWM_DB_2017Q4!H144+[2]AWM_DB_2017Q4!B143*[2]AWM_DB_2017Q4!H143)*100</f>
        <v>69.535365490373124</v>
      </c>
      <c r="AP107">
        <f>Z107/([2]AWM_DB_2017Q4!B146*[2]AWM_DB_2017Q4!H146*4)*100</f>
        <v>68.295447969257808</v>
      </c>
      <c r="AQ107">
        <f>AA107/([2]AWM_DB_2017Q4!B146*[2]AWM_DB_2017Q4!H146*4)*100</f>
        <v>78.340723261859253</v>
      </c>
      <c r="AR107">
        <f>B107/([2]AWM_DB_2017Q4!B146*[2]AWM_DB_2017Q4!H146)*100</f>
        <v>1.5391840641973895</v>
      </c>
      <c r="AS107">
        <f>(B107-P107)/([2]AWM_DB_2017Q4!B146*[2]AWM_DB_2017Q4!H146)*100</f>
        <v>-1.3130345276338515</v>
      </c>
      <c r="AT107">
        <f>SUM(C104:C107)/([2]AWM_DB_2017Q4!B146*[2]AWM_DB_2017Q4!H146+[2]AWM_DB_2017Q4!B145*[2]AWM_DB_2017Q4!H145+[2]AWM_DB_2017Q4!B144*[2]AWM_DB_2017Q4!H144+[2]AWM_DB_2017Q4!B143*[2]AWM_DB_2017Q4!H143)*100</f>
        <v>-0.73078977605844975</v>
      </c>
      <c r="AU107" s="85">
        <f>Z107/([2]AWM_DB_2017Q4!H146*[2]population!D191)</f>
        <v>4961229.3786443602</v>
      </c>
      <c r="AV107">
        <f>AA107/([2]AWM_DB_2017Q4!H146*[2]population!D191)</f>
        <v>5690954.6587341549</v>
      </c>
      <c r="AW107" s="36">
        <f>(M107-P107)/([2]AWM_DB_2017Q4!B146*[2]AWM_DB_2017Q4!H146)*100</f>
        <v>43.307127465830632</v>
      </c>
      <c r="AX107" s="36">
        <f>D107/([2]AWM_DB_2017Q4!B146*[2]AWM_DB_2017Q4!H146)*100</f>
        <v>44.620161993464485</v>
      </c>
      <c r="AZ107" s="36">
        <f>AC107/([2]AWM_DB_2017Q4!B146*[2]AWM_DB_2017Q4!H146)*100</f>
        <v>23.101480540673684</v>
      </c>
      <c r="BA107" s="36">
        <f>AD107/[2]AWM_DB_2017Q4!B146*100</f>
        <v>23.123838660765593</v>
      </c>
      <c r="BC107">
        <f>R107/([2]AWM_DB_2017Q4!B146*[2]AWM_DB_2017Q4!H146)*100</f>
        <v>19.925624739787771</v>
      </c>
      <c r="BD107">
        <f>([2]AWM_DB_2017Q4!D146*[2]AWM_DB_2017Q4!J146)/([2]AWM_DB_2017Q4!B146*[2]AWM_DB_2017Q4!H146)*100</f>
        <v>19.94798285987968</v>
      </c>
      <c r="BE107" s="37">
        <f>N107/([2]AWM_DB_2017Q4!B146*[2]AWM_DB_2017Q4!H146)*100</f>
        <v>15.618328918398891</v>
      </c>
      <c r="BG107">
        <f t="shared" si="21"/>
        <v>0.98981497966990073</v>
      </c>
      <c r="BH107">
        <f>([2]AWM_DB_2017Q4!D146/[2]AWM_DB_2017Q4!D145-1)*100</f>
        <v>0.98981465795560108</v>
      </c>
      <c r="BL107" s="37">
        <f>(G107+H107)/[2]AWM_DB_2017Q4!Q146</f>
        <v>0.50737541507433703</v>
      </c>
      <c r="BM107">
        <f>(E107+H107)/[2]AWM_DB_2017Q4!T146</f>
        <v>0.30129702780932816</v>
      </c>
      <c r="BN107">
        <f>(E107)/[2]AWM_DB_2017Q4!T146</f>
        <v>0.13372985665452933</v>
      </c>
      <c r="BP107">
        <f>(H107)/[2]AWM_DB_2017Q4!T146</f>
        <v>0.16756717115479886</v>
      </c>
      <c r="BR107">
        <f>($E107)/[2]AWM_DB_2017Q4!Q146</f>
        <v>0.25506011689381825</v>
      </c>
      <c r="BS107">
        <f>($G107)/[2]AWM_DB_2017Q4!Q146</f>
        <v>0.18777810650381391</v>
      </c>
      <c r="BT107">
        <f>($H107)/[2]AWM_DB_2017Q4!Q146</f>
        <v>0.31959730857052315</v>
      </c>
      <c r="BU107">
        <f>($I107)/([2]AWM_DB_2017Q4!$Q146)</f>
        <v>0.16692422165839965</v>
      </c>
      <c r="BV107">
        <f>($J107)/([2]AWM_DB_2017Q4!$Q146)</f>
        <v>0.1526730869121235</v>
      </c>
      <c r="BW107">
        <f>K107/([2]AWM_DB_2017Q4!C146*[2]AWM_DB_2017Q4!I146)*100</f>
        <v>23.008849395700874</v>
      </c>
      <c r="BX107">
        <f>($I107)/([2]AWM_DB_2017Q4!Q146-$I107)*100</f>
        <v>20.037099384967696</v>
      </c>
      <c r="BY107">
        <f>($J107)/([2]AWM_DB_2017Q4!Q146-$I107)*100</f>
        <v>18.326434507080378</v>
      </c>
      <c r="BZ107">
        <f>($E107)/([2]AWM_DB_2017Q4!B146*[2]AWM_DB_2017Q4!H146)*100</f>
        <v>11.846171301141204</v>
      </c>
      <c r="CA107" s="37">
        <f>($I107)/([2]AWM_DB_2017Q4!B146*[2]AWM_DB_2017Q4!H146)*100</f>
        <v>7.7527327602467384</v>
      </c>
      <c r="CB107" s="37">
        <f>($J107)/([2]AWM_DB_2017Q4!B146*[2]AWM_DB_2017Q4!H146)*100</f>
        <v>7.0908441612137763</v>
      </c>
      <c r="CC107" s="37">
        <f t="shared" si="22"/>
        <v>14.843576921460514</v>
      </c>
      <c r="CD107">
        <f>N107/([2]AWM_DB_2017Q4!H146*[2]population!D191)*100</f>
        <v>28364303.397706173</v>
      </c>
      <c r="CF107">
        <f t="shared" si="13"/>
        <v>0.52229545488042095</v>
      </c>
      <c r="CG107">
        <f>N107/([2]AWM_DB_2017Q4!B146*[2]AWM_DB_2017Q4!H146)*100</f>
        <v>15.618328918398891</v>
      </c>
      <c r="CH107">
        <f>($G107+$H107)/[2]AWM_DB_2017Q4!Q146*100</f>
        <v>50.737541507433704</v>
      </c>
      <c r="CI107">
        <f t="shared" si="23"/>
        <v>38.363533892048075</v>
      </c>
      <c r="CK107" s="80">
        <f>N107+P107+Q107+[2]Fiscaldatabase!CN107+W107+X107</f>
        <v>1007310.2862904533</v>
      </c>
      <c r="CL107" s="80">
        <f>[2]Fiscaldatabase!CK107-D107-P107</f>
        <v>-28152.092798162354</v>
      </c>
      <c r="CM107" s="80">
        <f>[2]Fiscaldatabase!CK107-D107</f>
        <v>34060.187529172748</v>
      </c>
      <c r="CN107" s="83">
        <f>[2]AWM_DB_2017Q4!D146*[2]AWM_DB_2017Q4!J146</f>
        <v>435103.22287287645</v>
      </c>
      <c r="CO107" s="55">
        <f>[2]Fiscaldatabase!CL107/([2]AWM_DB_2017Q4!B146*[2]AWM_DB_2017Q4!H146)*100</f>
        <v>-1.2906764075419412</v>
      </c>
      <c r="CP107" s="37">
        <f>[2]Fiscaldatabase!CM107/([2]AWM_DB_2017Q4!B146*[2]AWM_DB_2017Q4!H146)*100</f>
        <v>1.5615421842893</v>
      </c>
      <c r="CQ107">
        <f>SUM([2]Fiscaldatabase!CM104:CM107)/([2]AWM_DB_2017Q4!B146*[2]AWM_DB_2017Q4!H146+[2]AWM_DB_2017Q4!B145*[2]AWM_DB_2017Q4!H145+[2]AWM_DB_2017Q4!B144*[2]AWM_DB_2017Q4!H144+[2]AWM_DB_2017Q4!B143*[2]AWM_DB_2017Q4!H143)*100</f>
        <v>2.1875850757690989</v>
      </c>
      <c r="CX107">
        <v>35601.762432279102</v>
      </c>
      <c r="CY107" s="37">
        <f>CX107/([2]AWM_DB_2017Q4!B146*[2]AWM_DB_2017Q4!H146)*100</f>
        <v>1.632218079405275</v>
      </c>
    </row>
    <row r="108" spans="1:103">
      <c r="A108" s="71" t="s">
        <v>398</v>
      </c>
      <c r="B108" s="72">
        <f t="shared" si="15"/>
        <v>34113.60090617626</v>
      </c>
      <c r="C108" s="73">
        <f t="shared" si="16"/>
        <v>-28711.678324739623</v>
      </c>
      <c r="D108" s="74">
        <v>985396.47371925018</v>
      </c>
      <c r="E108" s="75">
        <v>262294.53434542823</v>
      </c>
      <c r="F108" s="76">
        <v>69994.501000000004</v>
      </c>
      <c r="G108" s="76">
        <v>192300.03334542824</v>
      </c>
      <c r="H108" s="75">
        <v>326097.94402617944</v>
      </c>
      <c r="I108" s="76">
        <v>170833.19</v>
      </c>
      <c r="J108" s="76">
        <v>155264.75402617943</v>
      </c>
      <c r="K108" s="75">
        <v>284863.90994444478</v>
      </c>
      <c r="L108" s="77">
        <f t="shared" si="17"/>
        <v>112140.08540319779</v>
      </c>
      <c r="M108" s="78">
        <v>1019510.0746254264</v>
      </c>
      <c r="N108" s="75">
        <v>342591.96028958348</v>
      </c>
      <c r="O108" s="79">
        <v>37720.612701449521</v>
      </c>
      <c r="P108" s="75">
        <v>62825.279230915883</v>
      </c>
      <c r="Q108" s="75">
        <v>25985.924993890159</v>
      </c>
      <c r="R108" s="75">
        <v>440580.39</v>
      </c>
      <c r="S108" s="75">
        <v>226018.7628989846</v>
      </c>
      <c r="T108" s="80">
        <f t="shared" si="18"/>
        <v>214561.62710101542</v>
      </c>
      <c r="U108" s="75">
        <v>22743773.890272155</v>
      </c>
      <c r="V108" s="75">
        <v>472285.43</v>
      </c>
      <c r="W108" s="75">
        <v>70606.272408649456</v>
      </c>
      <c r="X108" s="77">
        <f t="shared" si="14"/>
        <v>76920.247702387511</v>
      </c>
      <c r="Y108" s="81"/>
      <c r="Z108" s="82">
        <v>5986688.9000000004</v>
      </c>
      <c r="AA108" s="83">
        <f t="shared" si="24"/>
        <v>6869150.7899511009</v>
      </c>
      <c r="AB108" s="83"/>
      <c r="AC108" s="83">
        <f t="shared" si="19"/>
        <v>511186.66240864946</v>
      </c>
      <c r="AD108" s="83">
        <f>(W108+[2]AWM_DB_2017Q4!D147*[2]AWM_DB_2017Q4!J147)/[2]AWM_DB_2017Q4!H147</f>
        <v>418507.45357056934</v>
      </c>
      <c r="AE108" s="83">
        <f>W108/[2]AWM_DB_2017Q4!H147</f>
        <v>57747.642267638861</v>
      </c>
      <c r="AF108" s="83">
        <f>([2]AWM_DB_2017Q4!E147*[2]AWM_DB_2017Q4!K147-[2]Fiscaldatabase!W108)/[2]AWM_DB_2017Q4!H147</f>
        <v>353799.8317795344</v>
      </c>
      <c r="AG108" s="83">
        <f>N108/([2]AWM_DB_2017Q4!H147)</f>
        <v>280200.00619871879</v>
      </c>
      <c r="AH108" s="84">
        <f>([2]AWM_DB_2017Q4!C147*[2]AWM_DB_2017Q4!I147)/([2]AWM_DB_2017Q4!B147*[2]AWM_DB_2017Q4!H147)*100</f>
        <v>55.834179343172927</v>
      </c>
      <c r="AI108" s="84">
        <f>([2]AWM_DB_2017Q4!E147*[2]AWM_DB_2017Q4!K147-[2]Fiscaldatabase!W108)/([2]AWM_DB_2017Q4!H147*[2]AWM_DB_2017Q4!B147)*100</f>
        <v>19.502583705645314</v>
      </c>
      <c r="AJ108" s="84">
        <f>(W108+[2]AWM_DB_2017Q4!D147*[2]AWM_DB_2017Q4!J147)/([2]AWM_DB_2017Q4!H147*[2]AWM_DB_2017Q4!B147)*100</f>
        <v>23.069475764427509</v>
      </c>
      <c r="AK108" s="84">
        <f t="shared" si="20"/>
        <v>1.59376118675425</v>
      </c>
      <c r="AL108">
        <f>[2]AWM_DB_2017Q4!Q147/([2]AWM_DB_2017Q4!B147*[2]AWM_DB_2017Q4!H147)</f>
        <v>0.46363388440537867</v>
      </c>
      <c r="AM108">
        <f>([2]AWM_DB_2017Q4!Q147-I108)/([2]AWM_DB_2017Q4!B147*[2]AWM_DB_2017Q4!H147)</f>
        <v>0.38661490619572814</v>
      </c>
      <c r="AO108">
        <f>Z108/([2]AWM_DB_2017Q4!B147*[2]AWM_DB_2017Q4!H147+[2]AWM_DB_2017Q4!B146*[2]AWM_DB_2017Q4!H146+[2]AWM_DB_2017Q4!B145*[2]AWM_DB_2017Q4!H145+[2]AWM_DB_2017Q4!B144*[2]AWM_DB_2017Q4!H144)*100</f>
        <v>68.94657560943233</v>
      </c>
      <c r="AP108">
        <f>Z108/([2]AWM_DB_2017Q4!B147*[2]AWM_DB_2017Q4!H147*4)*100</f>
        <v>67.476446166148563</v>
      </c>
      <c r="AQ108">
        <f>AA108/([2]AWM_DB_2017Q4!B147*[2]AWM_DB_2017Q4!H147*4)*100</f>
        <v>77.422744229333901</v>
      </c>
      <c r="AR108">
        <f>B108/([2]AWM_DB_2017Q4!B147*[2]AWM_DB_2017Q4!H147)*100</f>
        <v>1.5379884230022904</v>
      </c>
      <c r="AS108">
        <f>(B108-P108)/([2]AWM_DB_2017Q4!B147*[2]AWM_DB_2017Q4!H147)*100</f>
        <v>-1.2944464288559026</v>
      </c>
      <c r="AT108">
        <f>SUM(C105:C108)/([2]AWM_DB_2017Q4!B147*[2]AWM_DB_2017Q4!H147+[2]AWM_DB_2017Q4!B146*[2]AWM_DB_2017Q4!H146+[2]AWM_DB_2017Q4!B145*[2]AWM_DB_2017Q4!H145+[2]AWM_DB_2017Q4!B144*[2]AWM_DB_2017Q4!H144)*100</f>
        <v>-1.0517416983684955</v>
      </c>
      <c r="AU108" s="85">
        <f>Z108/([2]AWM_DB_2017Q4!H147*[2]population!D192)</f>
        <v>4949409.9272930492</v>
      </c>
      <c r="AV108">
        <f>AA108/([2]AWM_DB_2017Q4!H147*[2]population!D192)</f>
        <v>5678972.7476663878</v>
      </c>
      <c r="AW108" s="36">
        <f>(M108-P108)/([2]AWM_DB_2017Q4!B147*[2]AWM_DB_2017Q4!H147)*100</f>
        <v>43.131481306409988</v>
      </c>
      <c r="AX108" s="36">
        <f>D108/([2]AWM_DB_2017Q4!B147*[2]AWM_DB_2017Q4!H147)*100</f>
        <v>44.425927735265894</v>
      </c>
      <c r="AZ108" s="36">
        <f>AC108/([2]AWM_DB_2017Q4!B147*[2]AWM_DB_2017Q4!H147)*100</f>
        <v>23.046501919864514</v>
      </c>
      <c r="BA108" s="36">
        <f>AD108/[2]AWM_DB_2017Q4!B147*100</f>
        <v>23.069475764427509</v>
      </c>
      <c r="BC108">
        <f>R108/([2]AWM_DB_2017Q4!B147*[2]AWM_DB_2017Q4!H147)*100</f>
        <v>19.863266299136232</v>
      </c>
      <c r="BD108">
        <f>([2]AWM_DB_2017Q4!D147*[2]AWM_DB_2017Q4!J147)/([2]AWM_DB_2017Q4!B147*[2]AWM_DB_2017Q4!H147)*100</f>
        <v>19.886240143699226</v>
      </c>
      <c r="BE108" s="37">
        <f>N108/([2]AWM_DB_2017Q4!B147*[2]AWM_DB_2017Q4!H147)*100</f>
        <v>15.445524797812951</v>
      </c>
      <c r="BG108">
        <f t="shared" si="21"/>
        <v>0.40178748331403114</v>
      </c>
      <c r="BH108">
        <f>([2]AWM_DB_2017Q4!D147/[2]AWM_DB_2017Q4!D146-1)*100</f>
        <v>0.40178812598301583</v>
      </c>
      <c r="BL108" s="37">
        <f>(G108+H108)/[2]AWM_DB_2017Q4!Q147</f>
        <v>0.50409644163641187</v>
      </c>
      <c r="BM108">
        <f>(E108+H108)/[2]AWM_DB_2017Q4!T147</f>
        <v>0.29937783107604121</v>
      </c>
      <c r="BN108">
        <f>(E108)/[2]AWM_DB_2017Q4!T147</f>
        <v>0.13345712544245139</v>
      </c>
      <c r="BP108">
        <f>(H108)/[2]AWM_DB_2017Q4!T147</f>
        <v>0.16592070563358988</v>
      </c>
      <c r="BR108">
        <f>($E108)/[2]AWM_DB_2017Q4!Q147</f>
        <v>0.25505836672936771</v>
      </c>
      <c r="BS108">
        <f>($G108)/[2]AWM_DB_2017Q4!Q147</f>
        <v>0.18699487028766892</v>
      </c>
      <c r="BT108">
        <f>($H108)/[2]AWM_DB_2017Q4!Q147</f>
        <v>0.31710157134874289</v>
      </c>
      <c r="BU108">
        <f>($I108)/([2]AWM_DB_2017Q4!$Q147)</f>
        <v>0.166120253070867</v>
      </c>
      <c r="BV108">
        <f>($J108)/([2]AWM_DB_2017Q4!$Q147)</f>
        <v>0.15098131827787589</v>
      </c>
      <c r="BW108">
        <f>K108/([2]AWM_DB_2017Q4!C147*[2]AWM_DB_2017Q4!I147)*100</f>
        <v>23.001851524981017</v>
      </c>
      <c r="BX108">
        <f>($I108)/([2]AWM_DB_2017Q4!Q147-$I108)*100</f>
        <v>19.921368000916885</v>
      </c>
      <c r="BY108">
        <f>($J108)/([2]AWM_DB_2017Q4!Q147-$I108)*100</f>
        <v>18.105886230464712</v>
      </c>
      <c r="BZ108">
        <f>($E108)/([2]AWM_DB_2017Q4!B147*[2]AWM_DB_2017Q4!H147)*100</f>
        <v>11.825370131682837</v>
      </c>
      <c r="CA108" s="37">
        <f>($I108)/([2]AWM_DB_2017Q4!B147*[2]AWM_DB_2017Q4!H147)*100</f>
        <v>7.7018978209650601</v>
      </c>
      <c r="CB108" s="37">
        <f>($J108)/([2]AWM_DB_2017Q4!B147*[2]AWM_DB_2017Q4!H147)*100</f>
        <v>7.0000055065816396</v>
      </c>
      <c r="CC108" s="37">
        <f t="shared" si="22"/>
        <v>14.701903327546699</v>
      </c>
      <c r="CD108">
        <f>N108/([2]AWM_DB_2017Q4!H147*[2]population!D192)*100</f>
        <v>28323303.208022892</v>
      </c>
      <c r="CF108">
        <f t="shared" si="13"/>
        <v>0.52387079749967813</v>
      </c>
      <c r="CG108">
        <f>N108/([2]AWM_DB_2017Q4!B147*[2]AWM_DB_2017Q4!H147)*100</f>
        <v>15.445524797812951</v>
      </c>
      <c r="CH108">
        <f>($G108+$H108)/[2]AWM_DB_2017Q4!Q147*100</f>
        <v>50.40964416364119</v>
      </c>
      <c r="CI108">
        <f t="shared" si="23"/>
        <v>38.027254231381598</v>
      </c>
      <c r="CK108" s="80">
        <f>N108+P108+Q108+[2]Fiscaldatabase!CN108+W108+X108</f>
        <v>1020019.6496995825</v>
      </c>
      <c r="CL108" s="80">
        <f>[2]Fiscaldatabase!CK108-D108-P108</f>
        <v>-28202.103250583576</v>
      </c>
      <c r="CM108" s="80">
        <f>[2]Fiscaldatabase!CK108-D108</f>
        <v>34623.175980332308</v>
      </c>
      <c r="CN108" s="83">
        <f>[2]AWM_DB_2017Q4!D147*[2]AWM_DB_2017Q4!J147</f>
        <v>441089.96507415606</v>
      </c>
      <c r="CO108" s="55">
        <f>[2]Fiscaldatabase!CL108/([2]AWM_DB_2017Q4!B147*[2]AWM_DB_2017Q4!H147)*100</f>
        <v>-1.2714725842929075</v>
      </c>
      <c r="CP108" s="37">
        <f>[2]Fiscaldatabase!CM108/([2]AWM_DB_2017Q4!B147*[2]AWM_DB_2017Q4!H147)*100</f>
        <v>1.5609622675652852</v>
      </c>
      <c r="CQ108">
        <f>SUM([2]Fiscaldatabase!CM105:CM108)/([2]AWM_DB_2017Q4!B147*[2]AWM_DB_2017Q4!H147+[2]AWM_DB_2017Q4!B146*[2]AWM_DB_2017Q4!H146+[2]AWM_DB_2017Q4!B145*[2]AWM_DB_2017Q4!H145+[2]AWM_DB_2017Q4!B144*[2]AWM_DB_2017Q4!H144)*100</f>
        <v>1.8341327540176273</v>
      </c>
      <c r="CX108">
        <v>34074.9353216585</v>
      </c>
      <c r="CY108" s="37">
        <f>CX108/([2]AWM_DB_2017Q4!B147*[2]AWM_DB_2017Q4!H147)*100</f>
        <v>1.5362452115037304</v>
      </c>
    </row>
    <row r="109" spans="1:103">
      <c r="A109" s="71" t="s">
        <v>399</v>
      </c>
      <c r="B109" s="72">
        <f t="shared" si="15"/>
        <v>35145.498970884713</v>
      </c>
      <c r="C109" s="73">
        <f t="shared" si="16"/>
        <v>-28452.565711523341</v>
      </c>
      <c r="D109" s="74">
        <v>996577.75661543384</v>
      </c>
      <c r="E109" s="75">
        <v>269335.07234385115</v>
      </c>
      <c r="F109" s="76">
        <v>71847.482000000004</v>
      </c>
      <c r="G109" s="76">
        <v>197487.59034385113</v>
      </c>
      <c r="H109" s="75">
        <v>328840.57216352393</v>
      </c>
      <c r="I109" s="76">
        <v>173233.65</v>
      </c>
      <c r="J109" s="76">
        <v>155606.92216352394</v>
      </c>
      <c r="K109" s="75">
        <v>288256.82618960406</v>
      </c>
      <c r="L109" s="77">
        <f t="shared" si="17"/>
        <v>110145.28591845464</v>
      </c>
      <c r="M109" s="78">
        <v>1031723.2555863186</v>
      </c>
      <c r="N109" s="75">
        <v>343723.07471296529</v>
      </c>
      <c r="O109" s="79">
        <v>35816.547567177229</v>
      </c>
      <c r="P109" s="75">
        <v>63598.064682408054</v>
      </c>
      <c r="Q109" s="75">
        <v>26881.782712682329</v>
      </c>
      <c r="R109" s="75">
        <v>442168.3</v>
      </c>
      <c r="S109" s="75">
        <v>226876.75787354176</v>
      </c>
      <c r="T109" s="80">
        <f t="shared" si="18"/>
        <v>215291.54212645823</v>
      </c>
      <c r="U109" s="75">
        <v>22764427.383202855</v>
      </c>
      <c r="V109" s="75">
        <v>473522.99</v>
      </c>
      <c r="W109" s="75">
        <v>71038.996281341257</v>
      </c>
      <c r="X109" s="77">
        <f t="shared" si="14"/>
        <v>84313.03719692165</v>
      </c>
      <c r="Y109" s="81"/>
      <c r="Z109" s="82">
        <v>6040219.9000000004</v>
      </c>
      <c r="AA109" s="83">
        <f t="shared" si="24"/>
        <v>6904296.2889219858</v>
      </c>
      <c r="AB109" s="83"/>
      <c r="AC109" s="83">
        <f t="shared" si="19"/>
        <v>513207.29628134123</v>
      </c>
      <c r="AD109" s="83">
        <f>(W109+[2]AWM_DB_2017Q4!D148*[2]AWM_DB_2017Q4!J148)/[2]AWM_DB_2017Q4!H148</f>
        <v>418153.53987802577</v>
      </c>
      <c r="AE109" s="83">
        <f>W109/[2]AWM_DB_2017Q4!H148</f>
        <v>57822.854445501573</v>
      </c>
      <c r="AF109" s="83">
        <f>([2]AWM_DB_2017Q4!E148*[2]AWM_DB_2017Q4!K148-[2]Fiscaldatabase!W109)/[2]AWM_DB_2017Q4!H148</f>
        <v>358853.3654555945</v>
      </c>
      <c r="AG109" s="83">
        <f>N109/([2]AWM_DB_2017Q4!H148)</f>
        <v>279776.60663975816</v>
      </c>
      <c r="AH109" s="84">
        <f>([2]AWM_DB_2017Q4!C148*[2]AWM_DB_2017Q4!I148)/([2]AWM_DB_2017Q4!B148*[2]AWM_DB_2017Q4!H148)*100</f>
        <v>55.598139637945529</v>
      </c>
      <c r="AI109" s="84">
        <f>([2]AWM_DB_2017Q4!E148*[2]AWM_DB_2017Q4!K148-[2]Fiscaldatabase!W109)/([2]AWM_DB_2017Q4!H148*[2]AWM_DB_2017Q4!B148)*100</f>
        <v>19.654457389860863</v>
      </c>
      <c r="AJ109" s="84">
        <f>(W109+[2]AWM_DB_2017Q4!D148*[2]AWM_DB_2017Q4!J148)/([2]AWM_DB_2017Q4!H148*[2]AWM_DB_2017Q4!B148)*100</f>
        <v>22.902337620598775</v>
      </c>
      <c r="AK109" s="84">
        <f t="shared" si="20"/>
        <v>1.8450653515948403</v>
      </c>
      <c r="AL109">
        <f>[2]AWM_DB_2017Q4!Q148/([2]AWM_DB_2017Q4!B148*[2]AWM_DB_2017Q4!H148)</f>
        <v>0.46312985012090879</v>
      </c>
      <c r="AM109">
        <f>([2]AWM_DB_2017Q4!Q148-I109)/([2]AWM_DB_2017Q4!B148*[2]AWM_DB_2017Q4!H148)</f>
        <v>0.38590110087207735</v>
      </c>
      <c r="AO109">
        <f>Z109/([2]AWM_DB_2017Q4!B148*[2]AWM_DB_2017Q4!H148+[2]AWM_DB_2017Q4!B147*[2]AWM_DB_2017Q4!H147+[2]AWM_DB_2017Q4!B146*[2]AWM_DB_2017Q4!H146+[2]AWM_DB_2017Q4!B145*[2]AWM_DB_2017Q4!H145)*100</f>
        <v>68.649152886284057</v>
      </c>
      <c r="AP109">
        <f>Z109/([2]AWM_DB_2017Q4!B148*[2]AWM_DB_2017Q4!H148*4)*100</f>
        <v>67.319286418213451</v>
      </c>
      <c r="AQ109">
        <f>AA109/([2]AWM_DB_2017Q4!B148*[2]AWM_DB_2017Q4!H148*4)*100</f>
        <v>76.949565923940511</v>
      </c>
      <c r="AR109">
        <f>B109/([2]AWM_DB_2017Q4!B148*[2]AWM_DB_2017Q4!H148)*100</f>
        <v>1.5668104477666545</v>
      </c>
      <c r="AS109">
        <f>(B109-P109)/([2]AWM_DB_2017Q4!B148*[2]AWM_DB_2017Q4!H148)*100</f>
        <v>-1.2684348928866507</v>
      </c>
      <c r="AT109">
        <f>SUM(C106:C109)/([2]AWM_DB_2017Q4!B148*[2]AWM_DB_2017Q4!H148+[2]AWM_DB_2017Q4!B147*[2]AWM_DB_2017Q4!H147+[2]AWM_DB_2017Q4!B146*[2]AWM_DB_2017Q4!H146+[2]AWM_DB_2017Q4!B145*[2]AWM_DB_2017Q4!H145)*100</f>
        <v>-1.1750229896709989</v>
      </c>
      <c r="AU109" s="85">
        <f>Z109/([2]AWM_DB_2017Q4!H148*[2]population!D193)</f>
        <v>4964673.755975388</v>
      </c>
      <c r="AV109">
        <f>AA109/([2]AWM_DB_2017Q4!H148*[2]population!D193)</f>
        <v>5674889.1855889624</v>
      </c>
      <c r="AW109" s="36">
        <f>(M109-P109)/([2]AWM_DB_2017Q4!B148*[2]AWM_DB_2017Q4!H148)*100</f>
        <v>43.159684974481095</v>
      </c>
      <c r="AX109" s="36">
        <f>D109/([2]AWM_DB_2017Q4!B148*[2]AWM_DB_2017Q4!H148)*100</f>
        <v>44.428119867367741</v>
      </c>
      <c r="AZ109" s="36">
        <f>AC109/([2]AWM_DB_2017Q4!B148*[2]AWM_DB_2017Q4!H148)*100</f>
        <v>22.879133238364741</v>
      </c>
      <c r="BA109" s="36">
        <f>AD109/[2]AWM_DB_2017Q4!B148*100</f>
        <v>22.902337620598772</v>
      </c>
      <c r="BC109">
        <f>R109/([2]AWM_DB_2017Q4!B148*[2]AWM_DB_2017Q4!H148)*100</f>
        <v>19.712166063857726</v>
      </c>
      <c r="BD109">
        <f>([2]AWM_DB_2017Q4!D148*[2]AWM_DB_2017Q4!J148)/([2]AWM_DB_2017Q4!B148*[2]AWM_DB_2017Q4!H148)*100</f>
        <v>19.735370446091764</v>
      </c>
      <c r="BE109" s="37">
        <f>N109/([2]AWM_DB_2017Q4!B148*[2]AWM_DB_2017Q4!H148)*100</f>
        <v>15.323410404413314</v>
      </c>
      <c r="BG109">
        <f t="shared" si="21"/>
        <v>0.26203645536979625</v>
      </c>
      <c r="BH109">
        <f>([2]AWM_DB_2017Q4!D148/[2]AWM_DB_2017Q4!D147-1)*100</f>
        <v>0.26203497697441236</v>
      </c>
      <c r="BL109" s="37">
        <f>(G109+H109)/[2]AWM_DB_2017Q4!Q148</f>
        <v>0.50664128963415422</v>
      </c>
      <c r="BM109">
        <f>(E109+H109)/[2]AWM_DB_2017Q4!T148</f>
        <v>0.30066792587099306</v>
      </c>
      <c r="BN109">
        <f>(E109)/[2]AWM_DB_2017Q4!T148</f>
        <v>0.13537899496498332</v>
      </c>
      <c r="BP109">
        <f>(H109)/[2]AWM_DB_2017Q4!T148</f>
        <v>0.16528893090600971</v>
      </c>
      <c r="BR109">
        <f>($E109)/[2]AWM_DB_2017Q4!Q148</f>
        <v>0.25926081505107551</v>
      </c>
      <c r="BS109">
        <f>($G109)/[2]AWM_DB_2017Q4!Q148</f>
        <v>0.19010072913806561</v>
      </c>
      <c r="BT109">
        <f>($H109)/[2]AWM_DB_2017Q4!Q148</f>
        <v>0.31654056049608864</v>
      </c>
      <c r="BU109">
        <f>($I109)/([2]AWM_DB_2017Q4!$Q148)</f>
        <v>0.16675398752351939</v>
      </c>
      <c r="BV109">
        <f>($J109)/([2]AWM_DB_2017Q4!$Q148)</f>
        <v>0.14978657297256925</v>
      </c>
      <c r="BW109">
        <f>K109/([2]AWM_DB_2017Q4!C148*[2]AWM_DB_2017Q4!I148)*100</f>
        <v>23.113519784677479</v>
      </c>
      <c r="BX109">
        <f>($I109)/([2]AWM_DB_2017Q4!Q148-$I109)*100</f>
        <v>20.012575521113128</v>
      </c>
      <c r="BY109">
        <f>($J109)/([2]AWM_DB_2017Q4!Q148-$I109)*100</f>
        <v>17.976272400919193</v>
      </c>
      <c r="BZ109">
        <f>($E109)/([2]AWM_DB_2017Q4!B148*[2]AWM_DB_2017Q4!H148)*100</f>
        <v>12.007142241682926</v>
      </c>
      <c r="CA109" s="37">
        <f>($I109)/([2]AWM_DB_2017Q4!B148*[2]AWM_DB_2017Q4!H148)*100</f>
        <v>7.7228749248831425</v>
      </c>
      <c r="CB109" s="37">
        <f>($J109)/([2]AWM_DB_2017Q4!B148*[2]AWM_DB_2017Q4!H148)*100</f>
        <v>6.937063309091057</v>
      </c>
      <c r="CC109" s="37">
        <f t="shared" si="22"/>
        <v>14.659938233974199</v>
      </c>
      <c r="CD109">
        <f>N109/([2]AWM_DB_2017Q4!H148*[2]population!D193)*100</f>
        <v>28251834.47957956</v>
      </c>
      <c r="CF109">
        <f t="shared" si="13"/>
        <v>0.52680132764717169</v>
      </c>
      <c r="CG109">
        <f>N109/([2]AWM_DB_2017Q4!B148*[2]AWM_DB_2017Q4!H148)*100</f>
        <v>15.323410404413314</v>
      </c>
      <c r="CH109">
        <f>($G109+$H109)/[2]AWM_DB_2017Q4!Q148*100</f>
        <v>50.664128963415422</v>
      </c>
      <c r="CI109">
        <f t="shared" si="23"/>
        <v>37.988847922032321</v>
      </c>
      <c r="CK109" s="80">
        <f>N109+P109+Q109+[2]Fiscaldatabase!CN109+W109+X109</f>
        <v>1032243.7586204213</v>
      </c>
      <c r="CL109" s="80">
        <f>[2]Fiscaldatabase!CK109-D109-P109</f>
        <v>-27932.06267742061</v>
      </c>
      <c r="CM109" s="80">
        <f>[2]Fiscaldatabase!CK109-D109</f>
        <v>35666.002004987444</v>
      </c>
      <c r="CN109" s="83">
        <f>[2]AWM_DB_2017Q4!D148*[2]AWM_DB_2017Q4!J148</f>
        <v>442688.80303410266</v>
      </c>
      <c r="CO109" s="55">
        <f>[2]Fiscaldatabase!CL109/([2]AWM_DB_2017Q4!B148*[2]AWM_DB_2017Q4!H148)*100</f>
        <v>-1.2452305106526125</v>
      </c>
      <c r="CP109" s="37">
        <f>[2]Fiscaldatabase!CM109/([2]AWM_DB_2017Q4!B148*[2]AWM_DB_2017Q4!H148)*100</f>
        <v>1.5900148300006924</v>
      </c>
      <c r="CQ109">
        <f>SUM([2]Fiscaldatabase!CM106:CM109)/([2]AWM_DB_2017Q4!B148*[2]AWM_DB_2017Q4!H148+[2]AWM_DB_2017Q4!B147*[2]AWM_DB_2017Q4!H147+[2]AWM_DB_2017Q4!B146*[2]AWM_DB_2017Q4!H146+[2]AWM_DB_2017Q4!B145*[2]AWM_DB_2017Q4!H145)*100</f>
        <v>1.6960992706258942</v>
      </c>
      <c r="CX109">
        <v>34552.121264029302</v>
      </c>
      <c r="CY109" s="37">
        <f>CX109/([2]AWM_DB_2017Q4!B148*[2]AWM_DB_2017Q4!H148)*100</f>
        <v>1.540357262642065</v>
      </c>
    </row>
    <row r="110" spans="1:103">
      <c r="A110" s="71" t="s">
        <v>400</v>
      </c>
      <c r="B110" s="72">
        <f t="shared" si="15"/>
        <v>29603.014072349761</v>
      </c>
      <c r="C110" s="73">
        <f t="shared" si="16"/>
        <v>-33707.427607423626</v>
      </c>
      <c r="D110" s="74">
        <v>1012760.2125555789</v>
      </c>
      <c r="E110" s="75">
        <v>279260.26865261275</v>
      </c>
      <c r="F110" s="76">
        <v>74120.987999999998</v>
      </c>
      <c r="G110" s="76">
        <v>205139.28065261274</v>
      </c>
      <c r="H110" s="75">
        <v>332001.4872983229</v>
      </c>
      <c r="I110" s="76">
        <v>174640.38</v>
      </c>
      <c r="J110" s="76">
        <v>157361.1072983229</v>
      </c>
      <c r="K110" s="75">
        <v>292431.61675116175</v>
      </c>
      <c r="L110" s="77">
        <f t="shared" si="17"/>
        <v>109066.83985348151</v>
      </c>
      <c r="M110" s="78">
        <v>1042363.2266279287</v>
      </c>
      <c r="N110" s="75">
        <v>346347.8062462309</v>
      </c>
      <c r="O110" s="79">
        <v>35047.327473460369</v>
      </c>
      <c r="P110" s="75">
        <v>63310.441679773387</v>
      </c>
      <c r="Q110" s="75">
        <v>26487.366771526744</v>
      </c>
      <c r="R110" s="75">
        <v>446296.63</v>
      </c>
      <c r="S110" s="75">
        <v>227450.3570790079</v>
      </c>
      <c r="T110" s="80">
        <f t="shared" si="18"/>
        <v>218846.27292099211</v>
      </c>
      <c r="U110" s="75">
        <v>22790817.192069605</v>
      </c>
      <c r="V110" s="75">
        <v>477002.38</v>
      </c>
      <c r="W110" s="75">
        <v>73531.885340803099</v>
      </c>
      <c r="X110" s="77">
        <f t="shared" si="14"/>
        <v>86389.096589594614</v>
      </c>
      <c r="Y110" s="81"/>
      <c r="Z110" s="82">
        <v>6073241</v>
      </c>
      <c r="AA110" s="83">
        <f t="shared" si="24"/>
        <v>6933899.3029943351</v>
      </c>
      <c r="AB110" s="83"/>
      <c r="AC110" s="83">
        <f t="shared" si="19"/>
        <v>519828.51534080307</v>
      </c>
      <c r="AD110" s="83">
        <f>(W110+[2]AWM_DB_2017Q4!D149*[2]AWM_DB_2017Q4!J149)/[2]AWM_DB_2017Q4!H149</f>
        <v>421489.09488761966</v>
      </c>
      <c r="AE110" s="83">
        <f>W110/[2]AWM_DB_2017Q4!H149</f>
        <v>59573.407943785009</v>
      </c>
      <c r="AF110" s="83">
        <f>([2]AWM_DB_2017Q4!E149*[2]AWM_DB_2017Q4!K149-[2]Fiscaldatabase!W110)/[2]AWM_DB_2017Q4!H149</f>
        <v>368948.6761263645</v>
      </c>
      <c r="AG110" s="83">
        <f>N110/([2]AWM_DB_2017Q4!H149)</f>
        <v>280600.98087125114</v>
      </c>
      <c r="AH110" s="84">
        <f>([2]AWM_DB_2017Q4!C149*[2]AWM_DB_2017Q4!I149)/([2]AWM_DB_2017Q4!B149*[2]AWM_DB_2017Q4!H149)*100</f>
        <v>55.385188599113903</v>
      </c>
      <c r="AI110" s="84">
        <f>([2]AWM_DB_2017Q4!E149*[2]AWM_DB_2017Q4!K149-[2]Fiscaldatabase!W110)/([2]AWM_DB_2017Q4!H149*[2]AWM_DB_2017Q4!B149)*100</f>
        <v>19.983704618066518</v>
      </c>
      <c r="AJ110" s="84">
        <f>(W110+[2]AWM_DB_2017Q4!D149*[2]AWM_DB_2017Q4!J149)/([2]AWM_DB_2017Q4!H149*[2]AWM_DB_2017Q4!B149)*100</f>
        <v>22.829499377538255</v>
      </c>
      <c r="AK110" s="84">
        <f t="shared" si="20"/>
        <v>1.8016074052813309</v>
      </c>
      <c r="AL110">
        <f>[2]AWM_DB_2017Q4!Q149/([2]AWM_DB_2017Q4!B149*[2]AWM_DB_2017Q4!H149)</f>
        <v>0.46125953582510126</v>
      </c>
      <c r="AM110">
        <f>([2]AWM_DB_2017Q4!Q149-I110)/([2]AWM_DB_2017Q4!B149*[2]AWM_DB_2017Q4!H149)</f>
        <v>0.38462377793815378</v>
      </c>
      <c r="AO110">
        <f>Z110/([2]AWM_DB_2017Q4!B149*[2]AWM_DB_2017Q4!H149+[2]AWM_DB_2017Q4!B148*[2]AWM_DB_2017Q4!H148+[2]AWM_DB_2017Q4!B147*[2]AWM_DB_2017Q4!H147+[2]AWM_DB_2017Q4!B146*[2]AWM_DB_2017Q4!H146)*100</f>
        <v>68.076382328081991</v>
      </c>
      <c r="AP110">
        <f>Z110/([2]AWM_DB_2017Q4!B149*[2]AWM_DB_2017Q4!H149*4)*100</f>
        <v>66.626548061949194</v>
      </c>
      <c r="AQ110">
        <f>AA110/([2]AWM_DB_2017Q4!B149*[2]AWM_DB_2017Q4!H149*4)*100</f>
        <v>76.068408147753075</v>
      </c>
      <c r="AR110">
        <f>B110/([2]AWM_DB_2017Q4!B149*[2]AWM_DB_2017Q4!H149)*100</f>
        <v>1.2990405879628157</v>
      </c>
      <c r="AS110">
        <f>(B110-P110)/([2]AWM_DB_2017Q4!B149*[2]AWM_DB_2017Q4!H149)*100</f>
        <v>-1.4791506186108427</v>
      </c>
      <c r="AT110">
        <f>SUM(C107:C110)/([2]AWM_DB_2017Q4!B149*[2]AWM_DB_2017Q4!H149+[2]AWM_DB_2017Q4!B148*[2]AWM_DB_2017Q4!H148+[2]AWM_DB_2017Q4!B147*[2]AWM_DB_2017Q4!H147+[2]AWM_DB_2017Q4!B146*[2]AWM_DB_2017Q4!H146)*100</f>
        <v>-1.3396317220436098</v>
      </c>
      <c r="AU110" s="85">
        <f>Z110/([2]AWM_DB_2017Q4!H149*[2]population!D194)</f>
        <v>4962417.0489727277</v>
      </c>
      <c r="AV110">
        <f>AA110/([2]AWM_DB_2017Q4!H149*[2]population!D194)</f>
        <v>5665656.9559876183</v>
      </c>
      <c r="AW110" s="36">
        <f>(M110-P110)/([2]AWM_DB_2017Q4!B149*[2]AWM_DB_2017Q4!H149)*100</f>
        <v>42.962831497405404</v>
      </c>
      <c r="AX110" s="36">
        <f>D110/([2]AWM_DB_2017Q4!B149*[2]AWM_DB_2017Q4!H149)*100</f>
        <v>44.441982116016248</v>
      </c>
      <c r="AZ110" s="36">
        <f>AC110/([2]AWM_DB_2017Q4!B149*[2]AWM_DB_2017Q4!H149)*100</f>
        <v>22.811134655335238</v>
      </c>
      <c r="BA110" s="36">
        <f>AD110/[2]AWM_DB_2017Q4!B149*100</f>
        <v>22.829499377538255</v>
      </c>
      <c r="BC110">
        <f>R110/([2]AWM_DB_2017Q4!B149*[2]AWM_DB_2017Q4!H149)*100</f>
        <v>19.584405669777276</v>
      </c>
      <c r="BD110">
        <f>([2]AWM_DB_2017Q4!D149*[2]AWM_DB_2017Q4!J149)/([2]AWM_DB_2017Q4!B149*[2]AWM_DB_2017Q4!H149)*100</f>
        <v>19.602770391980293</v>
      </c>
      <c r="BE110" s="37">
        <f>N110/([2]AWM_DB_2017Q4!B149*[2]AWM_DB_2017Q4!H149)*100</f>
        <v>15.198447589361377</v>
      </c>
      <c r="BG110">
        <f t="shared" si="21"/>
        <v>0.73478797724266798</v>
      </c>
      <c r="BH110">
        <f>([2]AWM_DB_2017Q4!D149/[2]AWM_DB_2017Q4!D148-1)*100</f>
        <v>0.73478882866302442</v>
      </c>
      <c r="BL110" s="37">
        <f>(G110+H110)/[2]AWM_DB_2017Q4!Q149</f>
        <v>0.51101017434355311</v>
      </c>
      <c r="BM110">
        <f>(E110+H110)/[2]AWM_DB_2017Q4!T149</f>
        <v>0.30300137406163241</v>
      </c>
      <c r="BN110">
        <f>(E110)/[2]AWM_DB_2017Q4!T149</f>
        <v>0.13842882251143843</v>
      </c>
      <c r="BP110">
        <f>(H110)/[2]AWM_DB_2017Q4!T149</f>
        <v>0.16457255155019396</v>
      </c>
      <c r="BR110">
        <f>($E110)/[2]AWM_DB_2017Q4!Q149</f>
        <v>0.26567493492587457</v>
      </c>
      <c r="BS110">
        <f>($G110)/[2]AWM_DB_2017Q4!Q149</f>
        <v>0.19515975294688132</v>
      </c>
      <c r="BT110">
        <f>($H110)/[2]AWM_DB_2017Q4!Q149</f>
        <v>0.3158504213966718</v>
      </c>
      <c r="BU110">
        <f>($I110)/([2]AWM_DB_2017Q4!$Q149)</f>
        <v>0.16614454972700218</v>
      </c>
      <c r="BV110">
        <f>($J110)/([2]AWM_DB_2017Q4!$Q149)</f>
        <v>0.14970587166966962</v>
      </c>
      <c r="BW110">
        <f>K110/([2]AWM_DB_2017Q4!C149*[2]AWM_DB_2017Q4!I149)*100</f>
        <v>23.169543407843875</v>
      </c>
      <c r="BX110">
        <f>($I110)/([2]AWM_DB_2017Q4!Q149-$I110)*100</f>
        <v>19.924862237526632</v>
      </c>
      <c r="BY110">
        <f>($J110)/([2]AWM_DB_2017Q4!Q149-$I110)*100</f>
        <v>17.953456036133968</v>
      </c>
      <c r="BZ110">
        <f>($E110)/([2]AWM_DB_2017Q4!B149*[2]AWM_DB_2017Q4!H149)*100</f>
        <v>12.25450971642729</v>
      </c>
      <c r="CA110" s="37">
        <f>($I110)/([2]AWM_DB_2017Q4!B149*[2]AWM_DB_2017Q4!H149)*100</f>
        <v>7.6635757886947484</v>
      </c>
      <c r="CB110" s="37">
        <f>($J110)/([2]AWM_DB_2017Q4!B149*[2]AWM_DB_2017Q4!H149)*100</f>
        <v>6.9053260876643989</v>
      </c>
      <c r="CC110" s="37">
        <f t="shared" si="22"/>
        <v>14.568901876359147</v>
      </c>
      <c r="CD110">
        <f>N110/([2]AWM_DB_2017Q4!H149*[2]population!D194)*100</f>
        <v>28299918.58697192</v>
      </c>
      <c r="CF110">
        <f t="shared" si="13"/>
        <v>0.52602288447905465</v>
      </c>
      <c r="CG110">
        <f>N110/([2]AWM_DB_2017Q4!B149*[2]AWM_DB_2017Q4!H149)*100</f>
        <v>15.198447589361377</v>
      </c>
      <c r="CH110">
        <f>($G110+$H110)/[2]AWM_DB_2017Q4!Q149*100</f>
        <v>51.101017434355313</v>
      </c>
      <c r="CI110">
        <f t="shared" si="23"/>
        <v>37.878318273660597</v>
      </c>
      <c r="CK110" s="80">
        <f>N110+P110+Q110+[2]Fiscaldatabase!CN110+W110+X110</f>
        <v>1042781.7286630832</v>
      </c>
      <c r="CL110" s="80">
        <f>[2]Fiscaldatabase!CK110-D110-P110</f>
        <v>-33288.92557226913</v>
      </c>
      <c r="CM110" s="80">
        <f>[2]Fiscaldatabase!CK110-D110</f>
        <v>30021.516107504256</v>
      </c>
      <c r="CN110" s="83">
        <f>[2]AWM_DB_2017Q4!D149*[2]AWM_DB_2017Q4!J149</f>
        <v>446715.13203515444</v>
      </c>
      <c r="CO110" s="55">
        <f>[2]Fiscaldatabase!CL110/([2]AWM_DB_2017Q4!B149*[2]AWM_DB_2017Q4!H149)*100</f>
        <v>-1.4607858964078249</v>
      </c>
      <c r="CP110" s="37">
        <f>[2]Fiscaldatabase!CM110/([2]AWM_DB_2017Q4!B149*[2]AWM_DB_2017Q4!H149)*100</f>
        <v>1.3174053101658334</v>
      </c>
      <c r="CQ110">
        <f>SUM([2]Fiscaldatabase!CM107:CM110)/([2]AWM_DB_2017Q4!B149*[2]AWM_DB_2017Q4!H149+[2]AWM_DB_2017Q4!B148*[2]AWM_DB_2017Q4!H148+[2]AWM_DB_2017Q4!B147*[2]AWM_DB_2017Q4!H147+[2]AWM_DB_2017Q4!B146*[2]AWM_DB_2017Q4!H146)*100</f>
        <v>1.5061947172951804</v>
      </c>
      <c r="CX110">
        <v>29561.921708233102</v>
      </c>
      <c r="CY110" s="37">
        <f>CX110/([2]AWM_DB_2017Q4!B149*[2]AWM_DB_2017Q4!H149)*100</f>
        <v>1.2972373712797973</v>
      </c>
    </row>
    <row r="111" spans="1:103">
      <c r="A111" s="71" t="s">
        <v>401</v>
      </c>
      <c r="B111" s="72">
        <f t="shared" si="15"/>
        <v>21129.503214841476</v>
      </c>
      <c r="C111" s="73">
        <f t="shared" si="16"/>
        <v>-44534.19381967478</v>
      </c>
      <c r="D111" s="74">
        <v>1027220.5317465834</v>
      </c>
      <c r="E111" s="75">
        <v>273735.79312295764</v>
      </c>
      <c r="F111" s="76">
        <v>75358.173999999999</v>
      </c>
      <c r="G111" s="76">
        <v>198377.61912295764</v>
      </c>
      <c r="H111" s="75">
        <v>337880.59029922209</v>
      </c>
      <c r="I111" s="76">
        <v>177646.7</v>
      </c>
      <c r="J111" s="76">
        <v>160233.89029922208</v>
      </c>
      <c r="K111" s="75">
        <v>296721.15611383616</v>
      </c>
      <c r="L111" s="77">
        <f t="shared" si="17"/>
        <v>118882.99221056758</v>
      </c>
      <c r="M111" s="78">
        <v>1048350.0349614249</v>
      </c>
      <c r="N111" s="75">
        <v>349303.78876822116</v>
      </c>
      <c r="O111" s="79">
        <v>34519.189203671296</v>
      </c>
      <c r="P111" s="75">
        <v>65663.697034516255</v>
      </c>
      <c r="Q111" s="75">
        <v>27174.424222034933</v>
      </c>
      <c r="R111" s="75">
        <v>451096.11</v>
      </c>
      <c r="S111" s="75">
        <v>229426.8300721955</v>
      </c>
      <c r="T111" s="80">
        <f t="shared" si="18"/>
        <v>221669.27992780448</v>
      </c>
      <c r="U111" s="75">
        <v>22824141.930867281</v>
      </c>
      <c r="V111" s="75">
        <v>479764.59</v>
      </c>
      <c r="W111" s="75">
        <v>74218.310432502243</v>
      </c>
      <c r="X111" s="77">
        <f t="shared" si="14"/>
        <v>80893.704504150315</v>
      </c>
      <c r="Y111" s="81"/>
      <c r="Z111" s="82">
        <v>6103734.5999999996</v>
      </c>
      <c r="AA111" s="83">
        <f t="shared" si="24"/>
        <v>6955028.8062091768</v>
      </c>
      <c r="AB111" s="83"/>
      <c r="AC111" s="83">
        <f t="shared" si="19"/>
        <v>525314.42043250217</v>
      </c>
      <c r="AD111" s="83">
        <f>(W111+[2]AWM_DB_2017Q4!D150*[2]AWM_DB_2017Q4!J150)/[2]AWM_DB_2017Q4!H150</f>
        <v>422191.14497929573</v>
      </c>
      <c r="AE111" s="83">
        <f>W111/[2]AWM_DB_2017Q4!H150</f>
        <v>59611.47835917231</v>
      </c>
      <c r="AF111" s="83">
        <f>([2]AWM_DB_2017Q4!E150*[2]AWM_DB_2017Q4!K150-[2]Fiscaldatabase!W111)/[2]AWM_DB_2017Q4!H150</f>
        <v>371145.93139513349</v>
      </c>
      <c r="AG111" s="83">
        <f>N111/([2]AWM_DB_2017Q4!H150)</f>
        <v>280557.65650810284</v>
      </c>
      <c r="AH111" s="84">
        <f>([2]AWM_DB_2017Q4!C150*[2]AWM_DB_2017Q4!I150)/([2]AWM_DB_2017Q4!B150*[2]AWM_DB_2017Q4!H150)*100</f>
        <v>54.83158836037839</v>
      </c>
      <c r="AI111" s="84">
        <f>([2]AWM_DB_2017Q4!E150*[2]AWM_DB_2017Q4!K150-[2]Fiscaldatabase!W111)/([2]AWM_DB_2017Q4!H150*[2]AWM_DB_2017Q4!B150)*100</f>
        <v>19.953404545099222</v>
      </c>
      <c r="AJ111" s="84">
        <f>(W111+[2]AWM_DB_2017Q4!D150*[2]AWM_DB_2017Q4!J150)/([2]AWM_DB_2017Q4!H150*[2]AWM_DB_2017Q4!B150)*100</f>
        <v>22.697677647884305</v>
      </c>
      <c r="AK111" s="84">
        <f t="shared" si="20"/>
        <v>2.5173294466380867</v>
      </c>
      <c r="AL111">
        <f>[2]AWM_DB_2017Q4!Q150/([2]AWM_DB_2017Q4!B150*[2]AWM_DB_2017Q4!H150)</f>
        <v>0.45925488240818951</v>
      </c>
      <c r="AM111">
        <f>([2]AWM_DB_2017Q4!Q150-I111)/([2]AWM_DB_2017Q4!B150*[2]AWM_DB_2017Q4!H150)</f>
        <v>0.38254553695836141</v>
      </c>
      <c r="AO111">
        <f>Z111/([2]AWM_DB_2017Q4!B150*[2]AWM_DB_2017Q4!H150+[2]AWM_DB_2017Q4!B149*[2]AWM_DB_2017Q4!H149+[2]AWM_DB_2017Q4!B148*[2]AWM_DB_2017Q4!H148+[2]AWM_DB_2017Q4!B147*[2]AWM_DB_2017Q4!H147)*100</f>
        <v>67.400875308878739</v>
      </c>
      <c r="AP111">
        <f>Z111/([2]AWM_DB_2017Q4!B150*[2]AWM_DB_2017Q4!H150*4)*100</f>
        <v>65.891103798363332</v>
      </c>
      <c r="AQ111">
        <f>AA111/([2]AWM_DB_2017Q4!B150*[2]AWM_DB_2017Q4!H150*4)*100</f>
        <v>75.081004503461855</v>
      </c>
      <c r="AR111">
        <f>B111/([2]AWM_DB_2017Q4!B150*[2]AWM_DB_2017Q4!H150)*100</f>
        <v>0.91238979462637293</v>
      </c>
      <c r="AS111">
        <f>(B111-P111)/([2]AWM_DB_2017Q4!B150*[2]AWM_DB_2017Q4!H150)*100</f>
        <v>-1.923024102357676</v>
      </c>
      <c r="AT111">
        <f>SUM(C108:C111)/([2]AWM_DB_2017Q4!B150*[2]AWM_DB_2017Q4!H150+[2]AWM_DB_2017Q4!B149*[2]AWM_DB_2017Q4!H149+[2]AWM_DB_2017Q4!B148*[2]AWM_DB_2017Q4!H148+[2]AWM_DB_2017Q4!B147*[2]AWM_DB_2017Q4!H147)*100</f>
        <v>-1.4952278321843862</v>
      </c>
      <c r="AU111" s="85">
        <f>Z111/([2]AWM_DB_2017Q4!H150*[2]population!D195)</f>
        <v>4937098.4328778554</v>
      </c>
      <c r="AV111">
        <f>AA111/([2]AWM_DB_2017Q4!H150*[2]population!D195)</f>
        <v>5625680.6807680773</v>
      </c>
      <c r="AW111" s="36">
        <f>(M111-P111)/([2]AWM_DB_2017Q4!B150*[2]AWM_DB_2017Q4!H150)*100</f>
        <v>42.43322604070989</v>
      </c>
      <c r="AX111" s="36">
        <f>D111/([2]AWM_DB_2017Q4!B150*[2]AWM_DB_2017Q4!H150)*100</f>
        <v>44.35625014306757</v>
      </c>
      <c r="AZ111" s="36">
        <f>AC111/([2]AWM_DB_2017Q4!B150*[2]AWM_DB_2017Q4!H150)*100</f>
        <v>22.683520350635874</v>
      </c>
      <c r="BA111" s="36">
        <f>AD111/[2]AWM_DB_2017Q4!B150*100</f>
        <v>22.697677647884305</v>
      </c>
      <c r="BC111">
        <f>R111/([2]AWM_DB_2017Q4!B150*[2]AWM_DB_2017Q4!H150)*100</f>
        <v>19.478711021968699</v>
      </c>
      <c r="BD111">
        <f>([2]AWM_DB_2017Q4!D150*[2]AWM_DB_2017Q4!J150)/([2]AWM_DB_2017Q4!B150*[2]AWM_DB_2017Q4!H150)*100</f>
        <v>19.492868319217131</v>
      </c>
      <c r="BE111" s="37">
        <f>N111/([2]AWM_DB_2017Q4!B150*[2]AWM_DB_2017Q4!H150)*100</f>
        <v>15.083232618199647</v>
      </c>
      <c r="BG111">
        <f t="shared" si="21"/>
        <v>0.5790767752563486</v>
      </c>
      <c r="BH111">
        <f>([2]AWM_DB_2017Q4!D150/[2]AWM_DB_2017Q4!D149-1)*100</f>
        <v>0.57907648701491787</v>
      </c>
      <c r="BL111" s="37">
        <f>(G111+H111)/[2]AWM_DB_2017Q4!Q150</f>
        <v>0.50420982528968605</v>
      </c>
      <c r="BM111">
        <f>(E111+H111)/[2]AWM_DB_2017Q4!T150</f>
        <v>0.2984483490095633</v>
      </c>
      <c r="BN111">
        <f>(E111)/[2]AWM_DB_2017Q4!T150</f>
        <v>0.13357391616172237</v>
      </c>
      <c r="BP111">
        <f>(H111)/[2]AWM_DB_2017Q4!T150</f>
        <v>0.16487443284784092</v>
      </c>
      <c r="BR111">
        <f>($E111)/[2]AWM_DB_2017Q4!Q150</f>
        <v>0.25737652869646038</v>
      </c>
      <c r="BS111">
        <f>($G111)/[2]AWM_DB_2017Q4!Q150</f>
        <v>0.18652198310800039</v>
      </c>
      <c r="BT111">
        <f>($H111)/[2]AWM_DB_2017Q4!Q150</f>
        <v>0.31768784218168561</v>
      </c>
      <c r="BU111">
        <f>($I111)/([2]AWM_DB_2017Q4!$Q150)</f>
        <v>0.16703000531554119</v>
      </c>
      <c r="BV111">
        <f>($J111)/([2]AWM_DB_2017Q4!$Q150)</f>
        <v>0.15065783686614445</v>
      </c>
      <c r="BW111">
        <f>K111/([2]AWM_DB_2017Q4!C150*[2]AWM_DB_2017Q4!I150)*100</f>
        <v>23.367315287496915</v>
      </c>
      <c r="BX111">
        <f>($I111)/([2]AWM_DB_2017Q4!Q150-$I111)*100</f>
        <v>20.05234358757599</v>
      </c>
      <c r="BY111">
        <f>($J111)/([2]AWM_DB_2017Q4!Q150-$I111)*100</f>
        <v>18.086826395615347</v>
      </c>
      <c r="BZ111">
        <f>($E111)/([2]AWM_DB_2017Q4!B150*[2]AWM_DB_2017Q4!H150)*100</f>
        <v>11.820142742112093</v>
      </c>
      <c r="CA111" s="37">
        <f>($I111)/([2]AWM_DB_2017Q4!B150*[2]AWM_DB_2017Q4!H150)*100</f>
        <v>7.6709345449828135</v>
      </c>
      <c r="CB111" s="37">
        <f>($J111)/([2]AWM_DB_2017Q4!B150*[2]AWM_DB_2017Q4!H150)*100</f>
        <v>6.9190347153833374</v>
      </c>
      <c r="CC111" s="37">
        <f t="shared" si="22"/>
        <v>14.58996926036615</v>
      </c>
      <c r="CD111">
        <f>N111/([2]AWM_DB_2017Q4!H150*[2]population!D195)*100</f>
        <v>28253967.466506194</v>
      </c>
      <c r="CF111">
        <f t="shared" ref="CF111:CF154" si="25">BX111/(BX111+BY111)</f>
        <v>0.52576769752497088</v>
      </c>
      <c r="CG111">
        <f>N111/([2]AWM_DB_2017Q4!B150*[2]AWM_DB_2017Q4!H150)*100</f>
        <v>15.083232618199647</v>
      </c>
      <c r="CH111">
        <f>($G111+$H111)/[2]AWM_DB_2017Q4!Q150*100</f>
        <v>50.420982528968608</v>
      </c>
      <c r="CI111">
        <f t="shared" si="23"/>
        <v>38.139169983191337</v>
      </c>
      <c r="CK111" s="80">
        <f>N111+P111+Q111+[2]Fiscaldatabase!CN111+W111+X111</f>
        <v>1048677.8955529025</v>
      </c>
      <c r="CL111" s="80">
        <f>[2]Fiscaldatabase!CK111-D111-P111</f>
        <v>-44206.333228197182</v>
      </c>
      <c r="CM111" s="80">
        <f>[2]Fiscaldatabase!CK111-D111</f>
        <v>21457.363806319074</v>
      </c>
      <c r="CN111" s="83">
        <f>[2]AWM_DB_2017Q4!D150*[2]AWM_DB_2017Q4!J150</f>
        <v>451423.97059147747</v>
      </c>
      <c r="CO111" s="55">
        <f>[2]Fiscaldatabase!CL111/([2]AWM_DB_2017Q4!B150*[2]AWM_DB_2017Q4!H150)*100</f>
        <v>-1.9088668051092383</v>
      </c>
      <c r="CP111" s="37">
        <f>[2]Fiscaldatabase!CM111/([2]AWM_DB_2017Q4!B150*[2]AWM_DB_2017Q4!H150)*100</f>
        <v>0.92654709187481032</v>
      </c>
      <c r="CQ111">
        <f>SUM([2]Fiscaldatabase!CM108:CM111)/([2]AWM_DB_2017Q4!B150*[2]AWM_DB_2017Q4!H150+[2]AWM_DB_2017Q4!B149*[2]AWM_DB_2017Q4!H149+[2]AWM_DB_2017Q4!B148*[2]AWM_DB_2017Q4!H148+[2]AWM_DB_2017Q4!B147*[2]AWM_DB_2017Q4!H147)*100</f>
        <v>1.3446314797279144</v>
      </c>
      <c r="CX111">
        <v>23814.530423049498</v>
      </c>
      <c r="CY111" s="37">
        <f>CX111/([2]AWM_DB_2017Q4!B150*[2]AWM_DB_2017Q4!H150)*100</f>
        <v>1.0283315372293127</v>
      </c>
    </row>
    <row r="112" spans="1:103">
      <c r="A112" s="71" t="s">
        <v>402</v>
      </c>
      <c r="B112" s="72">
        <f t="shared" si="15"/>
        <v>10856.90658534877</v>
      </c>
      <c r="C112" s="73">
        <f t="shared" si="16"/>
        <v>-56286.3254264727</v>
      </c>
      <c r="D112" s="74">
        <v>1045631.6463872688</v>
      </c>
      <c r="E112" s="75">
        <v>289473.40500705474</v>
      </c>
      <c r="F112" s="76">
        <v>78389.260999999999</v>
      </c>
      <c r="G112" s="76">
        <v>211084.14400705474</v>
      </c>
      <c r="H112" s="75">
        <v>339131.97873692267</v>
      </c>
      <c r="I112" s="76">
        <v>179999.06</v>
      </c>
      <c r="J112" s="76">
        <v>159132.91873692267</v>
      </c>
      <c r="K112" s="75">
        <v>299574.96117088321</v>
      </c>
      <c r="L112" s="77">
        <f t="shared" si="17"/>
        <v>117451.30147240823</v>
      </c>
      <c r="M112" s="78">
        <v>1056488.5529726176</v>
      </c>
      <c r="N112" s="75">
        <v>352319.1942117326</v>
      </c>
      <c r="O112" s="79">
        <v>33798.256035863567</v>
      </c>
      <c r="P112" s="75">
        <v>67143.23201182147</v>
      </c>
      <c r="Q112" s="75">
        <v>26937.183041622615</v>
      </c>
      <c r="R112" s="75">
        <v>454881.61</v>
      </c>
      <c r="S112" s="75">
        <v>231062.72265804498</v>
      </c>
      <c r="T112" s="80">
        <f t="shared" si="18"/>
        <v>223818.88734195501</v>
      </c>
      <c r="U112" s="75">
        <v>22862671.194250677</v>
      </c>
      <c r="V112" s="75">
        <v>482304.01</v>
      </c>
      <c r="W112" s="75">
        <v>74626.967347533995</v>
      </c>
      <c r="X112" s="77">
        <f t="shared" si="14"/>
        <v>80580.366359906853</v>
      </c>
      <c r="Y112" s="81"/>
      <c r="Z112" s="82">
        <v>6147237.7000000002</v>
      </c>
      <c r="AA112" s="83">
        <f t="shared" si="24"/>
        <v>6965885.7127945255</v>
      </c>
      <c r="AB112" s="83"/>
      <c r="AC112" s="83">
        <f t="shared" si="19"/>
        <v>529508.57734753401</v>
      </c>
      <c r="AD112" s="83">
        <f>(W112+[2]AWM_DB_2017Q4!D151*[2]AWM_DB_2017Q4!J151)/[2]AWM_DB_2017Q4!H151</f>
        <v>423802.83052957937</v>
      </c>
      <c r="AE112" s="83">
        <f>W112/[2]AWM_DB_2017Q4!H151</f>
        <v>59696.710601922619</v>
      </c>
      <c r="AF112" s="83">
        <f>([2]AWM_DB_2017Q4!E151*[2]AWM_DB_2017Q4!K151-[2]Fiscaldatabase!W112)/[2]AWM_DB_2017Q4!H151</f>
        <v>374855.95147373521</v>
      </c>
      <c r="AG112" s="83">
        <f>N112/([2]AWM_DB_2017Q4!H151)</f>
        <v>281832.39549872139</v>
      </c>
      <c r="AH112" s="84">
        <f>([2]AWM_DB_2017Q4!C151*[2]AWM_DB_2017Q4!I151)/([2]AWM_DB_2017Q4!B151*[2]AWM_DB_2017Q4!H151)*100</f>
        <v>55.052444317131787</v>
      </c>
      <c r="AI112" s="84">
        <f>([2]AWM_DB_2017Q4!E151*[2]AWM_DB_2017Q4!K151-[2]Fiscaldatabase!W112)/([2]AWM_DB_2017Q4!H151*[2]AWM_DB_2017Q4!B151)*100</f>
        <v>20.021776147689035</v>
      </c>
      <c r="AJ112" s="84">
        <f>(W112+[2]AWM_DB_2017Q4!D151*[2]AWM_DB_2017Q4!J151)/([2]AWM_DB_2017Q4!H151*[2]AWM_DB_2017Q4!B151)*100</f>
        <v>22.636122943388198</v>
      </c>
      <c r="AK112" s="84">
        <f t="shared" si="20"/>
        <v>2.2896565917909726</v>
      </c>
      <c r="AL112">
        <f>[2]AWM_DB_2017Q4!Q151/([2]AWM_DB_2017Q4!B151*[2]AWM_DB_2017Q4!H151)</f>
        <v>0.45940830087180973</v>
      </c>
      <c r="AM112">
        <f>([2]AWM_DB_2017Q4!Q151-I112)/([2]AWM_DB_2017Q4!B151*[2]AWM_DB_2017Q4!H151)</f>
        <v>0.38250180280966822</v>
      </c>
      <c r="AO112">
        <f>Z112/([2]AWM_DB_2017Q4!B151*[2]AWM_DB_2017Q4!H151+[2]AWM_DB_2017Q4!B150*[2]AWM_DB_2017Q4!H150+[2]AWM_DB_2017Q4!B149*[2]AWM_DB_2017Q4!H149+[2]AWM_DB_2017Q4!B148*[2]AWM_DB_2017Q4!H148)*100</f>
        <v>66.975816752277126</v>
      </c>
      <c r="AP112">
        <f>Z112/([2]AWM_DB_2017Q4!B151*[2]AWM_DB_2017Q4!H151*4)*100</f>
        <v>65.661804603670305</v>
      </c>
      <c r="AQ112">
        <f>AA112/([2]AWM_DB_2017Q4!B151*[2]AWM_DB_2017Q4!H151*4)*100</f>
        <v>74.406204686864925</v>
      </c>
      <c r="AR112">
        <f>B112/([2]AWM_DB_2017Q4!B151*[2]AWM_DB_2017Q4!H151)*100</f>
        <v>0.46387279203956749</v>
      </c>
      <c r="AS112">
        <f>(B112-P112)/([2]AWM_DB_2017Q4!B151*[2]AWM_DB_2017Q4!H151)*100</f>
        <v>-2.4048926574039262</v>
      </c>
      <c r="AT112">
        <f>SUM(C109:C112)/([2]AWM_DB_2017Q4!B151*[2]AWM_DB_2017Q4!H151+[2]AWM_DB_2017Q4!B150*[2]AWM_DB_2017Q4!H150+[2]AWM_DB_2017Q4!B149*[2]AWM_DB_2017Q4!H149+[2]AWM_DB_2017Q4!B148*[2]AWM_DB_2017Q4!H148)*100</f>
        <v>-1.7757167489638421</v>
      </c>
      <c r="AU112" s="85">
        <f>Z112/([2]AWM_DB_2017Q4!H151*[2]population!D196)</f>
        <v>4946157.413487412</v>
      </c>
      <c r="AV112">
        <f>AA112/([2]AWM_DB_2017Q4!H151*[2]population!D196)</f>
        <v>5604853.5848621381</v>
      </c>
      <c r="AW112" s="36">
        <f>(M112-P112)/([2]AWM_DB_2017Q4!B151*[2]AWM_DB_2017Q4!H151)*100</f>
        <v>42.270822974997877</v>
      </c>
      <c r="AX112" s="36">
        <f>D112/([2]AWM_DB_2017Q4!B151*[2]AWM_DB_2017Q4!H151)*100</f>
        <v>44.675715632401804</v>
      </c>
      <c r="AZ112" s="36">
        <f>AC112/([2]AWM_DB_2017Q4!B151*[2]AWM_DB_2017Q4!H151)*100</f>
        <v>22.623812800836525</v>
      </c>
      <c r="BA112" s="36">
        <f>AD112/[2]AWM_DB_2017Q4!B151*100</f>
        <v>22.636122943388198</v>
      </c>
      <c r="BC112">
        <f>R112/([2]AWM_DB_2017Q4!B151*[2]AWM_DB_2017Q4!H151)*100</f>
        <v>19.435296860977385</v>
      </c>
      <c r="BD112">
        <f>([2]AWM_DB_2017Q4!D151*[2]AWM_DB_2017Q4!J151)/([2]AWM_DB_2017Q4!B151*[2]AWM_DB_2017Q4!H151)*100</f>
        <v>19.447607003529058</v>
      </c>
      <c r="BE112" s="37">
        <f>N112/([2]AWM_DB_2017Q4!B151*[2]AWM_DB_2017Q4!H151)*100</f>
        <v>15.053209403926809</v>
      </c>
      <c r="BG112">
        <f t="shared" si="21"/>
        <v>0.5293054245624873</v>
      </c>
      <c r="BH112">
        <f>([2]AWM_DB_2017Q4!D151/[2]AWM_DB_2017Q4!D150-1)*100</f>
        <v>0.52930492881555491</v>
      </c>
      <c r="BL112" s="37">
        <f>(G112+H112)/[2]AWM_DB_2017Q4!Q151</f>
        <v>0.51171396963555815</v>
      </c>
      <c r="BM112">
        <f>(E112+H112)/[2]AWM_DB_2017Q4!T151</f>
        <v>0.30321824012881837</v>
      </c>
      <c r="BN112">
        <f>(E112)/[2]AWM_DB_2017Q4!T151</f>
        <v>0.13963230144093841</v>
      </c>
      <c r="BP112">
        <f>(H112)/[2]AWM_DB_2017Q4!T151</f>
        <v>0.16358593868787996</v>
      </c>
      <c r="BR112">
        <f>($E112)/[2]AWM_DB_2017Q4!Q151</f>
        <v>0.26921709316941861</v>
      </c>
      <c r="BS112">
        <f>($G112)/[2]AWM_DB_2017Q4!Q151</f>
        <v>0.19631323182296934</v>
      </c>
      <c r="BT112">
        <f>($H112)/[2]AWM_DB_2017Q4!Q151</f>
        <v>0.31540073781258876</v>
      </c>
      <c r="BU112">
        <f>($I112)/([2]AWM_DB_2017Q4!$Q151)</f>
        <v>0.16740337063173999</v>
      </c>
      <c r="BV112">
        <f>($J112)/([2]AWM_DB_2017Q4!$Q151)</f>
        <v>0.14799736718084877</v>
      </c>
      <c r="BW112">
        <f>K112/([2]AWM_DB_2017Q4!C151*[2]AWM_DB_2017Q4!I151)*100</f>
        <v>23.24993293345015</v>
      </c>
      <c r="BX112">
        <f>($I112)/([2]AWM_DB_2017Q4!Q151-$I112)*100</f>
        <v>20.106179238169481</v>
      </c>
      <c r="BY112">
        <f>($J112)/([2]AWM_DB_2017Q4!Q151-$I112)*100</f>
        <v>17.775398309400206</v>
      </c>
      <c r="BZ112">
        <f>($E112)/([2]AWM_DB_2017Q4!B151*[2]AWM_DB_2017Q4!H151)*100</f>
        <v>12.368056733861028</v>
      </c>
      <c r="CA112" s="37">
        <f>($I112)/([2]AWM_DB_2017Q4!B151*[2]AWM_DB_2017Q4!H151)*100</f>
        <v>7.6906498062141493</v>
      </c>
      <c r="CB112" s="37">
        <f>($J112)/([2]AWM_DB_2017Q4!B151*[2]AWM_DB_2017Q4!H151)*100</f>
        <v>6.7991218990055069</v>
      </c>
      <c r="CC112" s="37">
        <f t="shared" si="22"/>
        <v>14.489771705219656</v>
      </c>
      <c r="CD112">
        <f>N112/([2]AWM_DB_2017Q4!H151*[2]population!D196)*100</f>
        <v>28348117.958156589</v>
      </c>
      <c r="CF112">
        <f t="shared" si="25"/>
        <v>0.53076404257244036</v>
      </c>
      <c r="CG112">
        <f>N112/([2]AWM_DB_2017Q4!B151*[2]AWM_DB_2017Q4!H151)*100</f>
        <v>15.053209403926809</v>
      </c>
      <c r="CH112">
        <f>($G112+$H112)/[2]AWM_DB_2017Q4!Q151*100</f>
        <v>51.171396963555814</v>
      </c>
      <c r="CI112">
        <f t="shared" si="23"/>
        <v>37.881577547569691</v>
      </c>
      <c r="CK112" s="80">
        <f>N112+P112+Q112+[2]Fiscaldatabase!CN112+W112+X112</f>
        <v>1056776.6709006992</v>
      </c>
      <c r="CL112" s="80">
        <f>[2]Fiscaldatabase!CK112-D112-P112</f>
        <v>-55998.207498391042</v>
      </c>
      <c r="CM112" s="80">
        <f>[2]Fiscaldatabase!CK112-D112</f>
        <v>11145.024513430428</v>
      </c>
      <c r="CN112" s="83">
        <f>[2]AWM_DB_2017Q4!D151*[2]AWM_DB_2017Q4!J151</f>
        <v>455169.72792808153</v>
      </c>
      <c r="CO112" s="55">
        <f>[2]Fiscaldatabase!CL112/([2]AWM_DB_2017Q4!B151*[2]AWM_DB_2017Q4!H151)*100</f>
        <v>-2.3925825148522484</v>
      </c>
      <c r="CP112" s="37">
        <f>[2]Fiscaldatabase!CM112/([2]AWM_DB_2017Q4!B151*[2]AWM_DB_2017Q4!H151)*100</f>
        <v>0.47618293459124539</v>
      </c>
      <c r="CQ112">
        <f>SUM([2]Fiscaldatabase!CM109:CM112)/([2]AWM_DB_2017Q4!B151*[2]AWM_DB_2017Q4!H151+[2]AWM_DB_2017Q4!B150*[2]AWM_DB_2017Q4!H150+[2]AWM_DB_2017Q4!B149*[2]AWM_DB_2017Q4!H149+[2]AWM_DB_2017Q4!B148*[2]AWM_DB_2017Q4!H148)*100</f>
        <v>1.0708951049353845</v>
      </c>
      <c r="CX112">
        <v>9289.9588745743204</v>
      </c>
      <c r="CY112" s="37">
        <f>CX112/([2]AWM_DB_2017Q4!B151*[2]AWM_DB_2017Q4!H151)*100</f>
        <v>0.39692329736878851</v>
      </c>
    </row>
    <row r="113" spans="1:103">
      <c r="A113" s="71" t="s">
        <v>403</v>
      </c>
      <c r="B113" s="72">
        <f t="shared" si="15"/>
        <v>16841.637504442362</v>
      </c>
      <c r="C113" s="73">
        <f t="shared" si="16"/>
        <v>-50639.065662639347</v>
      </c>
      <c r="D113" s="74">
        <v>1054689.1329720123</v>
      </c>
      <c r="E113" s="75">
        <v>297579.1018244414</v>
      </c>
      <c r="F113" s="76">
        <v>80703.967999999906</v>
      </c>
      <c r="G113" s="76">
        <v>216875.13382444149</v>
      </c>
      <c r="H113" s="75">
        <v>341785.5612155135</v>
      </c>
      <c r="I113" s="76">
        <v>181449.38</v>
      </c>
      <c r="J113" s="76">
        <v>160336.1812155135</v>
      </c>
      <c r="K113" s="75">
        <v>301097.2963938383</v>
      </c>
      <c r="L113" s="77">
        <f t="shared" si="17"/>
        <v>114227.17353821918</v>
      </c>
      <c r="M113" s="78">
        <v>1071530.7704764546</v>
      </c>
      <c r="N113" s="75">
        <v>355381.14967565535</v>
      </c>
      <c r="O113" s="79">
        <v>33159.21395039207</v>
      </c>
      <c r="P113" s="75">
        <v>67480.703167081709</v>
      </c>
      <c r="Q113" s="75">
        <v>27455.236211671789</v>
      </c>
      <c r="R113" s="75">
        <v>459222.77</v>
      </c>
      <c r="S113" s="75">
        <v>233801.79599732658</v>
      </c>
      <c r="T113" s="80">
        <f t="shared" si="18"/>
        <v>225420.97400267344</v>
      </c>
      <c r="U113" s="75">
        <v>22900098.737877283</v>
      </c>
      <c r="V113" s="75">
        <v>483931.51</v>
      </c>
      <c r="W113" s="75">
        <v>76339.364788708801</v>
      </c>
      <c r="X113" s="77">
        <f t="shared" si="14"/>
        <v>85651.546633336926</v>
      </c>
      <c r="Y113" s="81"/>
      <c r="Z113" s="82">
        <v>6170294.7999999998</v>
      </c>
      <c r="AA113" s="83">
        <f t="shared" si="24"/>
        <v>6982727.3502989681</v>
      </c>
      <c r="AB113" s="83"/>
      <c r="AC113" s="83">
        <f t="shared" si="19"/>
        <v>535562.13478870876</v>
      </c>
      <c r="AD113" s="83">
        <f>(W113+[2]AWM_DB_2017Q4!D152*[2]AWM_DB_2017Q4!J152)/[2]AWM_DB_2017Q4!H152</f>
        <v>426222.69890990248</v>
      </c>
      <c r="AE113" s="83">
        <f>W113/[2]AWM_DB_2017Q4!H152</f>
        <v>60722.229178820686</v>
      </c>
      <c r="AF113" s="83">
        <f>([2]AWM_DB_2017Q4!E152*[2]AWM_DB_2017Q4!K152-[2]Fiscaldatabase!W113)/[2]AWM_DB_2017Q4!H152</f>
        <v>376451.28804650169</v>
      </c>
      <c r="AG113" s="83">
        <f>N113/([2]AWM_DB_2017Q4!H152)</f>
        <v>282679.00415683974</v>
      </c>
      <c r="AH113" s="84">
        <f>([2]AWM_DB_2017Q4!C152*[2]AWM_DB_2017Q4!I152)/([2]AWM_DB_2017Q4!B152*[2]AWM_DB_2017Q4!H152)*100</f>
        <v>55.004749217384408</v>
      </c>
      <c r="AI113" s="84">
        <f>([2]AWM_DB_2017Q4!E152*[2]AWM_DB_2017Q4!K152-[2]Fiscaldatabase!W113)/([2]AWM_DB_2017Q4!H152*[2]AWM_DB_2017Q4!B152)*100</f>
        <v>20.010860913546065</v>
      </c>
      <c r="AJ113" s="84">
        <f>(W113+[2]AWM_DB_2017Q4!D152*[2]AWM_DB_2017Q4!J152)/([2]AWM_DB_2017Q4!H152*[2]AWM_DB_2017Q4!B152)*100</f>
        <v>22.656538619755533</v>
      </c>
      <c r="AK113" s="84">
        <f t="shared" si="20"/>
        <v>2.3278512493139942</v>
      </c>
      <c r="AL113">
        <f>[2]AWM_DB_2017Q4!Q152/([2]AWM_DB_2017Q4!B152*[2]AWM_DB_2017Q4!H152)</f>
        <v>0.45931370356289752</v>
      </c>
      <c r="AM113">
        <f>([2]AWM_DB_2017Q4!Q152-I113)/([2]AWM_DB_2017Q4!B152*[2]AWM_DB_2017Q4!H152)</f>
        <v>0.38259316563734586</v>
      </c>
      <c r="AO113">
        <f>Z113/([2]AWM_DB_2017Q4!B152*[2]AWM_DB_2017Q4!H152+[2]AWM_DB_2017Q4!B151*[2]AWM_DB_2017Q4!H151+[2]AWM_DB_2017Q4!B150*[2]AWM_DB_2017Q4!H150+[2]AWM_DB_2017Q4!B149*[2]AWM_DB_2017Q4!H149)*100</f>
        <v>66.34554507461813</v>
      </c>
      <c r="AP113">
        <f>Z113/([2]AWM_DB_2017Q4!B152*[2]AWM_DB_2017Q4!H152*4)*100</f>
        <v>65.223195611805664</v>
      </c>
      <c r="AQ113">
        <f>AA113/([2]AWM_DB_2017Q4!B152*[2]AWM_DB_2017Q4!H152*4)*100</f>
        <v>73.8110263179735</v>
      </c>
      <c r="AR113">
        <f>B113/([2]AWM_DB_2017Q4!B152*[2]AWM_DB_2017Q4!H152)*100</f>
        <v>0.71209914792101459</v>
      </c>
      <c r="AS113">
        <f>(B113-P113)/([2]AWM_DB_2017Q4!B152*[2]AWM_DB_2017Q4!H152)*100</f>
        <v>-2.1411240742101318</v>
      </c>
      <c r="AT113">
        <f>SUM(C110:C113)/([2]AWM_DB_2017Q4!B152*[2]AWM_DB_2017Q4!H152+[2]AWM_DB_2017Q4!B151*[2]AWM_DB_2017Q4!H151+[2]AWM_DB_2017Q4!B150*[2]AWM_DB_2017Q4!H150+[2]AWM_DB_2017Q4!B149*[2]AWM_DB_2017Q4!H149)*100</f>
        <v>-1.9909918040263843</v>
      </c>
      <c r="AU113" s="85">
        <f>Z113/([2]AWM_DB_2017Q4!H152*[2]population!D197)</f>
        <v>4931517.7122831345</v>
      </c>
      <c r="AV113">
        <f>AA113/([2]AWM_DB_2017Q4!H152*[2]population!D197)</f>
        <v>5580842.5244192937</v>
      </c>
      <c r="AW113" s="36">
        <f>(M113-P113)/([2]AWM_DB_2017Q4!B152*[2]AWM_DB_2017Q4!H152)*100</f>
        <v>42.453306408741362</v>
      </c>
      <c r="AX113" s="36">
        <f>D113/([2]AWM_DB_2017Q4!B152*[2]AWM_DB_2017Q4!H152)*100</f>
        <v>44.594430482951495</v>
      </c>
      <c r="AZ113" s="36">
        <f>AC113/([2]AWM_DB_2017Q4!B152*[2]AWM_DB_2017Q4!H152)*100</f>
        <v>22.64467096748777</v>
      </c>
      <c r="BA113" s="36">
        <f>AD113/[2]AWM_DB_2017Q4!B152*100</f>
        <v>22.656538619755533</v>
      </c>
      <c r="BC113">
        <f>R113/([2]AWM_DB_2017Q4!B152*[2]AWM_DB_2017Q4!H152)*100</f>
        <v>19.416885272389411</v>
      </c>
      <c r="BD113">
        <f>([2]AWM_DB_2017Q4!D152*[2]AWM_DB_2017Q4!J152)/([2]AWM_DB_2017Q4!B152*[2]AWM_DB_2017Q4!H152)*100</f>
        <v>19.428752924657179</v>
      </c>
      <c r="BE113" s="37">
        <f>N113/([2]AWM_DB_2017Q4!B152*[2]AWM_DB_2017Q4!H152)*100</f>
        <v>15.026247525187067</v>
      </c>
      <c r="BG113">
        <f t="shared" si="21"/>
        <v>0.33744276768505888</v>
      </c>
      <c r="BH113">
        <f>([2]AWM_DB_2017Q4!D152/[2]AWM_DB_2017Q4!D151-1)*100</f>
        <v>0.33744332090352991</v>
      </c>
      <c r="BL113" s="37">
        <f>(G113+H113)/[2]AWM_DB_2017Q4!Q152</f>
        <v>0.51427435155483059</v>
      </c>
      <c r="BM113">
        <f>(E113+H113)/[2]AWM_DB_2017Q4!T152</f>
        <v>0.30455315934572508</v>
      </c>
      <c r="BN113">
        <f>(E113)/[2]AWM_DB_2017Q4!T152</f>
        <v>0.14174798961361013</v>
      </c>
      <c r="BP113">
        <f>(H113)/[2]AWM_DB_2017Q4!T152</f>
        <v>0.16280516973211501</v>
      </c>
      <c r="BR113">
        <f>($E113)/[2]AWM_DB_2017Q4!Q152</f>
        <v>0.27393604201220634</v>
      </c>
      <c r="BS113">
        <f>($G113)/[2]AWM_DB_2017Q4!Q152</f>
        <v>0.19964411279722297</v>
      </c>
      <c r="BT113">
        <f>($H113)/[2]AWM_DB_2017Q4!Q152</f>
        <v>0.31463023875760765</v>
      </c>
      <c r="BU113">
        <f>($I113)/([2]AWM_DB_2017Q4!$Q152)</f>
        <v>0.16703298275324749</v>
      </c>
      <c r="BV113">
        <f>($J113)/([2]AWM_DB_2017Q4!$Q152)</f>
        <v>0.14759725600436016</v>
      </c>
      <c r="BW113">
        <f>K113/([2]AWM_DB_2017Q4!C152*[2]AWM_DB_2017Q4!I152)*100</f>
        <v>23.145300176596553</v>
      </c>
      <c r="BX113">
        <f>($I113)/([2]AWM_DB_2017Q4!Q152-$I113)*100</f>
        <v>20.052772714260637</v>
      </c>
      <c r="BY113">
        <f>($J113)/([2]AWM_DB_2017Q4!Q152-$I113)*100</f>
        <v>17.719459828339989</v>
      </c>
      <c r="BZ113">
        <f>($E113)/([2]AWM_DB_2017Q4!B152*[2]AWM_DB_2017Q4!H152)*100</f>
        <v>12.582257799598798</v>
      </c>
      <c r="CA113" s="37">
        <f>($I113)/([2]AWM_DB_2017Q4!B152*[2]AWM_DB_2017Q4!H152)*100</f>
        <v>7.6720537925551682</v>
      </c>
      <c r="CB113" s="37">
        <f>($J113)/([2]AWM_DB_2017Q4!B152*[2]AWM_DB_2017Q4!H152)*100</f>
        <v>6.7793442291083776</v>
      </c>
      <c r="CC113" s="37">
        <f t="shared" si="22"/>
        <v>14.451398021663547</v>
      </c>
      <c r="CD113">
        <f>N113/([2]AWM_DB_2017Q4!H152*[2]population!D197)*100</f>
        <v>28403317.686491057</v>
      </c>
      <c r="CF113">
        <f t="shared" si="25"/>
        <v>0.53088661602526499</v>
      </c>
      <c r="CG113">
        <f>N113/([2]AWM_DB_2017Q4!B152*[2]AWM_DB_2017Q4!H152)*100</f>
        <v>15.026247525187067</v>
      </c>
      <c r="CH113">
        <f>($G113+$H113)/[2]AWM_DB_2017Q4!Q152*100</f>
        <v>51.42743515548306</v>
      </c>
      <c r="CI113">
        <f t="shared" si="23"/>
        <v>37.772232542600626</v>
      </c>
      <c r="CK113" s="80">
        <f>N113+P113+Q113+[2]Fiscaldatabase!CN113+W113+X113</f>
        <v>1071811.448663061</v>
      </c>
      <c r="CL113" s="80">
        <f>[2]Fiscaldatabase!CK113-D113-P113</f>
        <v>-50358.387476032964</v>
      </c>
      <c r="CM113" s="80">
        <f>[2]Fiscaldatabase!CK113-D113</f>
        <v>17122.315691048745</v>
      </c>
      <c r="CN113" s="83">
        <f>[2]AWM_DB_2017Q4!D152*[2]AWM_DB_2017Q4!J152</f>
        <v>459503.44818660646</v>
      </c>
      <c r="CO113" s="55">
        <f>[2]Fiscaldatabase!CL113/([2]AWM_DB_2017Q4!B152*[2]AWM_DB_2017Q4!H152)*100</f>
        <v>-2.1292564219423697</v>
      </c>
      <c r="CP113" s="37">
        <f>[2]Fiscaldatabase!CM113/([2]AWM_DB_2017Q4!B152*[2]AWM_DB_2017Q4!H152)*100</f>
        <v>0.72396680018877668</v>
      </c>
      <c r="CQ113">
        <f>SUM([2]Fiscaldatabase!CM110:CM113)/([2]AWM_DB_2017Q4!B152*[2]AWM_DB_2017Q4!H152+[2]AWM_DB_2017Q4!B151*[2]AWM_DB_2017Q4!H151+[2]AWM_DB_2017Q4!B150*[2]AWM_DB_2017Q4!H150+[2]AWM_DB_2017Q4!B149*[2]AWM_DB_2017Q4!H149)*100</f>
        <v>0.85746412657451265</v>
      </c>
      <c r="CX113">
        <v>16808.539071461299</v>
      </c>
      <c r="CY113" s="37">
        <f>CX113/([2]AWM_DB_2017Q4!B152*[2]AWM_DB_2017Q4!H152)*100</f>
        <v>0.71069967795159394</v>
      </c>
    </row>
    <row r="114" spans="1:103">
      <c r="A114" s="71" t="s">
        <v>404</v>
      </c>
      <c r="B114" s="72">
        <f t="shared" si="15"/>
        <v>16044.416270932416</v>
      </c>
      <c r="C114" s="73">
        <f t="shared" si="16"/>
        <v>-53390.855833055335</v>
      </c>
      <c r="D114" s="74">
        <v>1074063.3373241732</v>
      </c>
      <c r="E114" s="75">
        <v>304629.84467664594</v>
      </c>
      <c r="F114" s="76">
        <v>82980.732000000004</v>
      </c>
      <c r="G114" s="76">
        <v>221649.11267664592</v>
      </c>
      <c r="H114" s="75">
        <v>345145.90091961127</v>
      </c>
      <c r="I114" s="76">
        <v>183842.24</v>
      </c>
      <c r="J114" s="76">
        <v>161303.66091961128</v>
      </c>
      <c r="K114" s="75">
        <v>301727.69574251183</v>
      </c>
      <c r="L114" s="77">
        <f t="shared" si="17"/>
        <v>122559.89598540403</v>
      </c>
      <c r="M114" s="78">
        <v>1090107.7535951056</v>
      </c>
      <c r="N114" s="75">
        <v>360854.52529528458</v>
      </c>
      <c r="O114" s="79">
        <v>35175.571825745916</v>
      </c>
      <c r="P114" s="75">
        <v>69435.272103987751</v>
      </c>
      <c r="Q114" s="75">
        <v>29440.606665539184</v>
      </c>
      <c r="R114" s="75">
        <v>469073.16</v>
      </c>
      <c r="S114" s="75">
        <v>237991.01188582956</v>
      </c>
      <c r="T114" s="80">
        <f t="shared" si="18"/>
        <v>231082.14811417041</v>
      </c>
      <c r="U114" s="75">
        <v>22931938.690010734</v>
      </c>
      <c r="V114" s="75">
        <v>487939.95</v>
      </c>
      <c r="W114" s="75">
        <v>78081.906185870292</v>
      </c>
      <c r="X114" s="77">
        <f t="shared" si="14"/>
        <v>83222.283344423864</v>
      </c>
      <c r="Y114" s="81"/>
      <c r="Z114" s="82">
        <v>6193435.9000000004</v>
      </c>
      <c r="AA114" s="83">
        <f t="shared" si="24"/>
        <v>6998771.7665699003</v>
      </c>
      <c r="AB114" s="83"/>
      <c r="AC114" s="83">
        <f t="shared" si="19"/>
        <v>547155.06618587021</v>
      </c>
      <c r="AD114" s="83">
        <f>(W114+[2]AWM_DB_2017Q4!D153*[2]AWM_DB_2017Q4!J153)/[2]AWM_DB_2017Q4!H153</f>
        <v>432329.49476388603</v>
      </c>
      <c r="AE114" s="83">
        <f>W114/[2]AWM_DB_2017Q4!H153</f>
        <v>61664.348532477045</v>
      </c>
      <c r="AF114" s="83">
        <f>([2]AWM_DB_2017Q4!E153*[2]AWM_DB_2017Q4!K153-[2]Fiscaldatabase!W114)/[2]AWM_DB_2017Q4!H153</f>
        <v>384287.32468688342</v>
      </c>
      <c r="AG114" s="83">
        <f>N114/([2]AWM_DB_2017Q4!H153)</f>
        <v>284980.99373189587</v>
      </c>
      <c r="AH114" s="84">
        <f>([2]AWM_DB_2017Q4!C153*[2]AWM_DB_2017Q4!I153)/([2]AWM_DB_2017Q4!B153*[2]AWM_DB_2017Q4!H153)*100</f>
        <v>55.102235745243519</v>
      </c>
      <c r="AI114" s="84">
        <f>([2]AWM_DB_2017Q4!E153*[2]AWM_DB_2017Q4!K153-[2]Fiscaldatabase!W114)/([2]AWM_DB_2017Q4!H153*[2]AWM_DB_2017Q4!B153)*100</f>
        <v>20.322798154634093</v>
      </c>
      <c r="AJ114" s="84">
        <f>(W114+[2]AWM_DB_2017Q4!D153*[2]AWM_DB_2017Q4!J153)/([2]AWM_DB_2017Q4!H153*[2]AWM_DB_2017Q4!B153)*100</f>
        <v>22.863478688869915</v>
      </c>
      <c r="AK114" s="84">
        <f t="shared" si="20"/>
        <v>1.7114874112524774</v>
      </c>
      <c r="AL114">
        <f>[2]AWM_DB_2017Q4!Q153/([2]AWM_DB_2017Q4!B153*[2]AWM_DB_2017Q4!H153)</f>
        <v>0.46049680396444298</v>
      </c>
      <c r="AM114">
        <f>([2]AWM_DB_2017Q4!Q153-I114)/([2]AWM_DB_2017Q4!B153*[2]AWM_DB_2017Q4!H153)</f>
        <v>0.38371532249773282</v>
      </c>
      <c r="AO114">
        <f>Z114/([2]AWM_DB_2017Q4!B153*[2]AWM_DB_2017Q4!H153+[2]AWM_DB_2017Q4!B152*[2]AWM_DB_2017Q4!H152+[2]AWM_DB_2017Q4!B151*[2]AWM_DB_2017Q4!H151+[2]AWM_DB_2017Q4!B150*[2]AWM_DB_2017Q4!H150)*100</f>
        <v>65.777336781295588</v>
      </c>
      <c r="AP114">
        <f>Z114/([2]AWM_DB_2017Q4!B153*[2]AWM_DB_2017Q4!H153*4)*100</f>
        <v>64.667018821559637</v>
      </c>
      <c r="AQ114">
        <f>AA114/([2]AWM_DB_2017Q4!B153*[2]AWM_DB_2017Q4!H153*4)*100</f>
        <v>73.075706742452269</v>
      </c>
      <c r="AR114">
        <f>B114/([2]AWM_DB_2017Q4!B153*[2]AWM_DB_2017Q4!H153)*100</f>
        <v>0.67009303767772854</v>
      </c>
      <c r="AS114">
        <f>(B114-P114)/([2]AWM_DB_2017Q4!B153*[2]AWM_DB_2017Q4!H153)*100</f>
        <v>-2.2298624122712671</v>
      </c>
      <c r="AT114">
        <f>SUM(C111:C114)/([2]AWM_DB_2017Q4!B153*[2]AWM_DB_2017Q4!H153+[2]AWM_DB_2017Q4!B152*[2]AWM_DB_2017Q4!H152+[2]AWM_DB_2017Q4!B151*[2]AWM_DB_2017Q4!H151+[2]AWM_DB_2017Q4!B150*[2]AWM_DB_2017Q4!H150)*100</f>
        <v>-2.1756124787652977</v>
      </c>
      <c r="AU114" s="85">
        <f>Z114/([2]AWM_DB_2017Q4!H153*[2]population!D198)</f>
        <v>4908998.3558024392</v>
      </c>
      <c r="AV114">
        <f>AA114/([2]AWM_DB_2017Q4!H153*[2]population!D198)</f>
        <v>5547318.1041121576</v>
      </c>
      <c r="AW114" s="36">
        <f>(M114-P114)/([2]AWM_DB_2017Q4!B153*[2]AWM_DB_2017Q4!H153)*100</f>
        <v>42.628258457464035</v>
      </c>
      <c r="AX114" s="36">
        <f>D114/([2]AWM_DB_2017Q4!B153*[2]AWM_DB_2017Q4!H153)*100</f>
        <v>44.858120869735309</v>
      </c>
      <c r="AZ114" s="36">
        <f>AC114/([2]AWM_DB_2017Q4!B153*[2]AWM_DB_2017Q4!H153)*100</f>
        <v>22.851862865556342</v>
      </c>
      <c r="BA114" s="36">
        <f>AD114/[2]AWM_DB_2017Q4!B153*100</f>
        <v>22.863478688869915</v>
      </c>
      <c r="BC114">
        <f>R114/([2]AWM_DB_2017Q4!B153*[2]AWM_DB_2017Q4!H153)*100</f>
        <v>19.590781825260162</v>
      </c>
      <c r="BD114">
        <f>([2]AWM_DB_2017Q4!D153*[2]AWM_DB_2017Q4!J153)/([2]AWM_DB_2017Q4!B153*[2]AWM_DB_2017Q4!H153)*100</f>
        <v>19.602397648573731</v>
      </c>
      <c r="BE114" s="37">
        <f>N114/([2]AWM_DB_2017Q4!B153*[2]AWM_DB_2017Q4!H153)*100</f>
        <v>15.07104408983397</v>
      </c>
      <c r="BG114">
        <f t="shared" si="21"/>
        <v>0.82830729497238575</v>
      </c>
      <c r="BH114">
        <f>([2]AWM_DB_2017Q4!D153/[2]AWM_DB_2017Q4!D152-1)*100</f>
        <v>0.82830812970338119</v>
      </c>
      <c r="BL114" s="37">
        <f>(G114+H114)/[2]AWM_DB_2017Q4!Q153</f>
        <v>0.51405618035817324</v>
      </c>
      <c r="BM114">
        <f>(E114+H114)/[2]AWM_DB_2017Q4!T153</f>
        <v>0.30588620269206712</v>
      </c>
      <c r="BN114">
        <f>(E114)/[2]AWM_DB_2017Q4!T153</f>
        <v>0.1434065014681431</v>
      </c>
      <c r="BP114">
        <f>(H114)/[2]AWM_DB_2017Q4!T153</f>
        <v>0.16247970122392402</v>
      </c>
      <c r="BR114">
        <f>($E114)/[2]AWM_DB_2017Q4!Q153</f>
        <v>0.27628481306493674</v>
      </c>
      <c r="BS114">
        <f>($G114)/[2]AWM_DB_2017Q4!Q153</f>
        <v>0.20102522695003355</v>
      </c>
      <c r="BT114">
        <f>($H114)/[2]AWM_DB_2017Q4!Q153</f>
        <v>0.31303095340813969</v>
      </c>
      <c r="BU114">
        <f>($I114)/([2]AWM_DB_2017Q4!$Q153)</f>
        <v>0.16673618753853239</v>
      </c>
      <c r="BV114">
        <f>($J114)/([2]AWM_DB_2017Q4!$Q153)</f>
        <v>0.14629476586960727</v>
      </c>
      <c r="BW114">
        <f>K114/([2]AWM_DB_2017Q4!C153*[2]AWM_DB_2017Q4!I153)*100</f>
        <v>22.869524770734312</v>
      </c>
      <c r="BX114">
        <f>($I114)/([2]AWM_DB_2017Q4!Q153-$I114)*100</f>
        <v>20.010011840786948</v>
      </c>
      <c r="BY114">
        <f>($J114)/([2]AWM_DB_2017Q4!Q153-$I114)*100</f>
        <v>17.556836584256722</v>
      </c>
      <c r="BZ114">
        <f>($E114)/([2]AWM_DB_2017Q4!B153*[2]AWM_DB_2017Q4!H153)*100</f>
        <v>12.722827340031696</v>
      </c>
      <c r="CA114" s="37">
        <f>($I114)/([2]AWM_DB_2017Q4!B153*[2]AWM_DB_2017Q4!H153)*100</f>
        <v>7.6781481466710151</v>
      </c>
      <c r="CB114" s="37">
        <f>($J114)/([2]AWM_DB_2017Q4!B153*[2]AWM_DB_2017Q4!H153)*100</f>
        <v>6.7368272119680617</v>
      </c>
      <c r="CC114" s="37">
        <f t="shared" si="22"/>
        <v>14.414975358639076</v>
      </c>
      <c r="CD114">
        <f>N114/([2]AWM_DB_2017Q4!H153*[2]population!D198)*100</f>
        <v>28601801.971639391</v>
      </c>
      <c r="CF114">
        <f t="shared" si="25"/>
        <v>0.53265079930014614</v>
      </c>
      <c r="CG114">
        <f>N114/([2]AWM_DB_2017Q4!B153*[2]AWM_DB_2017Q4!H153)*100</f>
        <v>15.07104408983397</v>
      </c>
      <c r="CH114">
        <f>($G114+$H114)/[2]AWM_DB_2017Q4!Q153*100</f>
        <v>51.405618035817326</v>
      </c>
      <c r="CI114">
        <f t="shared" si="23"/>
        <v>37.566848425043673</v>
      </c>
      <c r="CK114" s="80">
        <f>N114+P114+Q114+[2]Fiscaldatabase!CN114+W114+X114</f>
        <v>1090385.8778168084</v>
      </c>
      <c r="CL114" s="80">
        <f>[2]Fiscaldatabase!CK114-D114-P114</f>
        <v>-53112.73161135253</v>
      </c>
      <c r="CM114" s="80">
        <f>[2]Fiscaldatabase!CK114-D114</f>
        <v>16322.54049263522</v>
      </c>
      <c r="CN114" s="83">
        <f>[2]AWM_DB_2017Q4!D153*[2]AWM_DB_2017Q4!J153</f>
        <v>469351.28422170272</v>
      </c>
      <c r="CO114" s="55">
        <f>[2]Fiscaldatabase!CL114/([2]AWM_DB_2017Q4!B153*[2]AWM_DB_2017Q4!H153)*100</f>
        <v>-2.218246588957693</v>
      </c>
      <c r="CP114" s="37">
        <f>[2]Fiscaldatabase!CM114/([2]AWM_DB_2017Q4!B153*[2]AWM_DB_2017Q4!H153)*100</f>
        <v>0.68170886099130279</v>
      </c>
      <c r="CQ114">
        <f>SUM([2]Fiscaldatabase!CM111:CM114)/([2]AWM_DB_2017Q4!B153*[2]AWM_DB_2017Q4!H153+[2]AWM_DB_2017Q4!B152*[2]AWM_DB_2017Q4!H152+[2]AWM_DB_2017Q4!B151*[2]AWM_DB_2017Q4!H151+[2]AWM_DB_2017Q4!B150*[2]AWM_DB_2017Q4!H150)*100</f>
        <v>0.70145423563339315</v>
      </c>
      <c r="CX114">
        <v>8610.5845050638109</v>
      </c>
      <c r="CY114" s="37">
        <f>CX114/([2]AWM_DB_2017Q4!B153*[2]AWM_DB_2017Q4!H153)*100</f>
        <v>0.35961998428277347</v>
      </c>
    </row>
    <row r="115" spans="1:103">
      <c r="A115" s="71" t="s">
        <v>405</v>
      </c>
      <c r="B115" s="72">
        <f t="shared" si="15"/>
        <v>34329.009154281113</v>
      </c>
      <c r="C115" s="73">
        <f t="shared" si="16"/>
        <v>-37225.734604623154</v>
      </c>
      <c r="D115" s="74">
        <v>1070340.4031729351</v>
      </c>
      <c r="E115" s="75">
        <v>294060.35557775345</v>
      </c>
      <c r="F115" s="76">
        <v>70921.793000000005</v>
      </c>
      <c r="G115" s="76">
        <v>223138.56257775344</v>
      </c>
      <c r="H115" s="75">
        <v>350319.73801399971</v>
      </c>
      <c r="I115" s="76">
        <v>184798.2</v>
      </c>
      <c r="J115" s="76">
        <v>165521.5380139997</v>
      </c>
      <c r="K115" s="75">
        <v>300487.1783528729</v>
      </c>
      <c r="L115" s="77">
        <f t="shared" si="17"/>
        <v>125473.13122830912</v>
      </c>
      <c r="M115" s="78">
        <v>1104669.4123272162</v>
      </c>
      <c r="N115" s="75">
        <v>362989.92160518334</v>
      </c>
      <c r="O115" s="79">
        <v>33428.835785387848</v>
      </c>
      <c r="P115" s="75">
        <v>71554.743758904267</v>
      </c>
      <c r="Q115" s="75">
        <v>28830.056003884896</v>
      </c>
      <c r="R115" s="75">
        <v>471772.98</v>
      </c>
      <c r="S115" s="75">
        <v>239943.61204435816</v>
      </c>
      <c r="T115" s="80">
        <f t="shared" si="18"/>
        <v>231829.36795564182</v>
      </c>
      <c r="U115" s="75">
        <v>22955227.479090028</v>
      </c>
      <c r="V115" s="75">
        <v>490472.02</v>
      </c>
      <c r="W115" s="75">
        <v>78375.825882080229</v>
      </c>
      <c r="X115" s="77">
        <f t="shared" si="14"/>
        <v>91145.885077163577</v>
      </c>
      <c r="Y115" s="81"/>
      <c r="Z115" s="82">
        <v>6236765.9000000004</v>
      </c>
      <c r="AA115" s="83">
        <f t="shared" si="24"/>
        <v>7033100.7757241819</v>
      </c>
      <c r="AB115" s="83"/>
      <c r="AC115" s="83">
        <f t="shared" si="19"/>
        <v>550148.80588208023</v>
      </c>
      <c r="AD115" s="83">
        <f>(W115+[2]AWM_DB_2017Q4!D154*[2]AWM_DB_2017Q4!J154)/[2]AWM_DB_2017Q4!H154</f>
        <v>432845.03608297149</v>
      </c>
      <c r="AE115" s="83">
        <f>W115/[2]AWM_DB_2017Q4!H154</f>
        <v>61636.92270546803</v>
      </c>
      <c r="AF115" s="83">
        <f>([2]AWM_DB_2017Q4!E154*[2]AWM_DB_2017Q4!K154-[2]Fiscaldatabase!W115)/[2]AWM_DB_2017Q4!H154</f>
        <v>380951.34482329228</v>
      </c>
      <c r="AG115" s="83">
        <f>N115/([2]AWM_DB_2017Q4!H154)</f>
        <v>285465.33945944754</v>
      </c>
      <c r="AH115" s="84">
        <f>([2]AWM_DB_2017Q4!C154*[2]AWM_DB_2017Q4!I154)/([2]AWM_DB_2017Q4!B154*[2]AWM_DB_2017Q4!H154)*100</f>
        <v>54.96071288740626</v>
      </c>
      <c r="AI115" s="84">
        <f>([2]AWM_DB_2017Q4!E154*[2]AWM_DB_2017Q4!K154-[2]Fiscaldatabase!W115)/([2]AWM_DB_2017Q4!H154*[2]AWM_DB_2017Q4!B154)*100</f>
        <v>20.035269975583596</v>
      </c>
      <c r="AJ115" s="84">
        <f>(W115+[2]AWM_DB_2017Q4!D154*[2]AWM_DB_2017Q4!J154)/([2]AWM_DB_2017Q4!H154*[2]AWM_DB_2017Q4!B154)*100</f>
        <v>22.764500698996663</v>
      </c>
      <c r="AK115" s="84">
        <f t="shared" si="20"/>
        <v>2.2395164380134815</v>
      </c>
      <c r="AL115">
        <f>[2]AWM_DB_2017Q4!Q154/([2]AWM_DB_2017Q4!B154*[2]AWM_DB_2017Q4!H154)</f>
        <v>0.46291717001459282</v>
      </c>
      <c r="AM115">
        <f>([2]AWM_DB_2017Q4!Q154-I115)/([2]AWM_DB_2017Q4!B154*[2]AWM_DB_2017Q4!H154)</f>
        <v>0.38648393483128585</v>
      </c>
      <c r="AO115">
        <f>Z115/([2]AWM_DB_2017Q4!B154*[2]AWM_DB_2017Q4!H154+[2]AWM_DB_2017Q4!B153*[2]AWM_DB_2017Q4!H153+[2]AWM_DB_2017Q4!B152*[2]AWM_DB_2017Q4!H152+[2]AWM_DB_2017Q4!B151*[2]AWM_DB_2017Q4!H151)*100</f>
        <v>65.528141915082102</v>
      </c>
      <c r="AP115">
        <f>Z115/([2]AWM_DB_2017Q4!B154*[2]AWM_DB_2017Q4!H154*4)*100</f>
        <v>64.488749730507294</v>
      </c>
      <c r="AQ115">
        <f>AA115/([2]AWM_DB_2017Q4!B154*[2]AWM_DB_2017Q4!H154*4)*100</f>
        <v>72.722927720457392</v>
      </c>
      <c r="AR115">
        <f>B115/([2]AWM_DB_2017Q4!B154*[2]AWM_DB_2017Q4!H154)*100</f>
        <v>1.4198608159057104</v>
      </c>
      <c r="AS115">
        <f>(B115-P115)/([2]AWM_DB_2017Q4!B154*[2]AWM_DB_2017Q4!H154)*100</f>
        <v>-1.5396704772592649</v>
      </c>
      <c r="AT115">
        <f>SUM(C112:C115)/([2]AWM_DB_2017Q4!B154*[2]AWM_DB_2017Q4!H154+[2]AWM_DB_2017Q4!B153*[2]AWM_DB_2017Q4!H153+[2]AWM_DB_2017Q4!B152*[2]AWM_DB_2017Q4!H152+[2]AWM_DB_2017Q4!B151*[2]AWM_DB_2017Q4!H151)*100</f>
        <v>-2.0755242712691935</v>
      </c>
      <c r="AU115" s="85">
        <f>Z115/([2]AWM_DB_2017Q4!H154*[2]population!D199)</f>
        <v>4917208.2985824673</v>
      </c>
      <c r="AV115">
        <f>AA115/([2]AWM_DB_2017Q4!H154*[2]population!D199)</f>
        <v>5545056.853770595</v>
      </c>
      <c r="AW115" s="36">
        <f>(M115-P115)/([2]AWM_DB_2017Q4!B154*[2]AWM_DB_2017Q4!H154)*100</f>
        <v>42.730013838882648</v>
      </c>
      <c r="AX115" s="36">
        <f>D115/([2]AWM_DB_2017Q4!B154*[2]AWM_DB_2017Q4!H154)*100</f>
        <v>44.269684316141912</v>
      </c>
      <c r="AZ115" s="36">
        <f>AC115/([2]AWM_DB_2017Q4!B154*[2]AWM_DB_2017Q4!H154)*100</f>
        <v>22.75436290277748</v>
      </c>
      <c r="BA115" s="36">
        <f>AD115/[2]AWM_DB_2017Q4!B154*100</f>
        <v>22.764500698996663</v>
      </c>
      <c r="BC115">
        <f>R115/([2]AWM_DB_2017Q4!B154*[2]AWM_DB_2017Q4!H154)*100</f>
        <v>19.512709070472319</v>
      </c>
      <c r="BD115">
        <f>([2]AWM_DB_2017Q4!D154*[2]AWM_DB_2017Q4!J154)/([2]AWM_DB_2017Q4!B154*[2]AWM_DB_2017Q4!H154)*100</f>
        <v>19.522846866691506</v>
      </c>
      <c r="BE115" s="37">
        <f>N115/([2]AWM_DB_2017Q4!B154*[2]AWM_DB_2017Q4!H154)*100</f>
        <v>15.013400588977133</v>
      </c>
      <c r="BG115">
        <f t="shared" si="21"/>
        <v>0.51893065939774274</v>
      </c>
      <c r="BH115">
        <f>([2]AWM_DB_2017Q4!D154/[2]AWM_DB_2017Q4!D153-1)*100</f>
        <v>0.51892936387165634</v>
      </c>
      <c r="BL115" s="37">
        <f>(G115+H115)/[2]AWM_DB_2017Q4!Q154</f>
        <v>0.51236925233114694</v>
      </c>
      <c r="BM115">
        <f>(E115+H115)/[2]AWM_DB_2017Q4!T154</f>
        <v>0.2993995699543433</v>
      </c>
      <c r="BN115">
        <f>(E115)/[2]AWM_DB_2017Q4!T154</f>
        <v>0.13662983210710317</v>
      </c>
      <c r="BP115">
        <f>(H115)/[2]AWM_DB_2017Q4!T154</f>
        <v>0.16276973784724014</v>
      </c>
      <c r="BR115">
        <f>($E115)/[2]AWM_DB_2017Q4!Q154</f>
        <v>0.26273485687125042</v>
      </c>
      <c r="BS115">
        <f>($G115)/[2]AWM_DB_2017Q4!Q154</f>
        <v>0.1993681813590171</v>
      </c>
      <c r="BT115">
        <f>($H115)/[2]AWM_DB_2017Q4!Q154</f>
        <v>0.31300107097212992</v>
      </c>
      <c r="BU115">
        <f>($I115)/([2]AWM_DB_2017Q4!$Q154)</f>
        <v>0.16511211969281142</v>
      </c>
      <c r="BV115">
        <f>($J115)/([2]AWM_DB_2017Q4!$Q154)</f>
        <v>0.14788895127931848</v>
      </c>
      <c r="BW115">
        <f>K115/([2]AWM_DB_2017Q4!C154*[2]AWM_DB_2017Q4!I154)*100</f>
        <v>22.612995376166126</v>
      </c>
      <c r="BX115">
        <f>($I115)/([2]AWM_DB_2017Q4!Q154-$I115)*100</f>
        <v>19.776562049512574</v>
      </c>
      <c r="BY115">
        <f>($J115)/([2]AWM_DB_2017Q4!Q154-$I115)*100</f>
        <v>17.713630149344631</v>
      </c>
      <c r="BZ115">
        <f>($E115)/([2]AWM_DB_2017Q4!B154*[2]AWM_DB_2017Q4!H154)*100</f>
        <v>12.162447640702835</v>
      </c>
      <c r="CA115" s="37">
        <f>($I115)/([2]AWM_DB_2017Q4!B154*[2]AWM_DB_2017Q4!H154)*100</f>
        <v>7.643323518330698</v>
      </c>
      <c r="CB115" s="37">
        <f>($J115)/([2]AWM_DB_2017Q4!B154*[2]AWM_DB_2017Q4!H154)*100</f>
        <v>6.8460334802648113</v>
      </c>
      <c r="CC115" s="37">
        <f t="shared" si="22"/>
        <v>14.489356998595509</v>
      </c>
      <c r="CD115">
        <f>N115/([2]AWM_DB_2017Q4!H154*[2]population!D199)*100</f>
        <v>28618952.249254804</v>
      </c>
      <c r="CF115">
        <f t="shared" si="25"/>
        <v>0.52751295444453372</v>
      </c>
      <c r="CG115">
        <f>N115/([2]AWM_DB_2017Q4!B154*[2]AWM_DB_2017Q4!H154)*100</f>
        <v>15.013400588977133</v>
      </c>
      <c r="CH115">
        <f>($G115+$H115)/[2]AWM_DB_2017Q4!Q154*100</f>
        <v>51.236925233114697</v>
      </c>
      <c r="CI115">
        <f t="shared" si="23"/>
        <v>37.490192198857201</v>
      </c>
      <c r="CK115" s="80">
        <f>N115+P115+Q115+[2]Fiscaldatabase!CN115+W115+X115</f>
        <v>1104914.5212106463</v>
      </c>
      <c r="CL115" s="80">
        <f>[2]Fiscaldatabase!CK115-D115-P115</f>
        <v>-36980.625721193137</v>
      </c>
      <c r="CM115" s="80">
        <f>[2]Fiscaldatabase!CK115-D115</f>
        <v>34574.11803771113</v>
      </c>
      <c r="CN115" s="83">
        <f>[2]AWM_DB_2017Q4!D154*[2]AWM_DB_2017Q4!J154</f>
        <v>472018.08888342994</v>
      </c>
      <c r="CO115" s="55">
        <f>[2]Fiscaldatabase!CL115/([2]AWM_DB_2017Q4!B154*[2]AWM_DB_2017Q4!H154)*100</f>
        <v>-1.5295326810400784</v>
      </c>
      <c r="CP115" s="37">
        <f>[2]Fiscaldatabase!CM115/([2]AWM_DB_2017Q4!B154*[2]AWM_DB_2017Q4!H154)*100</f>
        <v>1.4299986121248967</v>
      </c>
      <c r="CQ115">
        <f>SUM([2]Fiscaldatabase!CM112:CM115)/([2]AWM_DB_2017Q4!B154*[2]AWM_DB_2017Q4!H154+[2]AWM_DB_2017Q4!B153*[2]AWM_DB_2017Q4!H153+[2]AWM_DB_2017Q4!B152*[2]AWM_DB_2017Q4!H152+[2]AWM_DB_2017Q4!B151*[2]AWM_DB_2017Q4!H151)*100</f>
        <v>0.83175636649453621</v>
      </c>
      <c r="CX115">
        <v>35741.416012903799</v>
      </c>
      <c r="CY115" s="37">
        <f>CX115/([2]AWM_DB_2017Q4!B154*[2]AWM_DB_2017Q4!H154)*100</f>
        <v>1.4782784983288204</v>
      </c>
    </row>
    <row r="116" spans="1:103">
      <c r="A116" s="71" t="s">
        <v>406</v>
      </c>
      <c r="B116" s="72">
        <f t="shared" si="15"/>
        <v>43029.763157533016</v>
      </c>
      <c r="C116" s="73">
        <f t="shared" si="16"/>
        <v>-28236.54669832527</v>
      </c>
      <c r="D116" s="74">
        <v>1074422.0621060126</v>
      </c>
      <c r="E116" s="75">
        <v>298100.22349910153</v>
      </c>
      <c r="F116" s="76">
        <v>72074.104000000007</v>
      </c>
      <c r="G116" s="76">
        <v>226026.11949910154</v>
      </c>
      <c r="H116" s="75">
        <v>353431.63259570405</v>
      </c>
      <c r="I116" s="76">
        <v>186675.71</v>
      </c>
      <c r="J116" s="76">
        <v>166755.92259570406</v>
      </c>
      <c r="K116" s="75">
        <v>298023.88495170744</v>
      </c>
      <c r="L116" s="77">
        <f t="shared" si="17"/>
        <v>124866.32105949963</v>
      </c>
      <c r="M116" s="78">
        <v>1117451.8252635456</v>
      </c>
      <c r="N116" s="75">
        <v>367292.28184393392</v>
      </c>
      <c r="O116" s="79">
        <v>33775.99547841047</v>
      </c>
      <c r="P116" s="75">
        <v>71266.309855858286</v>
      </c>
      <c r="Q116" s="75">
        <v>28228.744412955824</v>
      </c>
      <c r="R116" s="75">
        <v>482956.11</v>
      </c>
      <c r="S116" s="75">
        <v>243608.54468182486</v>
      </c>
      <c r="T116" s="80">
        <f t="shared" si="18"/>
        <v>239347.56531817513</v>
      </c>
      <c r="U116" s="75">
        <v>22972723.974291518</v>
      </c>
      <c r="V116" s="75">
        <v>495707.39</v>
      </c>
      <c r="W116" s="75">
        <v>79870.16773338987</v>
      </c>
      <c r="X116" s="77">
        <f t="shared" si="14"/>
        <v>87838.211417407729</v>
      </c>
      <c r="Y116" s="81"/>
      <c r="Z116" s="82">
        <v>6296172.5999999996</v>
      </c>
      <c r="AA116" s="83">
        <f t="shared" si="24"/>
        <v>7076130.5388817154</v>
      </c>
      <c r="AB116" s="83"/>
      <c r="AC116" s="83">
        <f t="shared" si="19"/>
        <v>562826.27773338987</v>
      </c>
      <c r="AD116" s="83">
        <f>(W116+[2]AWM_DB_2017Q4!D155*[2]AWM_DB_2017Q4!J155)/[2]AWM_DB_2017Q4!H155</f>
        <v>440266.19529272977</v>
      </c>
      <c r="AE116" s="83">
        <f>W116/[2]AWM_DB_2017Q4!H155</f>
        <v>62465.784360958503</v>
      </c>
      <c r="AF116" s="83">
        <f>([2]AWM_DB_2017Q4!E155*[2]AWM_DB_2017Q4!K155-[2]Fiscaldatabase!W116)/[2]AWM_DB_2017Q4!H155</f>
        <v>375300.16692237149</v>
      </c>
      <c r="AG116" s="83">
        <f>N116/([2]AWM_DB_2017Q4!H155)</f>
        <v>287256.19497498719</v>
      </c>
      <c r="AH116" s="84">
        <f>([2]AWM_DB_2017Q4!C155*[2]AWM_DB_2017Q4!I155)/([2]AWM_DB_2017Q4!B155*[2]AWM_DB_2017Q4!H155)*100</f>
        <v>55.228815080389694</v>
      </c>
      <c r="AI116" s="84">
        <f>([2]AWM_DB_2017Q4!E155*[2]AWM_DB_2017Q4!K155-[2]Fiscaldatabase!W116)/([2]AWM_DB_2017Q4!H155*[2]AWM_DB_2017Q4!B155)*100</f>
        <v>19.811718855657006</v>
      </c>
      <c r="AJ116" s="84">
        <f>(W116+[2]AWM_DB_2017Q4!D155*[2]AWM_DB_2017Q4!J155)/([2]AWM_DB_2017Q4!H155*[2]AWM_DB_2017Q4!B155)*100</f>
        <v>23.24121024063793</v>
      </c>
      <c r="AK116" s="84">
        <f t="shared" si="20"/>
        <v>1.7182558233153742</v>
      </c>
      <c r="AL116">
        <f>[2]AWM_DB_2017Q4!Q155/([2]AWM_DB_2017Q4!B155*[2]AWM_DB_2017Q4!H155)</f>
        <v>0.4658293463012978</v>
      </c>
      <c r="AM116">
        <f>([2]AWM_DB_2017Q4!Q155-I116)/([2]AWM_DB_2017Q4!B155*[2]AWM_DB_2017Q4!H155)</f>
        <v>0.38875873357460788</v>
      </c>
      <c r="AO116">
        <f>Z116/([2]AWM_DB_2017Q4!B155*[2]AWM_DB_2017Q4!H155+[2]AWM_DB_2017Q4!B154*[2]AWM_DB_2017Q4!H154+[2]AWM_DB_2017Q4!B153*[2]AWM_DB_2017Q4!H153+[2]AWM_DB_2017Q4!B152*[2]AWM_DB_2017Q4!H152)*100</f>
        <v>65.589659777844602</v>
      </c>
      <c r="AP116">
        <f>Z116/([2]AWM_DB_2017Q4!B155*[2]AWM_DB_2017Q4!H155*4)*100</f>
        <v>64.985674905829541</v>
      </c>
      <c r="AQ116">
        <f>AA116/([2]AWM_DB_2017Q4!B155*[2]AWM_DB_2017Q4!H155*4)*100</f>
        <v>73.035977252431039</v>
      </c>
      <c r="AR116">
        <f>B116/([2]AWM_DB_2017Q4!B155*[2]AWM_DB_2017Q4!H155)*100</f>
        <v>1.7765194047128137</v>
      </c>
      <c r="AS116">
        <f>(B116-P116)/([2]AWM_DB_2017Q4!B155*[2]AWM_DB_2017Q4!H155)*100</f>
        <v>-1.1657692129981574</v>
      </c>
      <c r="AT116">
        <f>SUM(C113:C116)/([2]AWM_DB_2017Q4!B155*[2]AWM_DB_2017Q4!H155+[2]AWM_DB_2017Q4!B154*[2]AWM_DB_2017Q4!H154+[2]AWM_DB_2017Q4!B153*[2]AWM_DB_2017Q4!H153+[2]AWM_DB_2017Q4!B152*[2]AWM_DB_2017Q4!H152)*100</f>
        <v>-1.7656656865728939</v>
      </c>
      <c r="AU116" s="85">
        <f>Z116/([2]AWM_DB_2017Q4!H155*[2]population!D200)</f>
        <v>4932387.0340966182</v>
      </c>
      <c r="AV116">
        <f>AA116/([2]AWM_DB_2017Q4!H155*[2]population!D200)</f>
        <v>5543401.799619549</v>
      </c>
      <c r="AW116" s="36">
        <f>(M116-P116)/([2]AWM_DB_2017Q4!B155*[2]AWM_DB_2017Q4!H155)*100</f>
        <v>43.192635345143934</v>
      </c>
      <c r="AX116" s="36">
        <f>D116/([2]AWM_DB_2017Q4!B155*[2]AWM_DB_2017Q4!H155)*100</f>
        <v>44.358404558142091</v>
      </c>
      <c r="AZ116" s="36">
        <f>AC116/([2]AWM_DB_2017Q4!B155*[2]AWM_DB_2017Q4!H155)*100</f>
        <v>23.236748950141681</v>
      </c>
      <c r="BA116" s="36">
        <f>AD116/[2]AWM_DB_2017Q4!B155*100</f>
        <v>23.241210240637933</v>
      </c>
      <c r="BC116">
        <f>R116/([2]AWM_DB_2017Q4!B155*[2]AWM_DB_2017Q4!H155)*100</f>
        <v>19.939242935140662</v>
      </c>
      <c r="BD116">
        <f>([2]AWM_DB_2017Q4!D155*[2]AWM_DB_2017Q4!J155)/([2]AWM_DB_2017Q4!B155*[2]AWM_DB_2017Q4!H155)*100</f>
        <v>19.943704225636914</v>
      </c>
      <c r="BE116" s="37">
        <f>N116/([2]AWM_DB_2017Q4!B155*[2]AWM_DB_2017Q4!H155)*100</f>
        <v>15.163966009019644</v>
      </c>
      <c r="BG116">
        <f t="shared" si="21"/>
        <v>1.0674146101137483</v>
      </c>
      <c r="BH116">
        <f>([2]AWM_DB_2017Q4!D155/[2]AWM_DB_2017Q4!D154-1)*100</f>
        <v>1.0674141324614972</v>
      </c>
      <c r="BL116" s="37">
        <f>(G116+H116)/[2]AWM_DB_2017Q4!Q155</f>
        <v>0.51356560791102468</v>
      </c>
      <c r="BM116">
        <f>(E116+H116)/[2]AWM_DB_2017Q4!T155</f>
        <v>0.30172537267121052</v>
      </c>
      <c r="BN116">
        <f>(E116)/[2]AWM_DB_2017Q4!T155</f>
        <v>0.13805065736578442</v>
      </c>
      <c r="BP116">
        <f>(H116)/[2]AWM_DB_2017Q4!T155</f>
        <v>0.16367471530542615</v>
      </c>
      <c r="BR116">
        <f>($E116)/[2]AWM_DB_2017Q4!Q155</f>
        <v>0.26420221654862003</v>
      </c>
      <c r="BS116">
        <f>($G116)/[2]AWM_DB_2017Q4!Q155</f>
        <v>0.20032390807558678</v>
      </c>
      <c r="BT116">
        <f>($H116)/[2]AWM_DB_2017Q4!Q155</f>
        <v>0.31324169983543793</v>
      </c>
      <c r="BU116">
        <f>($I116)/([2]AWM_DB_2017Q4!$Q155)</f>
        <v>0.16544816967551199</v>
      </c>
      <c r="BV116">
        <f>($J116)/([2]AWM_DB_2017Q4!$Q155)</f>
        <v>0.14779353015992594</v>
      </c>
      <c r="BW116">
        <f>K116/([2]AWM_DB_2017Q4!C155*[2]AWM_DB_2017Q4!I155)*100</f>
        <v>22.278520487114108</v>
      </c>
      <c r="BX116">
        <f>($I116)/([2]AWM_DB_2017Q4!Q155-$I116)*100</f>
        <v>19.82479262087088</v>
      </c>
      <c r="BY116">
        <f>($J116)/([2]AWM_DB_2017Q4!Q155-$I116)*100</f>
        <v>17.70932910211955</v>
      </c>
      <c r="BZ116">
        <f>($E116)/([2]AWM_DB_2017Q4!B155*[2]AWM_DB_2017Q4!H155)*100</f>
        <v>12.307314582619759</v>
      </c>
      <c r="CA116" s="37">
        <f>($I116)/([2]AWM_DB_2017Q4!B155*[2]AWM_DB_2017Q4!H155)*100</f>
        <v>7.7070612726689944</v>
      </c>
      <c r="CB116" s="37">
        <f>($J116)/([2]AWM_DB_2017Q4!B155*[2]AWM_DB_2017Q4!H155)*100</f>
        <v>6.8846563541959434</v>
      </c>
      <c r="CC116" s="37">
        <f t="shared" si="22"/>
        <v>14.591717626864938</v>
      </c>
      <c r="CD116">
        <f>N116/([2]AWM_DB_2017Q4!H155*[2]population!D200)*100</f>
        <v>28773475.630111866</v>
      </c>
      <c r="CF116">
        <f t="shared" si="25"/>
        <v>0.52818053842266355</v>
      </c>
      <c r="CG116">
        <f>N116/([2]AWM_DB_2017Q4!B155*[2]AWM_DB_2017Q4!H155)*100</f>
        <v>15.163966009019644</v>
      </c>
      <c r="CH116">
        <f>($G116+$H116)/[2]AWM_DB_2017Q4!Q155*100</f>
        <v>51.356560791102467</v>
      </c>
      <c r="CI116">
        <f t="shared" si="23"/>
        <v>37.534121722990434</v>
      </c>
      <c r="CK116" s="80">
        <f>N116+P116+Q116+[2]Fiscaldatabase!CN116+W116+X116</f>
        <v>1117559.8839050224</v>
      </c>
      <c r="CL116" s="80">
        <f>[2]Fiscaldatabase!CK116-D116-P116</f>
        <v>-28128.48805684848</v>
      </c>
      <c r="CM116" s="80">
        <f>[2]Fiscaldatabase!CK116-D116</f>
        <v>43137.821799009806</v>
      </c>
      <c r="CN116" s="83">
        <f>[2]AWM_DB_2017Q4!D155*[2]AWM_DB_2017Q4!J155</f>
        <v>483064.16864147689</v>
      </c>
      <c r="CO116" s="55">
        <f>[2]Fiscaldatabase!CL116/([2]AWM_DB_2017Q4!B155*[2]AWM_DB_2017Q4!H155)*100</f>
        <v>-1.1613079225019112</v>
      </c>
      <c r="CP116" s="37">
        <f>[2]Fiscaldatabase!CM116/([2]AWM_DB_2017Q4!B155*[2]AWM_DB_2017Q4!H155)*100</f>
        <v>1.7809806952090599</v>
      </c>
      <c r="CQ116">
        <f>SUM([2]Fiscaldatabase!CM113:CM116)/([2]AWM_DB_2017Q4!B155*[2]AWM_DB_2017Q4!H155+[2]AWM_DB_2017Q4!B154*[2]AWM_DB_2017Q4!H154+[2]AWM_DB_2017Q4!B153*[2]AWM_DB_2017Q4!H153+[2]AWM_DB_2017Q4!B152*[2]AWM_DB_2017Q4!H152)*100</f>
        <v>1.1579632415054233</v>
      </c>
      <c r="CX116">
        <v>41438.2816291278</v>
      </c>
      <c r="CY116" s="37">
        <f>CX116/([2]AWM_DB_2017Q4!B155*[2]AWM_DB_2017Q4!H155)*100</f>
        <v>1.7108137719138816</v>
      </c>
    </row>
    <row r="117" spans="1:103">
      <c r="A117" s="71" t="s">
        <v>407</v>
      </c>
      <c r="B117" s="72">
        <f t="shared" si="15"/>
        <v>53337.672249376075</v>
      </c>
      <c r="C117" s="73">
        <f t="shared" si="16"/>
        <v>-18848.774592630391</v>
      </c>
      <c r="D117" s="74">
        <v>1074007.095621977</v>
      </c>
      <c r="E117" s="75">
        <v>300464.99139583792</v>
      </c>
      <c r="F117" s="76">
        <v>72946.490999999995</v>
      </c>
      <c r="G117" s="76">
        <v>227518.50039583794</v>
      </c>
      <c r="H117" s="75">
        <v>355373.01294541004</v>
      </c>
      <c r="I117" s="76">
        <v>187905.22</v>
      </c>
      <c r="J117" s="76">
        <v>167467.79294541004</v>
      </c>
      <c r="K117" s="75">
        <v>294681.94327593269</v>
      </c>
      <c r="L117" s="77">
        <f t="shared" si="17"/>
        <v>123487.14800479636</v>
      </c>
      <c r="M117" s="78">
        <v>1127344.7678713531</v>
      </c>
      <c r="N117" s="75">
        <v>373792.63330491568</v>
      </c>
      <c r="O117" s="79">
        <v>36381.820742591648</v>
      </c>
      <c r="P117" s="75">
        <v>72186.446842006466</v>
      </c>
      <c r="Q117" s="75">
        <v>29195.382583086041</v>
      </c>
      <c r="R117" s="75">
        <v>483104.19</v>
      </c>
      <c r="S117" s="75">
        <v>245041.75009744038</v>
      </c>
      <c r="T117" s="80">
        <f t="shared" si="18"/>
        <v>238062.43990255962</v>
      </c>
      <c r="U117" s="75">
        <v>22990763.078878555</v>
      </c>
      <c r="V117" s="75">
        <v>495095.48</v>
      </c>
      <c r="W117" s="75">
        <v>80588.499779037869</v>
      </c>
      <c r="X117" s="77">
        <f t="shared" si="14"/>
        <v>88477.615362307057</v>
      </c>
      <c r="Y117" s="81"/>
      <c r="Z117" s="82">
        <v>6396733.2999999998</v>
      </c>
      <c r="AA117" s="83">
        <f t="shared" si="24"/>
        <v>7129468.2111310912</v>
      </c>
      <c r="AB117" s="83"/>
      <c r="AC117" s="83">
        <f t="shared" si="19"/>
        <v>563692.68977903784</v>
      </c>
      <c r="AD117" s="83">
        <f>(W117+[2]AWM_DB_2017Q4!D156*[2]AWM_DB_2017Q4!J156)/[2]AWM_DB_2017Q4!H156</f>
        <v>439924.2792433424</v>
      </c>
      <c r="AE117" s="83">
        <f>W117/[2]AWM_DB_2017Q4!H156</f>
        <v>62892.253124507391</v>
      </c>
      <c r="AF117" s="83">
        <f>([2]AWM_DB_2017Q4!E156*[2]AWM_DB_2017Q4!K156-[2]Fiscaldatabase!W117)/[2]AWM_DB_2017Q4!H156</f>
        <v>369905.57180590293</v>
      </c>
      <c r="AG117" s="83">
        <f>N117/([2]AWM_DB_2017Q4!H156)</f>
        <v>291712.35318123939</v>
      </c>
      <c r="AH117" s="84">
        <f>([2]AWM_DB_2017Q4!C156*[2]AWM_DB_2017Q4!I156)/([2]AWM_DB_2017Q4!B156*[2]AWM_DB_2017Q4!H156)*100</f>
        <v>55.516299482268394</v>
      </c>
      <c r="AI117" s="84">
        <f>([2]AWM_DB_2017Q4!E156*[2]AWM_DB_2017Q4!K156-[2]Fiscaldatabase!W117)/([2]AWM_DB_2017Q4!H156*[2]AWM_DB_2017Q4!B156)*100</f>
        <v>19.639319004085941</v>
      </c>
      <c r="AJ117" s="84">
        <f>(W117+[2]AWM_DB_2017Q4!D156*[2]AWM_DB_2017Q4!J156)/([2]AWM_DB_2017Q4!H156*[2]AWM_DB_2017Q4!B156)*100</f>
        <v>23.356807564488573</v>
      </c>
      <c r="AK117" s="84">
        <f t="shared" si="20"/>
        <v>1.4875739491570812</v>
      </c>
      <c r="AL117">
        <f>[2]AWM_DB_2017Q4!Q156/([2]AWM_DB_2017Q4!B156*[2]AWM_DB_2017Q4!H156)</f>
        <v>0.47003622555900287</v>
      </c>
      <c r="AM117">
        <f>([2]AWM_DB_2017Q4!Q156-I117)/([2]AWM_DB_2017Q4!B156*[2]AWM_DB_2017Q4!H156)</f>
        <v>0.39217907970587446</v>
      </c>
      <c r="AO117">
        <f>Z117/([2]AWM_DB_2017Q4!B156*[2]AWM_DB_2017Q4!H156+[2]AWM_DB_2017Q4!B155*[2]AWM_DB_2017Q4!H155+[2]AWM_DB_2017Q4!B154*[2]AWM_DB_2017Q4!H154+[2]AWM_DB_2017Q4!B153*[2]AWM_DB_2017Q4!H153)*100</f>
        <v>66.302992158701329</v>
      </c>
      <c r="AP117">
        <f>Z117/([2]AWM_DB_2017Q4!B156*[2]AWM_DB_2017Q4!H156*4)*100</f>
        <v>66.26098486269612</v>
      </c>
      <c r="AQ117">
        <f>AA117/([2]AWM_DB_2017Q4!B156*[2]AWM_DB_2017Q4!H156*4)*100</f>
        <v>73.851067890673264</v>
      </c>
      <c r="AR117">
        <f>B117/([2]AWM_DB_2017Q4!B156*[2]AWM_DB_2017Q4!H156)*100</f>
        <v>2.2100072194833289</v>
      </c>
      <c r="AS117">
        <f>(B117-P117)/([2]AWM_DB_2017Q4!B156*[2]AWM_DB_2017Q4!H156)*100</f>
        <v>-0.78098511186180208</v>
      </c>
      <c r="AT117">
        <f>SUM(C114:C117)/([2]AWM_DB_2017Q4!B156*[2]AWM_DB_2017Q4!H156+[2]AWM_DB_2017Q4!B155*[2]AWM_DB_2017Q4!H155+[2]AWM_DB_2017Q4!B154*[2]AWM_DB_2017Q4!H154+[2]AWM_DB_2017Q4!B153*[2]AWM_DB_2017Q4!H153)*100</f>
        <v>-1.4272986453228889</v>
      </c>
      <c r="AU117" s="85">
        <f>Z117/([2]AWM_DB_2017Q4!H156*[2]population!D201)</f>
        <v>4996638.6723010568</v>
      </c>
      <c r="AV117">
        <f>AA117/([2]AWM_DB_2017Q4!H156*[2]population!D201)</f>
        <v>5568995.1270406479</v>
      </c>
      <c r="AW117" s="36">
        <f>(M117-P117)/([2]AWM_DB_2017Q4!B156*[2]AWM_DB_2017Q4!H156)*100</f>
        <v>43.71970895674103</v>
      </c>
      <c r="AX117" s="36">
        <f>D117/([2]AWM_DB_2017Q4!B156*[2]AWM_DB_2017Q4!H156)*100</f>
        <v>44.500694068602826</v>
      </c>
      <c r="AZ117" s="36">
        <f>AC117/([2]AWM_DB_2017Q4!B156*[2]AWM_DB_2017Q4!H156)*100</f>
        <v>23.356192001727685</v>
      </c>
      <c r="BA117" s="36">
        <f>AD117/[2]AWM_DB_2017Q4!B156*100</f>
        <v>23.356807564488577</v>
      </c>
      <c r="BC117">
        <f>R117/([2]AWM_DB_2017Q4!B156*[2]AWM_DB_2017Q4!H156)*100</f>
        <v>20.017066786695683</v>
      </c>
      <c r="BD117">
        <f>([2]AWM_DB_2017Q4!D156*[2]AWM_DB_2017Q4!J156)/([2]AWM_DB_2017Q4!B156*[2]AWM_DB_2017Q4!H156)*100</f>
        <v>20.017682349456571</v>
      </c>
      <c r="BE117" s="37">
        <f>N117/([2]AWM_DB_2017Q4!B156*[2]AWM_DB_2017Q4!H156)*100</f>
        <v>15.487822834323476</v>
      </c>
      <c r="BG117">
        <f t="shared" si="21"/>
        <v>-0.1234417747937977</v>
      </c>
      <c r="BH117">
        <f>([2]AWM_DB_2017Q4!D156/[2]AWM_DB_2017Q4!D155-1)*100</f>
        <v>-0.1234402979296112</v>
      </c>
      <c r="BL117" s="37">
        <f>(G117+H117)/[2]AWM_DB_2017Q4!Q156</f>
        <v>0.51382595259456754</v>
      </c>
      <c r="BM117">
        <f>(E117+H117)/[2]AWM_DB_2017Q4!T156</f>
        <v>0.30461523849817801</v>
      </c>
      <c r="BN117">
        <f>(E117)/[2]AWM_DB_2017Q4!T156</f>
        <v>0.13955613186266791</v>
      </c>
      <c r="BP117">
        <f>(H117)/[2]AWM_DB_2017Q4!T156</f>
        <v>0.1650591066355101</v>
      </c>
      <c r="BR117">
        <f>($E117)/[2]AWM_DB_2017Q4!Q156</f>
        <v>0.26486354131373463</v>
      </c>
      <c r="BS117">
        <f>($G117)/[2]AWM_DB_2017Q4!Q156</f>
        <v>0.2005603230156108</v>
      </c>
      <c r="BT117">
        <f>($H117)/[2]AWM_DB_2017Q4!Q156</f>
        <v>0.31326562957895665</v>
      </c>
      <c r="BU117">
        <f>($I117)/([2]AWM_DB_2017Q4!$Q156)</f>
        <v>0.16564073494661982</v>
      </c>
      <c r="BV117">
        <f>($J117)/([2]AWM_DB_2017Q4!$Q156)</f>
        <v>0.14762489463233683</v>
      </c>
      <c r="BW117">
        <f>K117/([2]AWM_DB_2017Q4!C156*[2]AWM_DB_2017Q4!I156)*100</f>
        <v>21.993413994113705</v>
      </c>
      <c r="BX117">
        <f>($I117)/([2]AWM_DB_2017Q4!Q156-$I117)*100</f>
        <v>19.852447486877555</v>
      </c>
      <c r="BY117">
        <f>($J117)/([2]AWM_DB_2017Q4!Q156-$I117)*100</f>
        <v>17.693204931677982</v>
      </c>
      <c r="BZ117">
        <f>($E117)/([2]AWM_DB_2017Q4!B156*[2]AWM_DB_2017Q4!H156)*100</f>
        <v>12.449545924729884</v>
      </c>
      <c r="CA117" s="37">
        <f>($I117)/([2]AWM_DB_2017Q4!B156*[2]AWM_DB_2017Q4!H156)*100</f>
        <v>7.7857145853128404</v>
      </c>
      <c r="CB117" s="37">
        <f>($J117)/([2]AWM_DB_2017Q4!B156*[2]AWM_DB_2017Q4!H156)*100</f>
        <v>6.9389048271529115</v>
      </c>
      <c r="CC117" s="37">
        <f t="shared" si="22"/>
        <v>14.724619412465753</v>
      </c>
      <c r="CD117">
        <f>N117/([2]AWM_DB_2017Q4!H156*[2]population!D201)*100</f>
        <v>29197820.815705881</v>
      </c>
      <c r="CF117">
        <f t="shared" si="25"/>
        <v>0.5287548945897721</v>
      </c>
      <c r="CG117">
        <f>N117/([2]AWM_DB_2017Q4!B156*[2]AWM_DB_2017Q4!H156)*100</f>
        <v>15.487822834323476</v>
      </c>
      <c r="CH117">
        <f>($G117+$H117)/[2]AWM_DB_2017Q4!Q156*100</f>
        <v>51.382595259456757</v>
      </c>
      <c r="CI117">
        <f t="shared" si="23"/>
        <v>37.545652418555534</v>
      </c>
      <c r="CK117" s="80">
        <f>N117+P117+Q117+[2]Fiscaldatabase!CN117+W117+X117</f>
        <v>1127359.624241278</v>
      </c>
      <c r="CL117" s="80">
        <f>[2]Fiscaldatabase!CK117-D117-P117</f>
        <v>-18833.918222705426</v>
      </c>
      <c r="CM117" s="80">
        <f>[2]Fiscaldatabase!CK117-D117</f>
        <v>53352.52861930104</v>
      </c>
      <c r="CN117" s="83">
        <f>[2]AWM_DB_2017Q4!D156*[2]AWM_DB_2017Q4!J156</f>
        <v>483119.04636992479</v>
      </c>
      <c r="CO117" s="55">
        <f>[2]Fiscaldatabase!CL117/([2]AWM_DB_2017Q4!B156*[2]AWM_DB_2017Q4!H156)*100</f>
        <v>-0.78036954910090794</v>
      </c>
      <c r="CP117" s="37">
        <f>[2]Fiscaldatabase!CM117/([2]AWM_DB_2017Q4!B156*[2]AWM_DB_2017Q4!H156)*100</f>
        <v>2.210622782244223</v>
      </c>
      <c r="CQ117">
        <f>SUM([2]Fiscaldatabase!CM114:CM117)/([2]AWM_DB_2017Q4!B156*[2]AWM_DB_2017Q4!H156+[2]AWM_DB_2017Q4!B155*[2]AWM_DB_2017Q4!H155+[2]AWM_DB_2017Q4!B154*[2]AWM_DB_2017Q4!H154+[2]AWM_DB_2017Q4!B153*[2]AWM_DB_2017Q4!H153)*100</f>
        <v>1.5276859672447594</v>
      </c>
      <c r="CX117">
        <v>50938.978479715901</v>
      </c>
      <c r="CY117" s="37">
        <f>CX117/([2]AWM_DB_2017Q4!B156*[2]AWM_DB_2017Q4!H156)*100</f>
        <v>2.1106191073907419</v>
      </c>
    </row>
    <row r="118" spans="1:103">
      <c r="A118" s="71" t="s">
        <v>408</v>
      </c>
      <c r="B118" s="72">
        <f t="shared" si="15"/>
        <v>74441.777556421002</v>
      </c>
      <c r="C118" s="73">
        <f t="shared" si="16"/>
        <v>5991.7922542624146</v>
      </c>
      <c r="D118" s="74">
        <v>1062749.2745616133</v>
      </c>
      <c r="E118" s="75">
        <v>289977.85737269139</v>
      </c>
      <c r="F118" s="76">
        <v>72881.524999999994</v>
      </c>
      <c r="G118" s="76">
        <v>217096.33237269139</v>
      </c>
      <c r="H118" s="75">
        <v>354465.78666997061</v>
      </c>
      <c r="I118" s="76">
        <v>189006.38</v>
      </c>
      <c r="J118" s="76">
        <v>165459.4066699706</v>
      </c>
      <c r="K118" s="75">
        <v>289846.18553019635</v>
      </c>
      <c r="L118" s="77">
        <f t="shared" si="17"/>
        <v>128459.44498875504</v>
      </c>
      <c r="M118" s="78">
        <v>1137191.0521180343</v>
      </c>
      <c r="N118" s="75">
        <v>377522.87042934308</v>
      </c>
      <c r="O118" s="79">
        <v>35429.79297165219</v>
      </c>
      <c r="P118" s="75">
        <v>68449.985302158588</v>
      </c>
      <c r="Q118" s="75">
        <v>29894.293567792494</v>
      </c>
      <c r="R118" s="75">
        <v>490187.91</v>
      </c>
      <c r="S118" s="75">
        <v>247304.81865605077</v>
      </c>
      <c r="T118" s="80">
        <f t="shared" si="18"/>
        <v>242883.0913439492</v>
      </c>
      <c r="U118" s="75">
        <v>23015107.059261382</v>
      </c>
      <c r="V118" s="75">
        <v>499342.59</v>
      </c>
      <c r="W118" s="75">
        <v>81741.527271056242</v>
      </c>
      <c r="X118" s="77">
        <f t="shared" si="14"/>
        <v>89394.465547683998</v>
      </c>
      <c r="Y118" s="81"/>
      <c r="Z118" s="82">
        <v>6721242.5999999996</v>
      </c>
      <c r="AA118" s="83">
        <f t="shared" si="24"/>
        <v>7203909.9886875125</v>
      </c>
      <c r="AB118" s="83"/>
      <c r="AC118" s="83">
        <f t="shared" si="19"/>
        <v>571929.43727105623</v>
      </c>
      <c r="AD118" s="83">
        <f>(W118+[2]AWM_DB_2017Q4!D157*[2]AWM_DB_2017Q4!J157)/[2]AWM_DB_2017Q4!H157</f>
        <v>444380.47831702942</v>
      </c>
      <c r="AE118" s="83">
        <f>W118/[2]AWM_DB_2017Q4!H157</f>
        <v>63508.964443376019</v>
      </c>
      <c r="AF118" s="83">
        <f>([2]AWM_DB_2017Q4!E157*[2]AWM_DB_2017Q4!K157-[2]Fiscaldatabase!W118)/[2]AWM_DB_2017Q4!H157</f>
        <v>353810.49826741958</v>
      </c>
      <c r="AG118" s="83">
        <f>N118/([2]AWM_DB_2017Q4!H157)</f>
        <v>293315.86226855422</v>
      </c>
      <c r="AH118" s="84">
        <f>([2]AWM_DB_2017Q4!C157*[2]AWM_DB_2017Q4!I157)/([2]AWM_DB_2017Q4!B157*[2]AWM_DB_2017Q4!H157)*100</f>
        <v>55.743784756000082</v>
      </c>
      <c r="AI118" s="84">
        <f>([2]AWM_DB_2017Q4!E157*[2]AWM_DB_2017Q4!K157-[2]Fiscaldatabase!W118)/([2]AWM_DB_2017Q4!H157*[2]AWM_DB_2017Q4!B157)*100</f>
        <v>19.108349216435201</v>
      </c>
      <c r="AJ118" s="84">
        <f>(W118+[2]AWM_DB_2017Q4!D157*[2]AWM_DB_2017Q4!J157)/([2]AWM_DB_2017Q4!H157*[2]AWM_DB_2017Q4!B157)*100</f>
        <v>23.999789170275822</v>
      </c>
      <c r="AK118" s="84">
        <f t="shared" si="20"/>
        <v>1.1480768572888991</v>
      </c>
      <c r="AL118">
        <f>[2]AWM_DB_2017Q4!Q157/([2]AWM_DB_2017Q4!B157*[2]AWM_DB_2017Q4!H157)</f>
        <v>0.47588845244300448</v>
      </c>
      <c r="AM118">
        <f>([2]AWM_DB_2017Q4!Q157-I118)/([2]AWM_DB_2017Q4!B157*[2]AWM_DB_2017Q4!H157)</f>
        <v>0.3965796846785809</v>
      </c>
      <c r="AO118">
        <f>Z118/([2]AWM_DB_2017Q4!B157*[2]AWM_DB_2017Q4!H157+[2]AWM_DB_2017Q4!B156*[2]AWM_DB_2017Q4!H156+[2]AWM_DB_2017Q4!B155*[2]AWM_DB_2017Q4!H155+[2]AWM_DB_2017Q4!B154*[2]AWM_DB_2017Q4!H154)*100</f>
        <v>69.747436696553521</v>
      </c>
      <c r="AP118">
        <f>Z118/([2]AWM_DB_2017Q4!B157*[2]AWM_DB_2017Q4!H157*4)*100</f>
        <v>70.507337960198797</v>
      </c>
      <c r="AQ118">
        <f>AA118/([2]AWM_DB_2017Q4!B157*[2]AWM_DB_2017Q4!H157*4)*100</f>
        <v>75.570626807495728</v>
      </c>
      <c r="AR118">
        <f>B118/([2]AWM_DB_2017Q4!B157*[2]AWM_DB_2017Q4!H157)*100</f>
        <v>3.123643576578246</v>
      </c>
      <c r="AS118">
        <f>(B118-P118)/([2]AWM_DB_2017Q4!B157*[2]AWM_DB_2017Q4!H157)*100</f>
        <v>0.25142096281933429</v>
      </c>
      <c r="AT118">
        <f>SUM(C115:C118)/([2]AWM_DB_2017Q4!B157*[2]AWM_DB_2017Q4!H157+[2]AWM_DB_2017Q4!B156*[2]AWM_DB_2017Q4!H156+[2]AWM_DB_2017Q4!B155*[2]AWM_DB_2017Q4!H155+[2]AWM_DB_2017Q4!B154*[2]AWM_DB_2017Q4!H154)*100</f>
        <v>-0.812731842612466</v>
      </c>
      <c r="AU118" s="85">
        <f>Z118/([2]AWM_DB_2017Q4!H157*[2]population!D202)</f>
        <v>5224005.4411570793</v>
      </c>
      <c r="AV118">
        <f>AA118/([2]AWM_DB_2017Q4!H157*[2]population!D202)</f>
        <v>5599152.8974879431</v>
      </c>
      <c r="AW118" s="36">
        <f>(M118-P118)/([2]AWM_DB_2017Q4!B157*[2]AWM_DB_2017Q4!H157)*100</f>
        <v>44.845331183213261</v>
      </c>
      <c r="AX118" s="36">
        <f>D118/([2]AWM_DB_2017Q4!B157*[2]AWM_DB_2017Q4!H157)*100</f>
        <v>44.59391022039393</v>
      </c>
      <c r="AZ118" s="36">
        <f>AC118/([2]AWM_DB_2017Q4!B157*[2]AWM_DB_2017Q4!H157)*100</f>
        <v>23.998670795222704</v>
      </c>
      <c r="BA118" s="36">
        <f>AD118/[2]AWM_DB_2017Q4!B157*100</f>
        <v>23.999789170275822</v>
      </c>
      <c r="BC118">
        <f>R118/([2]AWM_DB_2017Q4!B157*[2]AWM_DB_2017Q4!H157)*100</f>
        <v>20.568723190782315</v>
      </c>
      <c r="BD118">
        <f>([2]AWM_DB_2017Q4!D157*[2]AWM_DB_2017Q4!J157)/([2]AWM_DB_2017Q4!B157*[2]AWM_DB_2017Q4!H157)*100</f>
        <v>20.569841565835436</v>
      </c>
      <c r="BE118" s="37">
        <f>N118/([2]AWM_DB_2017Q4!B157*[2]AWM_DB_2017Q4!H157)*100</f>
        <v>15.841197348279637</v>
      </c>
      <c r="BG118">
        <f t="shared" si="21"/>
        <v>0.8578365530624632</v>
      </c>
      <c r="BH118">
        <f>([2]AWM_DB_2017Q4!D157/[2]AWM_DB_2017Q4!D156-1)*100</f>
        <v>0.85783632096825269</v>
      </c>
      <c r="BL118" s="37">
        <f>(G118+H118)/[2]AWM_DB_2017Q4!Q157</f>
        <v>0.50396805534286326</v>
      </c>
      <c r="BM118">
        <f>(E118+H118)/[2]AWM_DB_2017Q4!T157</f>
        <v>0.30349269613665597</v>
      </c>
      <c r="BN118">
        <f>(E118)/[2]AWM_DB_2017Q4!T157</f>
        <v>0.13656145509000134</v>
      </c>
      <c r="BP118">
        <f>(H118)/[2]AWM_DB_2017Q4!T157</f>
        <v>0.16693124104665463</v>
      </c>
      <c r="BR118">
        <f>($E118)/[2]AWM_DB_2017Q4!Q157</f>
        <v>0.25568450393000491</v>
      </c>
      <c r="BS118">
        <f>($G118)/[2]AWM_DB_2017Q4!Q157</f>
        <v>0.19142209184749476</v>
      </c>
      <c r="BT118">
        <f>($H118)/[2]AWM_DB_2017Q4!Q157</f>
        <v>0.31254596349536851</v>
      </c>
      <c r="BU118">
        <f>($I118)/([2]AWM_DB_2017Q4!$Q157)</f>
        <v>0.16665411265452398</v>
      </c>
      <c r="BV118">
        <f>($J118)/([2]AWM_DB_2017Q4!$Q157)</f>
        <v>0.14589185084084452</v>
      </c>
      <c r="BW118">
        <f>K118/([2]AWM_DB_2017Q4!C157*[2]AWM_DB_2017Q4!I157)*100</f>
        <v>21.818047112931797</v>
      </c>
      <c r="BX118">
        <f>($I118)/([2]AWM_DB_2017Q4!Q157-$I118)*100</f>
        <v>19.99819224948488</v>
      </c>
      <c r="BY118">
        <f>($J118)/([2]AWM_DB_2017Q4!Q157-$I118)*100</f>
        <v>17.506758364832834</v>
      </c>
      <c r="BZ118">
        <f>($E118)/([2]AWM_DB_2017Q4!B157*[2]AWM_DB_2017Q4!H157)*100</f>
        <v>12.167730288890732</v>
      </c>
      <c r="CA118" s="37">
        <f>($I118)/([2]AWM_DB_2017Q4!B157*[2]AWM_DB_2017Q4!H157)*100</f>
        <v>7.9308767764423553</v>
      </c>
      <c r="CB118" s="37">
        <f>($J118)/([2]AWM_DB_2017Q4!B157*[2]AWM_DB_2017Q4!H157)*100</f>
        <v>6.9428247120695135</v>
      </c>
      <c r="CC118" s="37">
        <f t="shared" si="22"/>
        <v>14.87370148851187</v>
      </c>
      <c r="CD118">
        <f>N118/([2]AWM_DB_2017Q4!H157*[2]population!D202)*100</f>
        <v>29342513.67870767</v>
      </c>
      <c r="CF118">
        <f t="shared" si="25"/>
        <v>0.53321473357307836</v>
      </c>
      <c r="CG118">
        <f>N118/([2]AWM_DB_2017Q4!B157*[2]AWM_DB_2017Q4!H157)*100</f>
        <v>15.841197348279637</v>
      </c>
      <c r="CH118">
        <f>($G118+$H118)/[2]AWM_DB_2017Q4!Q157*100</f>
        <v>50.396805534286329</v>
      </c>
      <c r="CI118">
        <f t="shared" si="23"/>
        <v>37.504950614317714</v>
      </c>
      <c r="CK118" s="80">
        <f>N118+P118+Q118+[2]Fiscaldatabase!CN118+W118+X118</f>
        <v>1137217.7049114429</v>
      </c>
      <c r="CL118" s="80">
        <f>[2]Fiscaldatabase!CK118-D118-P118</f>
        <v>6018.445047671019</v>
      </c>
      <c r="CM118" s="80">
        <f>[2]Fiscaldatabase!CK118-D118</f>
        <v>74468.430349829607</v>
      </c>
      <c r="CN118" s="83">
        <f>[2]AWM_DB_2017Q4!D157*[2]AWM_DB_2017Q4!J157</f>
        <v>490214.5627934087</v>
      </c>
      <c r="CO118" s="55">
        <f>[2]Fiscaldatabase!CL118/([2]AWM_DB_2017Q4!B157*[2]AWM_DB_2017Q4!H157)*100</f>
        <v>0.25253933787244953</v>
      </c>
      <c r="CP118" s="37">
        <f>[2]Fiscaldatabase!CM118/([2]AWM_DB_2017Q4!B157*[2]AWM_DB_2017Q4!H157)*100</f>
        <v>3.1247619516313612</v>
      </c>
      <c r="CQ118">
        <f>SUM([2]Fiscaldatabase!CM115:CM118)/([2]AWM_DB_2017Q4!B157*[2]AWM_DB_2017Q4!H157+[2]AWM_DB_2017Q4!B156*[2]AWM_DB_2017Q4!H156+[2]AWM_DB_2017Q4!B155*[2]AWM_DB_2017Q4!H155+[2]AWM_DB_2017Q4!B154*[2]AWM_DB_2017Q4!H154)*100</f>
        <v>2.1328485968532478</v>
      </c>
      <c r="CX118">
        <v>77203.335780933994</v>
      </c>
      <c r="CY118" s="37">
        <f>CX118/([2]AWM_DB_2017Q4!B157*[2]AWM_DB_2017Q4!H157)*100</f>
        <v>3.2395210299720598</v>
      </c>
    </row>
    <row r="119" spans="1:103">
      <c r="A119" s="71" t="s">
        <v>123</v>
      </c>
      <c r="B119" s="72">
        <f t="shared" si="15"/>
        <v>115712.37343051261</v>
      </c>
      <c r="C119" s="73">
        <f t="shared" si="16"/>
        <v>51289.511281710773</v>
      </c>
      <c r="D119" s="74">
        <v>1038328.3813767268</v>
      </c>
      <c r="E119" s="75">
        <v>275616.25781018997</v>
      </c>
      <c r="F119" s="76">
        <v>50853.909</v>
      </c>
      <c r="G119" s="76">
        <v>224762.34881018999</v>
      </c>
      <c r="H119" s="75">
        <v>351950.00013194728</v>
      </c>
      <c r="I119" s="76">
        <v>184902.25</v>
      </c>
      <c r="J119" s="76">
        <v>167047.75013194728</v>
      </c>
      <c r="K119" s="75">
        <v>285108.51316661201</v>
      </c>
      <c r="L119" s="77">
        <f t="shared" si="17"/>
        <v>125653.61026797746</v>
      </c>
      <c r="M119" s="78">
        <v>1154040.7548072394</v>
      </c>
      <c r="N119" s="75">
        <v>385272.83005485771</v>
      </c>
      <c r="O119" s="79">
        <v>38910.599857646128</v>
      </c>
      <c r="P119" s="75">
        <v>64422.86214880184</v>
      </c>
      <c r="Q119" s="75">
        <v>31551.412718537649</v>
      </c>
      <c r="R119" s="75">
        <v>497303.62</v>
      </c>
      <c r="S119" s="75">
        <v>249696.36685150259</v>
      </c>
      <c r="T119" s="80">
        <f t="shared" si="18"/>
        <v>247607.2531484974</v>
      </c>
      <c r="U119" s="75">
        <v>23050042.246697281</v>
      </c>
      <c r="V119" s="75">
        <v>504147.36</v>
      </c>
      <c r="W119" s="75">
        <v>83480.825928850463</v>
      </c>
      <c r="X119" s="77">
        <f t="shared" si="14"/>
        <v>92009.203956191661</v>
      </c>
      <c r="Y119" s="81"/>
      <c r="Z119" s="82">
        <v>6919491.7000000002</v>
      </c>
      <c r="AA119" s="83">
        <f t="shared" si="24"/>
        <v>7319622.3621180253</v>
      </c>
      <c r="AB119" s="83"/>
      <c r="AC119" s="83">
        <f t="shared" si="19"/>
        <v>580784.44592885044</v>
      </c>
      <c r="AD119" s="83">
        <f>(W119+[2]AWM_DB_2017Q4!D158*[2]AWM_DB_2017Q4!J158)/[2]AWM_DB_2017Q4!H158</f>
        <v>450035.54219850857</v>
      </c>
      <c r="AE119" s="83">
        <f>W119/[2]AWM_DB_2017Q4!H158</f>
        <v>64687.232848972679</v>
      </c>
      <c r="AF119" s="83">
        <f>([2]AWM_DB_2017Q4!E158*[2]AWM_DB_2017Q4!K158-[2]Fiscaldatabase!W119)/[2]AWM_DB_2017Q4!H158</f>
        <v>326291.00246181316</v>
      </c>
      <c r="AG119" s="83">
        <f>N119/([2]AWM_DB_2017Q4!H158)</f>
        <v>298538.41275339236</v>
      </c>
      <c r="AH119" s="84">
        <f>([2]AWM_DB_2017Q4!C158*[2]AWM_DB_2017Q4!I158)/([2]AWM_DB_2017Q4!B158*[2]AWM_DB_2017Q4!H158)*100</f>
        <v>56.358131947015998</v>
      </c>
      <c r="AI119" s="84">
        <f>([2]AWM_DB_2017Q4!E158*[2]AWM_DB_2017Q4!K158-[2]Fiscaldatabase!W119)/([2]AWM_DB_2017Q4!H158*[2]AWM_DB_2017Q4!B158)*100</f>
        <v>18.161698522955795</v>
      </c>
      <c r="AJ119" s="84">
        <f>(W119+[2]AWM_DB_2017Q4!D158*[2]AWM_DB_2017Q4!J158)/([2]AWM_DB_2017Q4!H158*[2]AWM_DB_2017Q4!B158)*100</f>
        <v>25.049449051175792</v>
      </c>
      <c r="AK119" s="84">
        <f t="shared" si="20"/>
        <v>0.4307204788524075</v>
      </c>
      <c r="AL119">
        <f>[2]AWM_DB_2017Q4!Q158/([2]AWM_DB_2017Q4!B158*[2]AWM_DB_2017Q4!H158)</f>
        <v>0.48555298432007582</v>
      </c>
      <c r="AM119">
        <f>([2]AWM_DB_2017Q4!Q158-I119)/([2]AWM_DB_2017Q4!B158*[2]AWM_DB_2017Q4!H158)</f>
        <v>0.40580395669871072</v>
      </c>
      <c r="AO119">
        <f>Z119/([2]AWM_DB_2017Q4!B158*[2]AWM_DB_2017Q4!H158+[2]AWM_DB_2017Q4!B157*[2]AWM_DB_2017Q4!H157+[2]AWM_DB_2017Q4!B156*[2]AWM_DB_2017Q4!H156+[2]AWM_DB_2017Q4!B155*[2]AWM_DB_2017Q4!H155)*100</f>
        <v>72.551716673840602</v>
      </c>
      <c r="AP119">
        <f>Z119/([2]AWM_DB_2017Q4!B158*[2]AWM_DB_2017Q4!H158*4)*100</f>
        <v>74.610062169214615</v>
      </c>
      <c r="AQ119">
        <f>AA119/([2]AWM_DB_2017Q4!B158*[2]AWM_DB_2017Q4!H158*4)*100</f>
        <v>78.924508211029348</v>
      </c>
      <c r="AR119">
        <f>B119/([2]AWM_DB_2017Q4!B158*[2]AWM_DB_2017Q4!H158)*100</f>
        <v>4.9907176710092287</v>
      </c>
      <c r="AS119">
        <f>(B119-P119)/([2]AWM_DB_2017Q4!B158*[2]AWM_DB_2017Q4!H158)*100</f>
        <v>2.2121356835254677</v>
      </c>
      <c r="AT119">
        <f>SUM(C116:C119)/([2]AWM_DB_2017Q4!B158*[2]AWM_DB_2017Q4!H158+[2]AWM_DB_2017Q4!B157*[2]AWM_DB_2017Q4!H157+[2]AWM_DB_2017Q4!B156*[2]AWM_DB_2017Q4!H156+[2]AWM_DB_2017Q4!B155*[2]AWM_DB_2017Q4!H155)*100</f>
        <v>0.1069061207273391</v>
      </c>
      <c r="AU119" s="85">
        <f>Z119/([2]AWM_DB_2017Q4!H158*[2]population!D203)</f>
        <v>5363236.3825618401</v>
      </c>
      <c r="AV119">
        <f>AA119/([2]AWM_DB_2017Q4!H158*[2]population!D203)</f>
        <v>5673374.0946787503</v>
      </c>
      <c r="AW119" s="36">
        <f>(M119-P119)/([2]AWM_DB_2017Q4!B158*[2]AWM_DB_2017Q4!H158)*100</f>
        <v>46.995624671063418</v>
      </c>
      <c r="AX119" s="36">
        <f>D119/([2]AWM_DB_2017Q4!B158*[2]AWM_DB_2017Q4!H158)*100</f>
        <v>44.78348898753795</v>
      </c>
      <c r="AZ119" s="36">
        <f>AC119/([2]AWM_DB_2017Q4!B158*[2]AWM_DB_2017Q4!H158)*100</f>
        <v>25.049449003697422</v>
      </c>
      <c r="BA119" s="36">
        <f>AD119/[2]AWM_DB_2017Q4!B158*100</f>
        <v>25.049449051175792</v>
      </c>
      <c r="BC119">
        <f>R119/([2]AWM_DB_2017Q4!B158*[2]AWM_DB_2017Q4!H158)*100</f>
        <v>21.448889955414195</v>
      </c>
      <c r="BD119">
        <f>([2]AWM_DB_2017Q4!D158*[2]AWM_DB_2017Q4!J158)/([2]AWM_DB_2017Q4!B158*[2]AWM_DB_2017Q4!H158)*100</f>
        <v>21.448890002892572</v>
      </c>
      <c r="BE119" s="37">
        <f>N119/([2]AWM_DB_2017Q4!B158*[2]AWM_DB_2017Q4!H158)*100</f>
        <v>16.616960348403737</v>
      </c>
      <c r="BG119">
        <f t="shared" si="21"/>
        <v>0.9622191449761841</v>
      </c>
      <c r="BH119">
        <f>([2]AWM_DB_2017Q4!D158/[2]AWM_DB_2017Q4!D157-1)*100</f>
        <v>0.96221813069818918</v>
      </c>
      <c r="BL119" s="37">
        <f>(G119+H119)/[2]AWM_DB_2017Q4!Q158</f>
        <v>0.51227813957483781</v>
      </c>
      <c r="BM119">
        <f>(E119+H119)/[2]AWM_DB_2017Q4!T158</f>
        <v>0.30283458410461828</v>
      </c>
      <c r="BN119">
        <f>(E119)/[2]AWM_DB_2017Q4!T158</f>
        <v>0.13299971716152376</v>
      </c>
      <c r="BP119">
        <f>(H119)/[2]AWM_DB_2017Q4!T158</f>
        <v>0.16983486694309446</v>
      </c>
      <c r="BR119">
        <f>($E119)/[2]AWM_DB_2017Q4!Q158</f>
        <v>0.24482254289607569</v>
      </c>
      <c r="BS119">
        <f>($G119)/[2]AWM_DB_2017Q4!Q158</f>
        <v>0.19965037701404795</v>
      </c>
      <c r="BT119">
        <f>($H119)/[2]AWM_DB_2017Q4!Q158</f>
        <v>0.31262776256078983</v>
      </c>
      <c r="BU119">
        <f>($I119)/([2]AWM_DB_2017Q4!$Q158)</f>
        <v>0.16424371839262478</v>
      </c>
      <c r="BV119">
        <f>($J119)/([2]AWM_DB_2017Q4!$Q158)</f>
        <v>0.14838404416816506</v>
      </c>
      <c r="BW119">
        <f>K119/([2]AWM_DB_2017Q4!C158*[2]AWM_DB_2017Q4!I158)*100</f>
        <v>21.819098166913108</v>
      </c>
      <c r="BX119">
        <f>($I119)/([2]AWM_DB_2017Q4!Q158-$I119)*100</f>
        <v>19.652106960744785</v>
      </c>
      <c r="BY119">
        <f>($J119)/([2]AWM_DB_2017Q4!Q158-$I119)*100</f>
        <v>17.754463524077167</v>
      </c>
      <c r="BZ119">
        <f>($E119)/([2]AWM_DB_2017Q4!B158*[2]AWM_DB_2017Q4!H158)*100</f>
        <v>11.887431633201933</v>
      </c>
      <c r="CA119" s="37">
        <f>($I119)/([2]AWM_DB_2017Q4!B158*[2]AWM_DB_2017Q4!H158)*100</f>
        <v>7.9749027621365087</v>
      </c>
      <c r="CB119" s="37">
        <f>($J119)/([2]AWM_DB_2017Q4!B158*[2]AWM_DB_2017Q4!H158)*100</f>
        <v>7.2048315471334483</v>
      </c>
      <c r="CC119" s="37">
        <f t="shared" si="22"/>
        <v>15.179734309269957</v>
      </c>
      <c r="CD119">
        <f>N119/([2]AWM_DB_2017Q4!H158*[2]population!D203)*100</f>
        <v>29862153.882817399</v>
      </c>
      <c r="CF119">
        <f t="shared" si="25"/>
        <v>0.52536510848324891</v>
      </c>
      <c r="CG119">
        <f>N119/([2]AWM_DB_2017Q4!B158*[2]AWM_DB_2017Q4!H158)*100</f>
        <v>16.616960348403737</v>
      </c>
      <c r="CH119">
        <f>($G119+$H119)/[2]AWM_DB_2017Q4!Q158*100</f>
        <v>51.227813957483782</v>
      </c>
      <c r="CI119">
        <f t="shared" si="23"/>
        <v>37.406570484821955</v>
      </c>
      <c r="CK119" s="80">
        <f>N119+P119+Q119+[2]Fiscaldatabase!CN119+W119+X119</f>
        <v>1154040.7559080501</v>
      </c>
      <c r="CL119" s="80">
        <f>[2]Fiscaldatabase!CK119-D119-P119</f>
        <v>51289.512382521483</v>
      </c>
      <c r="CM119" s="80">
        <f>[2]Fiscaldatabase!CK119-D119</f>
        <v>115712.37453132332</v>
      </c>
      <c r="CN119" s="83">
        <f>[2]AWM_DB_2017Q4!D158*[2]AWM_DB_2017Q4!J158</f>
        <v>497303.62110081071</v>
      </c>
      <c r="CO119" s="55">
        <f>[2]Fiscaldatabase!CL119/([2]AWM_DB_2017Q4!B158*[2]AWM_DB_2017Q4!H158)*100</f>
        <v>2.2121357310038428</v>
      </c>
      <c r="CP119" s="37">
        <f>[2]Fiscaldatabase!CM119/([2]AWM_DB_2017Q4!B158*[2]AWM_DB_2017Q4!H158)*100</f>
        <v>4.9907177184876046</v>
      </c>
      <c r="CQ119">
        <f>SUM([2]Fiscaldatabase!CM116:CM119)/([2]AWM_DB_2017Q4!B158*[2]AWM_DB_2017Q4!H158+[2]AWM_DB_2017Q4!B157*[2]AWM_DB_2017Q4!H157+[2]AWM_DB_2017Q4!B156*[2]AWM_DB_2017Q4!H156+[2]AWM_DB_2017Q4!B155*[2]AWM_DB_2017Q4!H155)*100</f>
        <v>3.0057821209394984</v>
      </c>
      <c r="CX119">
        <v>114953.024373975</v>
      </c>
      <c r="CY119" s="37">
        <f>CX119/([2]AWM_DB_2017Q4!B158*[2]AWM_DB_2017Q4!H158)*100</f>
        <v>4.9579666639857471</v>
      </c>
    </row>
    <row r="120" spans="1:103">
      <c r="A120" s="71" t="s">
        <v>409</v>
      </c>
      <c r="B120" s="72">
        <f t="shared" si="15"/>
        <v>146242.86745774618</v>
      </c>
      <c r="C120" s="73">
        <f t="shared" si="16"/>
        <v>80939.100625004081</v>
      </c>
      <c r="D120" s="74">
        <v>1026036.8162068719</v>
      </c>
      <c r="E120" s="75">
        <v>262607.44608857139</v>
      </c>
      <c r="F120" s="76">
        <v>50660.446000000004</v>
      </c>
      <c r="G120" s="76">
        <v>211947.0000885714</v>
      </c>
      <c r="H120" s="75">
        <v>353792.141078574</v>
      </c>
      <c r="I120" s="76">
        <v>184982.86</v>
      </c>
      <c r="J120" s="76">
        <v>168809.28107857401</v>
      </c>
      <c r="K120" s="75">
        <v>283176.06454947701</v>
      </c>
      <c r="L120" s="77">
        <f t="shared" si="17"/>
        <v>126461.16449024936</v>
      </c>
      <c r="M120" s="78">
        <v>1172279.6836646181</v>
      </c>
      <c r="N120" s="75">
        <v>394662.63646181283</v>
      </c>
      <c r="O120" s="79">
        <v>44325.547894743897</v>
      </c>
      <c r="P120" s="75">
        <v>65303.766832742098</v>
      </c>
      <c r="Q120" s="75">
        <v>34010.271555184132</v>
      </c>
      <c r="R120" s="75">
        <v>501365.77</v>
      </c>
      <c r="S120" s="75">
        <v>251373.25290566057</v>
      </c>
      <c r="T120" s="80">
        <f t="shared" si="18"/>
        <v>249992.51709433945</v>
      </c>
      <c r="U120" s="75">
        <v>23095303.11948755</v>
      </c>
      <c r="V120" s="75">
        <v>506322.88</v>
      </c>
      <c r="W120" s="75">
        <v>84658.957522648489</v>
      </c>
      <c r="X120" s="77">
        <f t="shared" si="14"/>
        <v>92278.281292230589</v>
      </c>
      <c r="Y120" s="81"/>
      <c r="Z120" s="82">
        <v>7101191.5</v>
      </c>
      <c r="AA120" s="83">
        <f t="shared" si="24"/>
        <v>7465865.2295757718</v>
      </c>
      <c r="AB120" s="83"/>
      <c r="AC120" s="83">
        <f t="shared" si="19"/>
        <v>586024.72752264852</v>
      </c>
      <c r="AD120" s="83">
        <f>(W120+[2]AWM_DB_2017Q4!D159*[2]AWM_DB_2017Q4!J159)/[2]AWM_DB_2017Q4!H159</f>
        <v>454252.529693736</v>
      </c>
      <c r="AE120" s="83">
        <f>W120/[2]AWM_DB_2017Q4!H159</f>
        <v>65622.680820497611</v>
      </c>
      <c r="AF120" s="83">
        <f>([2]AWM_DB_2017Q4!E159*[2]AWM_DB_2017Q4!K159-[2]Fiscaldatabase!W120)/[2]AWM_DB_2017Q4!H159</f>
        <v>312249.12778326543</v>
      </c>
      <c r="AG120" s="83">
        <f>N120/([2]AWM_DB_2017Q4!H159)</f>
        <v>305919.43229847844</v>
      </c>
      <c r="AH120" s="84">
        <f>([2]AWM_DB_2017Q4!C159*[2]AWM_DB_2017Q4!I159)/([2]AWM_DB_2017Q4!B159*[2]AWM_DB_2017Q4!H159)*100</f>
        <v>56.582494545845741</v>
      </c>
      <c r="AI120" s="84">
        <f>([2]AWM_DB_2017Q4!E159*[2]AWM_DB_2017Q4!K159-[2]Fiscaldatabase!W120)/([2]AWM_DB_2017Q4!H159*[2]AWM_DB_2017Q4!B159)*100</f>
        <v>17.423906181333383</v>
      </c>
      <c r="AJ120" s="84">
        <f>(W120+[2]AWM_DB_2017Q4!D159*[2]AWM_DB_2017Q4!J159)/([2]AWM_DB_2017Q4!H159*[2]AWM_DB_2017Q4!B159)*100</f>
        <v>25.347880124458744</v>
      </c>
      <c r="AK120" s="84">
        <f t="shared" si="20"/>
        <v>0.64571914836213296</v>
      </c>
      <c r="AL120">
        <f>[2]AWM_DB_2017Q4!Q159/([2]AWM_DB_2017Q4!B159*[2]AWM_DB_2017Q4!H159)</f>
        <v>0.48563274617703456</v>
      </c>
      <c r="AM120">
        <f>([2]AWM_DB_2017Q4!Q159-I120)/([2]AWM_DB_2017Q4!B159*[2]AWM_DB_2017Q4!H159)</f>
        <v>0.40562043198169817</v>
      </c>
      <c r="AO120">
        <f>Z120/([2]AWM_DB_2017Q4!B159*[2]AWM_DB_2017Q4!H159+[2]AWM_DB_2017Q4!B158*[2]AWM_DB_2017Q4!H158+[2]AWM_DB_2017Q4!B157*[2]AWM_DB_2017Q4!H157+[2]AWM_DB_2017Q4!B156*[2]AWM_DB_2017Q4!H156)*100</f>
        <v>75.327307843936325</v>
      </c>
      <c r="AP120">
        <f>Z120/([2]AWM_DB_2017Q4!B159*[2]AWM_DB_2017Q4!H159*4)*100</f>
        <v>76.788569148954181</v>
      </c>
      <c r="AQ120">
        <f>AA120/([2]AWM_DB_2017Q4!B159*[2]AWM_DB_2017Q4!H159*4)*100</f>
        <v>80.731960043332421</v>
      </c>
      <c r="AR120">
        <f>B120/([2]AWM_DB_2017Q4!B159*[2]AWM_DB_2017Q4!H159)*100</f>
        <v>6.3255753856633676</v>
      </c>
      <c r="AS120">
        <f>(B120-P120)/([2]AWM_DB_2017Q4!B159*[2]AWM_DB_2017Q4!H159)*100</f>
        <v>3.5009323295659813</v>
      </c>
      <c r="AT120">
        <f>SUM(C117:C120)/([2]AWM_DB_2017Q4!B159*[2]AWM_DB_2017Q4!H159+[2]AWM_DB_2017Q4!B158*[2]AWM_DB_2017Q4!H158+[2]AWM_DB_2017Q4!B157*[2]AWM_DB_2017Q4!H157+[2]AWM_DB_2017Q4!B156*[2]AWM_DB_2017Q4!H156)*100</f>
        <v>1.2662584142854332</v>
      </c>
      <c r="AU120" s="85">
        <f>Z120/([2]AWM_DB_2017Q4!H159*[2]population!D204)</f>
        <v>5504919.866428446</v>
      </c>
      <c r="AV120">
        <f>AA120/([2]AWM_DB_2017Q4!H159*[2]population!D204)</f>
        <v>5787618.8555637505</v>
      </c>
      <c r="AW120" s="36">
        <f>(M120-P120)/([2]AWM_DB_2017Q4!B159*[2]AWM_DB_2017Q4!H159)*100</f>
        <v>47.881033336938714</v>
      </c>
      <c r="AX120" s="36">
        <f>D120/([2]AWM_DB_2017Q4!B159*[2]AWM_DB_2017Q4!H159)*100</f>
        <v>44.38010100737273</v>
      </c>
      <c r="AZ120" s="36">
        <f>AC120/([2]AWM_DB_2017Q4!B159*[2]AWM_DB_2017Q4!H159)*100</f>
        <v>25.347859052875805</v>
      </c>
      <c r="BA120" s="36">
        <f>AD120/[2]AWM_DB_2017Q4!B159*100</f>
        <v>25.347880124458737</v>
      </c>
      <c r="BC120">
        <f>R120/([2]AWM_DB_2017Q4!B159*[2]AWM_DB_2017Q4!H159)*100</f>
        <v>21.686028379076191</v>
      </c>
      <c r="BD120">
        <f>([2]AWM_DB_2017Q4!D159*[2]AWM_DB_2017Q4!J159)/([2]AWM_DB_2017Q4!B159*[2]AWM_DB_2017Q4!H159)*100</f>
        <v>21.686049450659127</v>
      </c>
      <c r="BE120" s="37">
        <f>N120/([2]AWM_DB_2017Q4!B159*[2]AWM_DB_2017Q4!H159)*100</f>
        <v>17.070700966425974</v>
      </c>
      <c r="BG120">
        <f t="shared" si="21"/>
        <v>0.43152462407023418</v>
      </c>
      <c r="BH120">
        <f>([2]AWM_DB_2017Q4!D159/[2]AWM_DB_2017Q4!D158-1)*100</f>
        <v>0.43152507234553994</v>
      </c>
      <c r="BL120" s="37">
        <f>(G120+H120)/[2]AWM_DB_2017Q4!Q159</f>
        <v>0.50388752365306333</v>
      </c>
      <c r="BM120">
        <f>(E120+H120)/[2]AWM_DB_2017Q4!T159</f>
        <v>0.29800684937717065</v>
      </c>
      <c r="BN120">
        <f>(E120)/[2]AWM_DB_2017Q4!T159</f>
        <v>0.12696117788057404</v>
      </c>
      <c r="BP120">
        <f>(H120)/[2]AWM_DB_2017Q4!T159</f>
        <v>0.17104567149659655</v>
      </c>
      <c r="BR120">
        <f>($E120)/[2]AWM_DB_2017Q4!Q159</f>
        <v>0.23389687238085366</v>
      </c>
      <c r="BS120">
        <f>($G120)/[2]AWM_DB_2017Q4!Q159</f>
        <v>0.18877507538191166</v>
      </c>
      <c r="BT120">
        <f>($H120)/[2]AWM_DB_2017Q4!Q159</f>
        <v>0.31511244827115165</v>
      </c>
      <c r="BU120">
        <f>($I120)/([2]AWM_DB_2017Q4!$Q159)</f>
        <v>0.16475889409271507</v>
      </c>
      <c r="BV120">
        <f>($J120)/([2]AWM_DB_2017Q4!$Q159)</f>
        <v>0.15035355417843657</v>
      </c>
      <c r="BW120">
        <f>K120/([2]AWM_DB_2017Q4!C159*[2]AWM_DB_2017Q4!I159)*100</f>
        <v>21.64710349658823</v>
      </c>
      <c r="BX120">
        <f>($I120)/([2]AWM_DB_2017Q4!Q159-$I120)*100</f>
        <v>19.725908235053264</v>
      </c>
      <c r="BY120">
        <f>($J120)/([2]AWM_DB_2017Q4!Q159-$I120)*100</f>
        <v>18.001215830381607</v>
      </c>
      <c r="BZ120">
        <f>($E120)/([2]AWM_DB_2017Q4!B159*[2]AWM_DB_2017Q4!H159)*100</f>
        <v>11.358798045653336</v>
      </c>
      <c r="CA120" s="37">
        <f>($I120)/([2]AWM_DB_2017Q4!B159*[2]AWM_DB_2017Q4!H159)*100</f>
        <v>8.0012314195336423</v>
      </c>
      <c r="CB120" s="37">
        <f>($J120)/([2]AWM_DB_2017Q4!B159*[2]AWM_DB_2017Q4!H159)*100</f>
        <v>7.3016609413151707</v>
      </c>
      <c r="CC120" s="37">
        <f t="shared" si="22"/>
        <v>15.302892360848812</v>
      </c>
      <c r="CD120">
        <f>N120/([2]AWM_DB_2017Q4!H159*[2]population!D204)*100</f>
        <v>30594671.161813632</v>
      </c>
      <c r="CF120">
        <f t="shared" si="25"/>
        <v>0.52285745928685567</v>
      </c>
      <c r="CG120">
        <f>N120/([2]AWM_DB_2017Q4!B159*[2]AWM_DB_2017Q4!H159)*100</f>
        <v>17.070700966425974</v>
      </c>
      <c r="CH120">
        <f>($G120+$H120)/[2]AWM_DB_2017Q4!Q159*100</f>
        <v>50.388752365306331</v>
      </c>
      <c r="CI120">
        <f t="shared" si="23"/>
        <v>37.727124065434872</v>
      </c>
      <c r="CK120" s="80">
        <f>N120+P120+Q120+[2]Fiscaldatabase!CN120+W120+X120</f>
        <v>1172280.1708248404</v>
      </c>
      <c r="CL120" s="80">
        <f>[2]Fiscaldatabase!CK120-D120-P120</f>
        <v>80939.587785226453</v>
      </c>
      <c r="CM120" s="80">
        <f>[2]Fiscaldatabase!CK120-D120</f>
        <v>146243.35461796855</v>
      </c>
      <c r="CN120" s="83">
        <f>[2]AWM_DB_2017Q4!D159*[2]AWM_DB_2017Q4!J159</f>
        <v>501366.25716022227</v>
      </c>
      <c r="CO120" s="55">
        <f>[2]Fiscaldatabase!CL120/([2]AWM_DB_2017Q4!B159*[2]AWM_DB_2017Q4!H159)*100</f>
        <v>3.5009534011489243</v>
      </c>
      <c r="CP120" s="37">
        <f>[2]Fiscaldatabase!CM120/([2]AWM_DB_2017Q4!B159*[2]AWM_DB_2017Q4!H159)*100</f>
        <v>6.3255964572463119</v>
      </c>
      <c r="CQ120">
        <f>SUM([2]Fiscaldatabase!CM117:CM120)/([2]AWM_DB_2017Q4!B159*[2]AWM_DB_2017Q4!H159+[2]AWM_DB_2017Q4!B158*[2]AWM_DB_2017Q4!H158+[2]AWM_DB_2017Q4!B157*[2]AWM_DB_2017Q4!H157+[2]AWM_DB_2017Q4!B156*[2]AWM_DB_2017Q4!H156)*100</f>
        <v>4.1346341070067423</v>
      </c>
      <c r="CX120">
        <v>147786.51573753601</v>
      </c>
      <c r="CY120" s="37">
        <f>CX120/([2]AWM_DB_2017Q4!B159*[2]AWM_DB_2017Q4!H159)*100</f>
        <v>6.3923442047688974</v>
      </c>
    </row>
    <row r="121" spans="1:103">
      <c r="A121" s="71" t="s">
        <v>410</v>
      </c>
      <c r="B121" s="72">
        <f t="shared" si="15"/>
        <v>154854.69175368594</v>
      </c>
      <c r="C121" s="73">
        <f t="shared" si="16"/>
        <v>88687.554036541536</v>
      </c>
      <c r="D121" s="74">
        <v>1028498.7067719535</v>
      </c>
      <c r="E121" s="75">
        <v>263934.63281408849</v>
      </c>
      <c r="F121" s="76">
        <v>51452.857000000004</v>
      </c>
      <c r="G121" s="76">
        <v>212481.77581408847</v>
      </c>
      <c r="H121" s="75">
        <v>354519.47801187262</v>
      </c>
      <c r="I121" s="76">
        <v>186080.36</v>
      </c>
      <c r="J121" s="76">
        <v>168439.11801187263</v>
      </c>
      <c r="K121" s="75">
        <v>284361.67639805732</v>
      </c>
      <c r="L121" s="77">
        <f t="shared" si="17"/>
        <v>125682.91954793502</v>
      </c>
      <c r="M121" s="78">
        <v>1183353.3985256394</v>
      </c>
      <c r="N121" s="75">
        <v>399977.12931180635</v>
      </c>
      <c r="O121" s="79">
        <v>45937.482008236104</v>
      </c>
      <c r="P121" s="75">
        <v>66167.137717144404</v>
      </c>
      <c r="Q121" s="75">
        <v>34566.169586233264</v>
      </c>
      <c r="R121" s="75">
        <v>508325.61</v>
      </c>
      <c r="S121" s="75">
        <v>253981.19036964484</v>
      </c>
      <c r="T121" s="80">
        <f t="shared" si="18"/>
        <v>254344.41963035514</v>
      </c>
      <c r="U121" s="75">
        <v>23148245.267276388</v>
      </c>
      <c r="V121" s="75">
        <v>509361.09</v>
      </c>
      <c r="W121" s="75">
        <v>84125.138947839223</v>
      </c>
      <c r="X121" s="77">
        <f t="shared" si="14"/>
        <v>90192.212962616235</v>
      </c>
      <c r="Y121" s="81"/>
      <c r="Z121" s="82">
        <v>7278199.4000000004</v>
      </c>
      <c r="AA121" s="83">
        <f t="shared" si="24"/>
        <v>7620719.9213294573</v>
      </c>
      <c r="AB121" s="83"/>
      <c r="AC121" s="83">
        <f t="shared" si="19"/>
        <v>592450.74894783925</v>
      </c>
      <c r="AD121" s="83">
        <f>(W121+[2]AWM_DB_2017Q4!D160*[2]AWM_DB_2017Q4!J160)/[2]AWM_DB_2017Q4!H160</f>
        <v>458679.82717560511</v>
      </c>
      <c r="AE121" s="83">
        <f>W121/[2]AWM_DB_2017Q4!H160</f>
        <v>65130.89981036586</v>
      </c>
      <c r="AF121" s="83">
        <f>([2]AWM_DB_2017Q4!E160*[2]AWM_DB_2017Q4!K160-[2]Fiscaldatabase!W121)/[2]AWM_DB_2017Q4!H160</f>
        <v>309473.02297404397</v>
      </c>
      <c r="AG121" s="83">
        <f>N121/([2]AWM_DB_2017Q4!H160)</f>
        <v>309668.08092641056</v>
      </c>
      <c r="AH121" s="84">
        <f>([2]AWM_DB_2017Q4!C160*[2]AWM_DB_2017Q4!I160)/([2]AWM_DB_2017Q4!B160*[2]AWM_DB_2017Q4!H160)*100</f>
        <v>56.356928002332772</v>
      </c>
      <c r="AI121" s="84">
        <f>([2]AWM_DB_2017Q4!E160*[2]AWM_DB_2017Q4!K160-[2]Fiscaldatabase!W121)/([2]AWM_DB_2017Q4!H160*[2]AWM_DB_2017Q4!B160)*100</f>
        <v>17.215052427233946</v>
      </c>
      <c r="AJ121" s="84">
        <f>(W121+[2]AWM_DB_2017Q4!D160*[2]AWM_DB_2017Q4!J160)/([2]AWM_DB_2017Q4!H160*[2]AWM_DB_2017Q4!B160)*100</f>
        <v>25.514977674822774</v>
      </c>
      <c r="AK121" s="84">
        <f t="shared" si="20"/>
        <v>0.91304189561050464</v>
      </c>
      <c r="AL121">
        <f>[2]AWM_DB_2017Q4!Q160/([2]AWM_DB_2017Q4!B160*[2]AWM_DB_2017Q4!H160)</f>
        <v>0.48539704329718647</v>
      </c>
      <c r="AM121">
        <f>([2]AWM_DB_2017Q4!Q160-I121)/([2]AWM_DB_2017Q4!B160*[2]AWM_DB_2017Q4!H160)</f>
        <v>0.40525740578743907</v>
      </c>
      <c r="AO121">
        <f>Z121/([2]AWM_DB_2017Q4!B160*[2]AWM_DB_2017Q4!H160+[2]AWM_DB_2017Q4!B159*[2]AWM_DB_2017Q4!H159+[2]AWM_DB_2017Q4!B158*[2]AWM_DB_2017Q4!H158+[2]AWM_DB_2017Q4!B157*[2]AWM_DB_2017Q4!H157)*100</f>
        <v>77.961736057461493</v>
      </c>
      <c r="AP121">
        <f>Z121/([2]AWM_DB_2017Q4!B160*[2]AWM_DB_2017Q4!H160*4)*100</f>
        <v>78.362953193940115</v>
      </c>
      <c r="AQ121">
        <f>AA121/([2]AWM_DB_2017Q4!B160*[2]AWM_DB_2017Q4!H160*4)*100</f>
        <v>82.05080483220442</v>
      </c>
      <c r="AR121">
        <f>B121/([2]AWM_DB_2017Q4!B160*[2]AWM_DB_2017Q4!H160)*100</f>
        <v>6.6691610354924409</v>
      </c>
      <c r="AS121">
        <f>(B121-P121)/([2]AWM_DB_2017Q4!B160*[2]AWM_DB_2017Q4!H160)*100</f>
        <v>3.8195263767302334</v>
      </c>
      <c r="AT121">
        <f>SUM(C118:C121)/([2]AWM_DB_2017Q4!B160*[2]AWM_DB_2017Q4!H160+[2]AWM_DB_2017Q4!B159*[2]AWM_DB_2017Q4!H159+[2]AWM_DB_2017Q4!B158*[2]AWM_DB_2017Q4!H158+[2]AWM_DB_2017Q4!B157*[2]AWM_DB_2017Q4!H157)*100</f>
        <v>2.430565222812179</v>
      </c>
      <c r="AU121" s="85">
        <f>Z121/([2]AWM_DB_2017Q4!H160*[2]population!D205)</f>
        <v>5634323.7660927968</v>
      </c>
      <c r="AV121">
        <f>AA121/([2]AWM_DB_2017Q4!H160*[2]population!D205)</f>
        <v>5899481.5898398422</v>
      </c>
      <c r="AW121" s="36">
        <f>(M121-P121)/([2]AWM_DB_2017Q4!B160*[2]AWM_DB_2017Q4!H160)*100</f>
        <v>48.114106170077768</v>
      </c>
      <c r="AX121" s="36">
        <f>D121/([2]AWM_DB_2017Q4!B160*[2]AWM_DB_2017Q4!H160)*100</f>
        <v>44.29457979334753</v>
      </c>
      <c r="AZ121" s="36">
        <f>AC121/([2]AWM_DB_2017Q4!B160*[2]AWM_DB_2017Q4!H160)*100</f>
        <v>25.515206582284232</v>
      </c>
      <c r="BA121" s="36">
        <f>AD121/[2]AWM_DB_2017Q4!B160*100</f>
        <v>25.514977674822774</v>
      </c>
      <c r="BC121">
        <f>R121/([2]AWM_DB_2017Q4!B160*[2]AWM_DB_2017Q4!H160)*100</f>
        <v>21.892170738664323</v>
      </c>
      <c r="BD121">
        <f>([2]AWM_DB_2017Q4!D160*[2]AWM_DB_2017Q4!J160)/([2]AWM_DB_2017Q4!B160*[2]AWM_DB_2017Q4!H160)*100</f>
        <v>21.891941831202864</v>
      </c>
      <c r="BE121" s="37">
        <f>N121/([2]AWM_DB_2017Q4!B160*[2]AWM_DB_2017Q4!H160)*100</f>
        <v>17.225902913793547</v>
      </c>
      <c r="BG121">
        <f t="shared" si="21"/>
        <v>0.6000538628631702</v>
      </c>
      <c r="BH121">
        <f>([2]AWM_DB_2017Q4!D160/[2]AWM_DB_2017Q4!D159-1)*100</f>
        <v>0.60005364662769622</v>
      </c>
      <c r="BL121" s="37">
        <f>(G121+H121)/[2]AWM_DB_2017Q4!Q160</f>
        <v>0.50307615015655771</v>
      </c>
      <c r="BM121">
        <f>(E121+H121)/[2]AWM_DB_2017Q4!T160</f>
        <v>0.29708652774816197</v>
      </c>
      <c r="BN121">
        <f>(E121)/[2]AWM_DB_2017Q4!T160</f>
        <v>0.12678616285774735</v>
      </c>
      <c r="BP121">
        <f>(H121)/[2]AWM_DB_2017Q4!T160</f>
        <v>0.17030036489041459</v>
      </c>
      <c r="BR121">
        <f>($E121)/[2]AWM_DB_2017Q4!Q160</f>
        <v>0.23417799885474744</v>
      </c>
      <c r="BS121">
        <f>($G121)/[2]AWM_DB_2017Q4!Q160</f>
        <v>0.18852606239172665</v>
      </c>
      <c r="BT121">
        <f>($H121)/[2]AWM_DB_2017Q4!Q160</f>
        <v>0.31455008776483095</v>
      </c>
      <c r="BU121">
        <f>($I121)/([2]AWM_DB_2017Q4!$Q160)</f>
        <v>0.16510120656149435</v>
      </c>
      <c r="BV121">
        <f>($J121)/([2]AWM_DB_2017Q4!$Q160)</f>
        <v>0.1494488812033366</v>
      </c>
      <c r="BW121">
        <f>K121/([2]AWM_DB_2017Q4!C160*[2]AWM_DB_2017Q4!I160)*100</f>
        <v>21.730543579005598</v>
      </c>
      <c r="BX121">
        <f>($I121)/([2]AWM_DB_2017Q4!Q160-$I121)*100</f>
        <v>19.774996425797909</v>
      </c>
      <c r="BY121">
        <f>($J121)/([2]AWM_DB_2017Q4!Q160-$I121)*100</f>
        <v>17.900239211969136</v>
      </c>
      <c r="BZ121">
        <f>($E121)/([2]AWM_DB_2017Q4!B160*[2]AWM_DB_2017Q4!H160)*100</f>
        <v>11.366930824934633</v>
      </c>
      <c r="CA121" s="37">
        <f>($I121)/([2]AWM_DB_2017Q4!B160*[2]AWM_DB_2017Q4!H160)*100</f>
        <v>8.0139637509747388</v>
      </c>
      <c r="CB121" s="37">
        <f>($J121)/([2]AWM_DB_2017Q4!B160*[2]AWM_DB_2017Q4!H160)*100</f>
        <v>7.2542045060172065</v>
      </c>
      <c r="CC121" s="37">
        <f t="shared" si="22"/>
        <v>15.268168256991945</v>
      </c>
      <c r="CD121">
        <f>N121/([2]AWM_DB_2017Q4!H160*[2]population!D205)*100</f>
        <v>30963711.238456618</v>
      </c>
      <c r="CF121">
        <f t="shared" si="25"/>
        <v>0.52488049752168564</v>
      </c>
      <c r="CG121">
        <f>N121/([2]AWM_DB_2017Q4!B160*[2]AWM_DB_2017Q4!H160)*100</f>
        <v>17.225902913793547</v>
      </c>
      <c r="CH121">
        <f>($G121+$H121)/[2]AWM_DB_2017Q4!Q160*100</f>
        <v>50.30761501565577</v>
      </c>
      <c r="CI121">
        <f t="shared" si="23"/>
        <v>37.675235637767045</v>
      </c>
      <c r="CK121" s="80">
        <f>N121+P121+Q121+[2]Fiscaldatabase!CN121+W121+X121</f>
        <v>1183348.0834051624</v>
      </c>
      <c r="CL121" s="80">
        <f>[2]Fiscaldatabase!CK121-D121-P121</f>
        <v>88682.23891606454</v>
      </c>
      <c r="CM121" s="80">
        <f>[2]Fiscaldatabase!CK121-D121</f>
        <v>154849.37663320894</v>
      </c>
      <c r="CN121" s="83">
        <f>[2]AWM_DB_2017Q4!D160*[2]AWM_DB_2017Q4!J160</f>
        <v>508320.29487952293</v>
      </c>
      <c r="CO121" s="55">
        <f>[2]Fiscaldatabase!CL121/([2]AWM_DB_2017Q4!B160*[2]AWM_DB_2017Q4!H160)*100</f>
        <v>3.819297469268776</v>
      </c>
      <c r="CP121" s="37">
        <f>[2]Fiscaldatabase!CM121/([2]AWM_DB_2017Q4!B160*[2]AWM_DB_2017Q4!H160)*100</f>
        <v>6.6689321280309839</v>
      </c>
      <c r="CQ121">
        <f>SUM([2]Fiscaldatabase!CM118:CM121)/([2]AWM_DB_2017Q4!B160*[2]AWM_DB_2017Q4!H160+[2]AWM_DB_2017Q4!B159*[2]AWM_DB_2017Q4!H159+[2]AWM_DB_2017Q4!B158*[2]AWM_DB_2017Q4!H158+[2]AWM_DB_2017Q4!B157*[2]AWM_DB_2017Q4!H157)*100</f>
        <v>5.2623644463443133</v>
      </c>
      <c r="CX121">
        <v>154855.342045806</v>
      </c>
      <c r="CY121" s="37">
        <f>CX121/([2]AWM_DB_2017Q4!B160*[2]AWM_DB_2017Q4!H160)*100</f>
        <v>6.669189041766062</v>
      </c>
    </row>
    <row r="122" spans="1:103">
      <c r="A122" s="71" t="s">
        <v>411</v>
      </c>
      <c r="B122" s="72">
        <f t="shared" si="15"/>
        <v>159318.68046516983</v>
      </c>
      <c r="C122" s="73">
        <f t="shared" si="16"/>
        <v>93284.214988339998</v>
      </c>
      <c r="D122" s="74">
        <v>1041022.2903998998</v>
      </c>
      <c r="E122" s="75">
        <v>264153.20235253539</v>
      </c>
      <c r="F122" s="76">
        <v>52529.716</v>
      </c>
      <c r="G122" s="76">
        <v>211623.48635253537</v>
      </c>
      <c r="H122" s="75">
        <v>355311.7305486697</v>
      </c>
      <c r="I122" s="76">
        <v>186545.69</v>
      </c>
      <c r="J122" s="76">
        <v>168766.0405486697</v>
      </c>
      <c r="K122" s="75">
        <v>288444.34267711669</v>
      </c>
      <c r="L122" s="77">
        <f t="shared" si="17"/>
        <v>133113.01482157817</v>
      </c>
      <c r="M122" s="78">
        <v>1200340.9708650697</v>
      </c>
      <c r="N122" s="75">
        <v>401721.80016133765</v>
      </c>
      <c r="O122" s="79">
        <v>45302.498314690245</v>
      </c>
      <c r="P122" s="75">
        <v>66034.465476829835</v>
      </c>
      <c r="Q122" s="75">
        <v>34611.037034143934</v>
      </c>
      <c r="R122" s="75">
        <v>506364.9</v>
      </c>
      <c r="S122" s="75">
        <v>255138.85751749063</v>
      </c>
      <c r="T122" s="80">
        <f t="shared" si="18"/>
        <v>251226.04248250939</v>
      </c>
      <c r="U122" s="75">
        <v>23204420.641645808</v>
      </c>
      <c r="V122" s="75">
        <v>508334.4</v>
      </c>
      <c r="W122" s="75">
        <v>85463.316129291125</v>
      </c>
      <c r="X122" s="77">
        <f t="shared" si="14"/>
        <v>106145.45206346712</v>
      </c>
      <c r="Y122" s="81"/>
      <c r="Z122" s="82">
        <v>7434583.9000000004</v>
      </c>
      <c r="AA122" s="83">
        <f t="shared" si="24"/>
        <v>7780038.6017946275</v>
      </c>
      <c r="AB122" s="83"/>
      <c r="AC122" s="83">
        <f t="shared" si="19"/>
        <v>591828.2161292911</v>
      </c>
      <c r="AD122" s="83">
        <f>(W122+[2]AWM_DB_2017Q4!D161*[2]AWM_DB_2017Q4!J161)/[2]AWM_DB_2017Q4!H161</f>
        <v>457108.4692601586</v>
      </c>
      <c r="AE122" s="83">
        <f>W122/[2]AWM_DB_2017Q4!H161</f>
        <v>66008.695387740227</v>
      </c>
      <c r="AF122" s="83">
        <f>([2]AWM_DB_2017Q4!E161*[2]AWM_DB_2017Q4!K161-[2]Fiscaldatabase!W122)/[2]AWM_DB_2017Q4!H161</f>
        <v>309173.20186610607</v>
      </c>
      <c r="AG122" s="83">
        <f>N122/([2]AWM_DB_2017Q4!H161)</f>
        <v>310275.0178491621</v>
      </c>
      <c r="AH122" s="84">
        <f>([2]AWM_DB_2017Q4!C161*[2]AWM_DB_2017Q4!I161)/([2]AWM_DB_2017Q4!B161*[2]AWM_DB_2017Q4!H161)*100</f>
        <v>56.326541574821889</v>
      </c>
      <c r="AI122" s="84">
        <f>([2]AWM_DB_2017Q4!E161*[2]AWM_DB_2017Q4!K161-[2]Fiscaldatabase!W122)/([2]AWM_DB_2017Q4!H161*[2]AWM_DB_2017Q4!B161)*100</f>
        <v>17.103053756696582</v>
      </c>
      <c r="AJ122" s="84">
        <f>(W122+[2]AWM_DB_2017Q4!D161*[2]AWM_DB_2017Q4!J161)/([2]AWM_DB_2017Q4!H161*[2]AWM_DB_2017Q4!B161)*100</f>
        <v>25.286637636154204</v>
      </c>
      <c r="AK122" s="84">
        <f t="shared" si="20"/>
        <v>1.2837670323273187</v>
      </c>
      <c r="AL122">
        <f>[2]AWM_DB_2017Q4!Q161/([2]AWM_DB_2017Q4!B161*[2]AWM_DB_2017Q4!H161)</f>
        <v>0.48291453722702898</v>
      </c>
      <c r="AM122">
        <f>([2]AWM_DB_2017Q4!Q161-I122)/([2]AWM_DB_2017Q4!B161*[2]AWM_DB_2017Q4!H161)</f>
        <v>0.40321084401149127</v>
      </c>
      <c r="AO122">
        <f>Z122/([2]AWM_DB_2017Q4!B161*[2]AWM_DB_2017Q4!H161+[2]AWM_DB_2017Q4!B160*[2]AWM_DB_2017Q4!H160+[2]AWM_DB_2017Q4!B159*[2]AWM_DB_2017Q4!H159+[2]AWM_DB_2017Q4!B158*[2]AWM_DB_2017Q4!H158)*100</f>
        <v>80.002640245709799</v>
      </c>
      <c r="AP122">
        <f>Z122/([2]AWM_DB_2017Q4!B161*[2]AWM_DB_2017Q4!H161*4)*100</f>
        <v>79.412688970564787</v>
      </c>
      <c r="AQ122">
        <f>AA122/([2]AWM_DB_2017Q4!B161*[2]AWM_DB_2017Q4!H161*4)*100</f>
        <v>83.102671780098476</v>
      </c>
      <c r="AR122">
        <f>B122/([2]AWM_DB_2017Q4!B161*[2]AWM_DB_2017Q4!H161)*100</f>
        <v>6.8070654601026588</v>
      </c>
      <c r="AS122">
        <f>(B122-P122)/([2]AWM_DB_2017Q4!B161*[2]AWM_DB_2017Q4!H161)*100</f>
        <v>3.9856704560062024</v>
      </c>
      <c r="AT122">
        <f>SUM(C119:C122)/([2]AWM_DB_2017Q4!B161*[2]AWM_DB_2017Q4!H161+[2]AWM_DB_2017Q4!B160*[2]AWM_DB_2017Q4!H160+[2]AWM_DB_2017Q4!B159*[2]AWM_DB_2017Q4!H159+[2]AWM_DB_2017Q4!B158*[2]AWM_DB_2017Q4!H158)*100</f>
        <v>3.3810715406326213</v>
      </c>
      <c r="AU122" s="85">
        <f>Z122/([2]AWM_DB_2017Q4!H161*[2]population!D206)</f>
        <v>5740661.1348295361</v>
      </c>
      <c r="AV122">
        <f>AA122/([2]AWM_DB_2017Q4!H161*[2]population!D206)</f>
        <v>6007406.1749166539</v>
      </c>
      <c r="AW122" s="36">
        <f>(M122-P122)/([2]AWM_DB_2017Q4!B161*[2]AWM_DB_2017Q4!H161)*100</f>
        <v>48.464490237138655</v>
      </c>
      <c r="AX122" s="36">
        <f>D122/([2]AWM_DB_2017Q4!B161*[2]AWM_DB_2017Q4!H161)*100</f>
        <v>44.478819781132458</v>
      </c>
      <c r="AZ122" s="36">
        <f>AC122/([2]AWM_DB_2017Q4!B161*[2]AWM_DB_2017Q4!H161)*100</f>
        <v>25.286510009782571</v>
      </c>
      <c r="BA122" s="36">
        <f>AD122/[2]AWM_DB_2017Q4!B161*100</f>
        <v>25.286637636154204</v>
      </c>
      <c r="BC122">
        <f>R122/([2]AWM_DB_2017Q4!B161*[2]AWM_DB_2017Q4!H161)*100</f>
        <v>21.634996040228234</v>
      </c>
      <c r="BD122">
        <f>([2]AWM_DB_2017Q4!D161*[2]AWM_DB_2017Q4!J161)/([2]AWM_DB_2017Q4!B161*[2]AWM_DB_2017Q4!H161)*100</f>
        <v>21.635123666599863</v>
      </c>
      <c r="BE122" s="37">
        <f>N122/([2]AWM_DB_2017Q4!B161*[2]AWM_DB_2017Q4!H161)*100</f>
        <v>17.164004763687014</v>
      </c>
      <c r="BG122">
        <f t="shared" si="21"/>
        <v>-0.20156427731847781</v>
      </c>
      <c r="BH122">
        <f>([2]AWM_DB_2017Q4!D161/[2]AWM_DB_2017Q4!D160-1)*100</f>
        <v>-0.20156381911290433</v>
      </c>
      <c r="BL122" s="37">
        <f>(G122+H122)/[2]AWM_DB_2017Q4!Q161</f>
        <v>0.50159867704822425</v>
      </c>
      <c r="BM122">
        <f>(E122+H122)/[2]AWM_DB_2017Q4!T161</f>
        <v>0.2962991807861895</v>
      </c>
      <c r="BN122">
        <f>(E122)/[2]AWM_DB_2017Q4!T161</f>
        <v>0.12634835856251345</v>
      </c>
      <c r="BP122">
        <f>(H122)/[2]AWM_DB_2017Q4!T161</f>
        <v>0.16995082222367611</v>
      </c>
      <c r="BR122">
        <f>($E122)/[2]AWM_DB_2017Q4!Q161</f>
        <v>0.23371082424955986</v>
      </c>
      <c r="BS122">
        <f>($G122)/[2]AWM_DB_2017Q4!Q161</f>
        <v>0.18723490378136545</v>
      </c>
      <c r="BT122">
        <f>($H122)/[2]AWM_DB_2017Q4!Q161</f>
        <v>0.31436377326685883</v>
      </c>
      <c r="BU122">
        <f>($I122)/([2]AWM_DB_2017Q4!$Q161)</f>
        <v>0.16504720208509113</v>
      </c>
      <c r="BV122">
        <f>($J122)/([2]AWM_DB_2017Q4!$Q161)</f>
        <v>0.14931657118176769</v>
      </c>
      <c r="BW122">
        <f>K122/([2]AWM_DB_2017Q4!C161*[2]AWM_DB_2017Q4!I161)*100</f>
        <v>21.87974041504955</v>
      </c>
      <c r="BX122">
        <f>($I122)/([2]AWM_DB_2017Q4!Q161-$I122)*100</f>
        <v>19.767249417842098</v>
      </c>
      <c r="BY122">
        <f>($J122)/([2]AWM_DB_2017Q4!Q161-$I122)*100</f>
        <v>17.883235022943744</v>
      </c>
      <c r="BZ122">
        <f>($E122)/([2]AWM_DB_2017Q4!B161*[2]AWM_DB_2017Q4!H161)*100</f>
        <v>11.286235453742369</v>
      </c>
      <c r="CA122" s="37">
        <f>($I122)/([2]AWM_DB_2017Q4!B161*[2]AWM_DB_2017Q4!H161)*100</f>
        <v>7.9703693215537719</v>
      </c>
      <c r="CB122" s="37">
        <f>($J122)/([2]AWM_DB_2017Q4!B161*[2]AWM_DB_2017Q4!H161)*100</f>
        <v>7.2107142872570087</v>
      </c>
      <c r="CC122" s="37">
        <f t="shared" si="22"/>
        <v>15.181083608810781</v>
      </c>
      <c r="CD122">
        <f>N122/([2]AWM_DB_2017Q4!H161*[2]population!D206)*100</f>
        <v>31019203.713605933</v>
      </c>
      <c r="CF122">
        <f t="shared" si="25"/>
        <v>0.525019789557574</v>
      </c>
      <c r="CG122">
        <f>N122/([2]AWM_DB_2017Q4!B161*[2]AWM_DB_2017Q4!H161)*100</f>
        <v>17.164004763687014</v>
      </c>
      <c r="CH122">
        <f>($G122+$H122)/[2]AWM_DB_2017Q4!Q161*100</f>
        <v>50.159867704822425</v>
      </c>
      <c r="CI122">
        <f t="shared" si="23"/>
        <v>37.650484440785846</v>
      </c>
      <c r="CK122" s="80">
        <f>N122+P122+Q122+[2]Fiscaldatabase!CN122+W122+X122</f>
        <v>1200343.9579474241</v>
      </c>
      <c r="CL122" s="80">
        <f>[2]Fiscaldatabase!CK122-D122-P122</f>
        <v>93287.20207069449</v>
      </c>
      <c r="CM122" s="80">
        <f>[2]Fiscaldatabase!CK122-D122</f>
        <v>159321.66754752432</v>
      </c>
      <c r="CN122" s="83">
        <f>[2]AWM_DB_2017Q4!D161*[2]AWM_DB_2017Q4!J161</f>
        <v>506367.8870823544</v>
      </c>
      <c r="CO122" s="55">
        <f>[2]Fiscaldatabase!CL122/([2]AWM_DB_2017Q4!B161*[2]AWM_DB_2017Q4!H161)*100</f>
        <v>3.9857980823778387</v>
      </c>
      <c r="CP122" s="37">
        <f>[2]Fiscaldatabase!CM122/([2]AWM_DB_2017Q4!B161*[2]AWM_DB_2017Q4!H161)*100</f>
        <v>6.8071930864742942</v>
      </c>
      <c r="CQ122">
        <f>SUM([2]Fiscaldatabase!CM119:CM122)/([2]AWM_DB_2017Q4!B161*[2]AWM_DB_2017Q4!H161+[2]AWM_DB_2017Q4!B160*[2]AWM_DB_2017Q4!H160+[2]AWM_DB_2017Q4!B159*[2]AWM_DB_2017Q4!H159+[2]AWM_DB_2017Q4!B158*[2]AWM_DB_2017Q4!H158)*100</f>
        <v>6.1996291389816172</v>
      </c>
      <c r="CX122">
        <v>158070.81855022701</v>
      </c>
      <c r="CY122" s="37">
        <f>CX122/([2]AWM_DB_2017Q4!B161*[2]AWM_DB_2017Q4!H161)*100</f>
        <v>6.7537491903759461</v>
      </c>
    </row>
    <row r="123" spans="1:103">
      <c r="A123" s="71" t="s">
        <v>412</v>
      </c>
      <c r="B123" s="72">
        <f t="shared" si="15"/>
        <v>152108.31025779527</v>
      </c>
      <c r="C123" s="73">
        <f t="shared" si="16"/>
        <v>86282.560494365243</v>
      </c>
      <c r="D123" s="74">
        <v>1045876.0811807716</v>
      </c>
      <c r="E123" s="75">
        <v>269349.21455732826</v>
      </c>
      <c r="F123" s="76">
        <v>53384.381000000001</v>
      </c>
      <c r="G123" s="76">
        <v>215964.83355732827</v>
      </c>
      <c r="H123" s="75">
        <v>356634.07648039964</v>
      </c>
      <c r="I123" s="76">
        <v>187231.82</v>
      </c>
      <c r="J123" s="76">
        <v>169402.25648039964</v>
      </c>
      <c r="K123" s="75">
        <v>292968.73839034117</v>
      </c>
      <c r="L123" s="77">
        <f t="shared" si="17"/>
        <v>126924.05175270257</v>
      </c>
      <c r="M123" s="78">
        <v>1197984.3914385668</v>
      </c>
      <c r="N123" s="75">
        <v>403200.20939801593</v>
      </c>
      <c r="O123" s="79">
        <v>45312.892272109078</v>
      </c>
      <c r="P123" s="75">
        <v>65825.749763430023</v>
      </c>
      <c r="Q123" s="75">
        <v>34837.917742087411</v>
      </c>
      <c r="R123" s="75">
        <v>509167.87</v>
      </c>
      <c r="S123" s="75">
        <v>254815.78087983088</v>
      </c>
      <c r="T123" s="80">
        <f t="shared" si="18"/>
        <v>254352.08912016911</v>
      </c>
      <c r="U123" s="75">
        <v>23257657.8414675</v>
      </c>
      <c r="V123" s="75">
        <v>510796.62</v>
      </c>
      <c r="W123" s="75">
        <v>82003.125698621458</v>
      </c>
      <c r="X123" s="77">
        <f t="shared" si="14"/>
        <v>102949.51883641211</v>
      </c>
      <c r="Y123" s="81"/>
      <c r="Z123" s="82">
        <v>7554481.5999999996</v>
      </c>
      <c r="AA123" s="83">
        <f t="shared" si="24"/>
        <v>7932146.9120524228</v>
      </c>
      <c r="AB123" s="83"/>
      <c r="AC123" s="83">
        <f t="shared" si="19"/>
        <v>591170.9956986215</v>
      </c>
      <c r="AD123" s="83">
        <f>(W123+[2]AWM_DB_2017Q4!D162*[2]AWM_DB_2017Q4!J162)/[2]AWM_DB_2017Q4!H162</f>
        <v>456591.98098648514</v>
      </c>
      <c r="AE123" s="83">
        <f>W123/[2]AWM_DB_2017Q4!H162</f>
        <v>63334.909544206021</v>
      </c>
      <c r="AF123" s="83">
        <f>([2]AWM_DB_2017Q4!E162*[2]AWM_DB_2017Q4!K162-[2]Fiscaldatabase!W123)/[2]AWM_DB_2017Q4!H162</f>
        <v>309734.84441509546</v>
      </c>
      <c r="AG123" s="83">
        <f>N123/([2]AWM_DB_2017Q4!H162)</f>
        <v>311410.67578668596</v>
      </c>
      <c r="AH123" s="84">
        <f>([2]AWM_DB_2017Q4!C162*[2]AWM_DB_2017Q4!I162)/([2]AWM_DB_2017Q4!B162*[2]AWM_DB_2017Q4!H162)*100</f>
        <v>56.392776367374587</v>
      </c>
      <c r="AI123" s="84">
        <f>([2]AWM_DB_2017Q4!E162*[2]AWM_DB_2017Q4!K162-[2]Fiscaldatabase!W123)/([2]AWM_DB_2017Q4!H162*[2]AWM_DB_2017Q4!B162)*100</f>
        <v>17.062665079009808</v>
      </c>
      <c r="AJ123" s="84">
        <f>(W123+[2]AWM_DB_2017Q4!D162*[2]AWM_DB_2017Q4!J162)/([2]AWM_DB_2017Q4!H162*[2]AWM_DB_2017Q4!B162)*100</f>
        <v>25.152727211063237</v>
      </c>
      <c r="AK123" s="84">
        <f t="shared" si="20"/>
        <v>1.391831342552365</v>
      </c>
      <c r="AL123">
        <f>[2]AWM_DB_2017Q4!Q162/([2]AWM_DB_2017Q4!B162*[2]AWM_DB_2017Q4!H162)</f>
        <v>0.48197369762479131</v>
      </c>
      <c r="AM123">
        <f>([2]AWM_DB_2017Q4!Q162-I123)/([2]AWM_DB_2017Q4!B162*[2]AWM_DB_2017Q4!H162)</f>
        <v>0.40231206407065961</v>
      </c>
      <c r="AO123">
        <f>Z123/([2]AWM_DB_2017Q4!B162*[2]AWM_DB_2017Q4!H162+[2]AWM_DB_2017Q4!B161*[2]AWM_DB_2017Q4!H161+[2]AWM_DB_2017Q4!B160*[2]AWM_DB_2017Q4!H160+[2]AWM_DB_2017Q4!B159*[2]AWM_DB_2017Q4!H159)*100</f>
        <v>81.015726194893432</v>
      </c>
      <c r="AP123">
        <f>Z123/([2]AWM_DB_2017Q4!B162*[2]AWM_DB_2017Q4!H162*4)*100</f>
        <v>80.355244224863938</v>
      </c>
      <c r="AQ123">
        <f>AA123/([2]AWM_DB_2017Q4!B162*[2]AWM_DB_2017Q4!H162*4)*100</f>
        <v>84.372381335268969</v>
      </c>
      <c r="AR123">
        <f>B123/([2]AWM_DB_2017Q4!B162*[2]AWM_DB_2017Q4!H162)*100</f>
        <v>6.4717613022693783</v>
      </c>
      <c r="AS123">
        <f>(B123-P123)/([2]AWM_DB_2017Q4!B162*[2]AWM_DB_2017Q4!H162)*100</f>
        <v>3.6710692211475195</v>
      </c>
      <c r="AT123">
        <f>SUM(C120:C123)/([2]AWM_DB_2017Q4!B162*[2]AWM_DB_2017Q4!H162+[2]AWM_DB_2017Q4!B161*[2]AWM_DB_2017Q4!H161+[2]AWM_DB_2017Q4!B160*[2]AWM_DB_2017Q4!H160+[2]AWM_DB_2017Q4!B159*[2]AWM_DB_2017Q4!H159)*100</f>
        <v>3.7448180859454707</v>
      </c>
      <c r="AU123" s="85">
        <f>Z123/([2]AWM_DB_2017Q4!H162*[2]population!D207)</f>
        <v>5831712.7774285981</v>
      </c>
      <c r="AV123">
        <f>AA123/([2]AWM_DB_2017Q4!H162*[2]population!D207)</f>
        <v>6123253.0501440251</v>
      </c>
      <c r="AW123" s="36">
        <f>(M123-P123)/([2]AWM_DB_2017Q4!B162*[2]AWM_DB_2017Q4!H162)*100</f>
        <v>48.170020906845991</v>
      </c>
      <c r="AX123" s="36">
        <f>D123/([2]AWM_DB_2017Q4!B162*[2]AWM_DB_2017Q4!H162)*100</f>
        <v>44.498951685698472</v>
      </c>
      <c r="AZ123" s="36">
        <f>AC123/([2]AWM_DB_2017Q4!B162*[2]AWM_DB_2017Q4!H162)*100</f>
        <v>25.152587432614155</v>
      </c>
      <c r="BA123" s="36">
        <f>AD123/[2]AWM_DB_2017Q4!B162*100</f>
        <v>25.152727211063237</v>
      </c>
      <c r="BC123">
        <f>R123/([2]AWM_DB_2017Q4!B162*[2]AWM_DB_2017Q4!H162)*100</f>
        <v>21.663595577652224</v>
      </c>
      <c r="BD123">
        <f>([2]AWM_DB_2017Q4!D162*[2]AWM_DB_2017Q4!J162)/([2]AWM_DB_2017Q4!B162*[2]AWM_DB_2017Q4!H162)*100</f>
        <v>21.663735356101306</v>
      </c>
      <c r="BE123" s="37">
        <f>N123/([2]AWM_DB_2017Q4!B162*[2]AWM_DB_2017Q4!H162)*100</f>
        <v>17.154983234160685</v>
      </c>
      <c r="BG123">
        <f t="shared" si="21"/>
        <v>0.48437013115776306</v>
      </c>
      <c r="BH123">
        <f>([2]AWM_DB_2017Q4!D162/[2]AWM_DB_2017Q4!D161-1)*100</f>
        <v>0.48436971292291631</v>
      </c>
      <c r="BL123" s="37">
        <f>(G123+H123)/[2]AWM_DB_2017Q4!Q162</f>
        <v>0.50547156249476943</v>
      </c>
      <c r="BM123">
        <f>(E123+H123)/[2]AWM_DB_2017Q4!T162</f>
        <v>0.29780566164928773</v>
      </c>
      <c r="BN123">
        <f>(E123)/[2]AWM_DB_2017Q4!T162</f>
        <v>0.12814035486951464</v>
      </c>
      <c r="BP123">
        <f>(H123)/[2]AWM_DB_2017Q4!T162</f>
        <v>0.16966530677977315</v>
      </c>
      <c r="BR123">
        <f>($E123)/[2]AWM_DB_2017Q4!Q162</f>
        <v>0.23777266416742035</v>
      </c>
      <c r="BS123">
        <f>($G123)/[2]AWM_DB_2017Q4!Q162</f>
        <v>0.190646681208235</v>
      </c>
      <c r="BT123">
        <f>($H123)/[2]AWM_DB_2017Q4!Q162</f>
        <v>0.31482488128653446</v>
      </c>
      <c r="BU123">
        <f>($I123)/([2]AWM_DB_2017Q4!$Q162)</f>
        <v>0.16528211798011225</v>
      </c>
      <c r="BV123">
        <f>($J123)/([2]AWM_DB_2017Q4!$Q162)</f>
        <v>0.14954276330642222</v>
      </c>
      <c r="BW123">
        <f>K123/([2]AWM_DB_2017Q4!C162*[2]AWM_DB_2017Q4!I162)*100</f>
        <v>22.103820913392248</v>
      </c>
      <c r="BX123">
        <f>($I123)/([2]AWM_DB_2017Q4!Q162-$I123)*100</f>
        <v>19.800955692976792</v>
      </c>
      <c r="BY123">
        <f>($J123)/([2]AWM_DB_2017Q4!Q162-$I123)*100</f>
        <v>17.915365961078002</v>
      </c>
      <c r="BZ123">
        <f>($E123)/([2]AWM_DB_2017Q4!B162*[2]AWM_DB_2017Q4!H162)*100</f>
        <v>11.460017014286931</v>
      </c>
      <c r="CA123" s="37">
        <f>($I123)/([2]AWM_DB_2017Q4!B162*[2]AWM_DB_2017Q4!H162)*100</f>
        <v>7.9661633554131708</v>
      </c>
      <c r="CB123" s="37">
        <f>($J123)/([2]AWM_DB_2017Q4!B162*[2]AWM_DB_2017Q4!H162)*100</f>
        <v>7.2075678583825287</v>
      </c>
      <c r="CC123" s="37">
        <f t="shared" si="22"/>
        <v>15.173731213795699</v>
      </c>
      <c r="CD123">
        <f>N123/([2]AWM_DB_2017Q4!H162*[2]population!D207)*100</f>
        <v>31125204.0511727</v>
      </c>
      <c r="CF123">
        <f t="shared" si="25"/>
        <v>0.52499699929905641</v>
      </c>
      <c r="CG123">
        <f>N123/([2]AWM_DB_2017Q4!B162*[2]AWM_DB_2017Q4!H162)*100</f>
        <v>17.154983234160685</v>
      </c>
      <c r="CH123">
        <f>($G123+$H123)/[2]AWM_DB_2017Q4!Q162*100</f>
        <v>50.547156249476942</v>
      </c>
      <c r="CI123">
        <f t="shared" si="23"/>
        <v>37.716321654054795</v>
      </c>
      <c r="CK123" s="80">
        <f>N123+P123+Q123+[2]Fiscaldatabase!CN123+W123+X123</f>
        <v>1197987.6767055455</v>
      </c>
      <c r="CL123" s="80">
        <f>[2]Fiscaldatabase!CK123-D123-P123</f>
        <v>86285.84576134391</v>
      </c>
      <c r="CM123" s="80">
        <f>[2]Fiscaldatabase!CK123-D123</f>
        <v>152111.59552477393</v>
      </c>
      <c r="CN123" s="83">
        <f>[2]AWM_DB_2017Q4!D162*[2]AWM_DB_2017Q4!J162</f>
        <v>509171.15526697872</v>
      </c>
      <c r="CO123" s="55">
        <f>[2]Fiscaldatabase!CL123/([2]AWM_DB_2017Q4!B162*[2]AWM_DB_2017Q4!H162)*100</f>
        <v>3.6712089995966002</v>
      </c>
      <c r="CP123" s="37">
        <f>[2]Fiscaldatabase!CM123/([2]AWM_DB_2017Q4!B162*[2]AWM_DB_2017Q4!H162)*100</f>
        <v>6.4719010807184603</v>
      </c>
      <c r="CQ123">
        <f>SUM([2]Fiscaldatabase!CM120:CM123)/([2]AWM_DB_2017Q4!B162*[2]AWM_DB_2017Q4!H162+[2]AWM_DB_2017Q4!B161*[2]AWM_DB_2017Q4!H161+[2]AWM_DB_2017Q4!B160*[2]AWM_DB_2017Q4!H160+[2]AWM_DB_2017Q4!B159*[2]AWM_DB_2017Q4!H159)*100</f>
        <v>6.5688475888756637</v>
      </c>
      <c r="CX123">
        <v>157800.43405918701</v>
      </c>
      <c r="CY123" s="37">
        <f>CX123/([2]AWM_DB_2017Q4!B162*[2]AWM_DB_2017Q4!H162)*100</f>
        <v>6.7139444314037426</v>
      </c>
    </row>
    <row r="124" spans="1:103">
      <c r="A124" s="71" t="s">
        <v>413</v>
      </c>
      <c r="B124" s="72">
        <f t="shared" si="15"/>
        <v>140232.82758764457</v>
      </c>
      <c r="C124" s="73">
        <f t="shared" si="16"/>
        <v>74896.039587118139</v>
      </c>
      <c r="D124" s="74">
        <v>1059035.2361032041</v>
      </c>
      <c r="E124" s="75">
        <v>272308.64396343508</v>
      </c>
      <c r="F124" s="76">
        <v>55305.343000000001</v>
      </c>
      <c r="G124" s="76">
        <v>217003.30096343509</v>
      </c>
      <c r="H124" s="75">
        <v>359087.42258354829</v>
      </c>
      <c r="I124" s="76">
        <v>188875</v>
      </c>
      <c r="J124" s="76">
        <v>170212.42258354829</v>
      </c>
      <c r="K124" s="75">
        <v>297167.44660897146</v>
      </c>
      <c r="L124" s="77">
        <f t="shared" si="17"/>
        <v>130471.72294724931</v>
      </c>
      <c r="M124" s="78">
        <v>1199268.0636908486</v>
      </c>
      <c r="N124" s="75">
        <v>403611.53052007681</v>
      </c>
      <c r="O124" s="79">
        <v>44164.718497549176</v>
      </c>
      <c r="P124" s="75">
        <v>65336.788000526423</v>
      </c>
      <c r="Q124" s="75">
        <v>34209.542959297738</v>
      </c>
      <c r="R124" s="75">
        <v>509806.24</v>
      </c>
      <c r="S124" s="75">
        <v>255820.58696194284</v>
      </c>
      <c r="T124" s="80">
        <f t="shared" si="18"/>
        <v>253985.65303805715</v>
      </c>
      <c r="U124" s="75">
        <v>23300504.263164192</v>
      </c>
      <c r="V124" s="75">
        <v>509994.37</v>
      </c>
      <c r="W124" s="75">
        <v>80626.676592545249</v>
      </c>
      <c r="X124" s="77">
        <f t="shared" si="14"/>
        <v>105677.2856184023</v>
      </c>
      <c r="Y124" s="81"/>
      <c r="Z124" s="82">
        <v>7685795.9000000004</v>
      </c>
      <c r="AA124" s="83">
        <f t="shared" si="24"/>
        <v>8072379.7396400673</v>
      </c>
      <c r="AB124" s="83"/>
      <c r="AC124" s="83">
        <f t="shared" si="19"/>
        <v>590432.91659254523</v>
      </c>
      <c r="AD124" s="83">
        <f>(W124+[2]AWM_DB_2017Q4!D163*[2]AWM_DB_2017Q4!J163)/[2]AWM_DB_2017Q4!H163</f>
        <v>454831.79428121145</v>
      </c>
      <c r="AE124" s="83">
        <f>W124/[2]AWM_DB_2017Q4!H163</f>
        <v>62109.398718711753</v>
      </c>
      <c r="AF124" s="83">
        <f>([2]AWM_DB_2017Q4!E163*[2]AWM_DB_2017Q4!K163-[2]Fiscaldatabase!W124)/[2]AWM_DB_2017Q4!H163</f>
        <v>318847.79752389371</v>
      </c>
      <c r="AG124" s="83">
        <f>N124/([2]AWM_DB_2017Q4!H163)</f>
        <v>310915.32648957957</v>
      </c>
      <c r="AH124" s="84">
        <f>([2]AWM_DB_2017Q4!C163*[2]AWM_DB_2017Q4!I163)/([2]AWM_DB_2017Q4!B163*[2]AWM_DB_2017Q4!H163)*100</f>
        <v>56.214656624929383</v>
      </c>
      <c r="AI124" s="84">
        <f>([2]AWM_DB_2017Q4!E163*[2]AWM_DB_2017Q4!K163-[2]Fiscaldatabase!W124)/([2]AWM_DB_2017Q4!H163*[2]AWM_DB_2017Q4!B163)*100</f>
        <v>17.404277567599021</v>
      </c>
      <c r="AJ124" s="84">
        <f>(W124+[2]AWM_DB_2017Q4!D163*[2]AWM_DB_2017Q4!J163)/([2]AWM_DB_2017Q4!H163*[2]AWM_DB_2017Q4!B163)*100</f>
        <v>24.826951466227683</v>
      </c>
      <c r="AK124" s="84">
        <f t="shared" si="20"/>
        <v>1.5541143412439169</v>
      </c>
      <c r="AL124">
        <f>[2]AWM_DB_2017Q4!Q163/([2]AWM_DB_2017Q4!B163*[2]AWM_DB_2017Q4!H163)</f>
        <v>0.47918449112148703</v>
      </c>
      <c r="AM124">
        <f>([2]AWM_DB_2017Q4!Q163-I124)/([2]AWM_DB_2017Q4!B163*[2]AWM_DB_2017Q4!H163)</f>
        <v>0.39976527009261892</v>
      </c>
      <c r="AO124">
        <f>Z124/([2]AWM_DB_2017Q4!B163*[2]AWM_DB_2017Q4!H163+[2]AWM_DB_2017Q4!B162*[2]AWM_DB_2017Q4!H162+[2]AWM_DB_2017Q4!B161*[2]AWM_DB_2017Q4!H161+[2]AWM_DB_2017Q4!B160*[2]AWM_DB_2017Q4!H160)*100</f>
        <v>81.842295206580289</v>
      </c>
      <c r="AP124">
        <f>Z124/([2]AWM_DB_2017Q4!B163*[2]AWM_DB_2017Q4!H163*4)*100</f>
        <v>80.79416589872514</v>
      </c>
      <c r="AQ124">
        <f>AA124/([2]AWM_DB_2017Q4!B163*[2]AWM_DB_2017Q4!H163*4)*100</f>
        <v>84.857989513094836</v>
      </c>
      <c r="AR124">
        <f>B124/([2]AWM_DB_2017Q4!B163*[2]AWM_DB_2017Q4!H163)*100</f>
        <v>5.8965887119450962</v>
      </c>
      <c r="AS124">
        <f>(B124-P124)/([2]AWM_DB_2017Q4!B163*[2]AWM_DB_2017Q4!H163)*100</f>
        <v>3.1492707463434506</v>
      </c>
      <c r="AT124">
        <f>SUM(C121:C124)/([2]AWM_DB_2017Q4!B163*[2]AWM_DB_2017Q4!H163+[2]AWM_DB_2017Q4!B162*[2]AWM_DB_2017Q4!H162+[2]AWM_DB_2017Q4!B161*[2]AWM_DB_2017Q4!H161+[2]AWM_DB_2017Q4!B160*[2]AWM_DB_2017Q4!H160)*100</f>
        <v>3.6540410614664003</v>
      </c>
      <c r="AU124" s="85">
        <f>Z124/([2]AWM_DB_2017Q4!H163*[2]population!D208)</f>
        <v>5915865.3936785525</v>
      </c>
      <c r="AV124">
        <f>AA124/([2]AWM_DB_2017Q4!H163*[2]population!D208)</f>
        <v>6213424.4218440093</v>
      </c>
      <c r="AW124" s="36">
        <f>(M124-P124)/([2]AWM_DB_2017Q4!B163*[2]AWM_DB_2017Q4!H163)*100</f>
        <v>47.680179280262664</v>
      </c>
      <c r="AX124" s="36">
        <f>D124/([2]AWM_DB_2017Q4!B163*[2]AWM_DB_2017Q4!H163)*100</f>
        <v>44.530908533919209</v>
      </c>
      <c r="AZ124" s="36">
        <f>AC124/([2]AWM_DB_2017Q4!B163*[2]AWM_DB_2017Q4!H163)*100</f>
        <v>24.826854959937847</v>
      </c>
      <c r="BA124" s="36">
        <f>AD124/[2]AWM_DB_2017Q4!B163*100</f>
        <v>24.826951466227683</v>
      </c>
      <c r="BC124">
        <f>R124/([2]AWM_DB_2017Q4!B163*[2]AWM_DB_2017Q4!H163)*100</f>
        <v>21.43661916953339</v>
      </c>
      <c r="BD124">
        <f>([2]AWM_DB_2017Q4!D163*[2]AWM_DB_2017Q4!J163)/([2]AWM_DB_2017Q4!B163*[2]AWM_DB_2017Q4!H163)*100</f>
        <v>21.43671567582323</v>
      </c>
      <c r="BE124" s="37">
        <f>N124/([2]AWM_DB_2017Q4!B163*[2]AWM_DB_2017Q4!H163)*100</f>
        <v>16.971284369119118</v>
      </c>
      <c r="BG124">
        <f t="shared" si="21"/>
        <v>-0.15705859604161487</v>
      </c>
      <c r="BH124">
        <f>([2]AWM_DB_2017Q4!D163/[2]AWM_DB_2017Q4!D162-1)*100</f>
        <v>-0.15705786788720033</v>
      </c>
      <c r="BL124" s="37">
        <f>(G124+H124)/[2]AWM_DB_2017Q4!Q163</f>
        <v>0.50552108464860201</v>
      </c>
      <c r="BM124">
        <f>(E124+H124)/[2]AWM_DB_2017Q4!T163</f>
        <v>0.29747338368533555</v>
      </c>
      <c r="BN124">
        <f>(E124)/[2]AWM_DB_2017Q4!T163</f>
        <v>0.12829439082440128</v>
      </c>
      <c r="BP124">
        <f>(H124)/[2]AWM_DB_2017Q4!T163</f>
        <v>0.16917899286093427</v>
      </c>
      <c r="BR124">
        <f>($E124)/[2]AWM_DB_2017Q4!Q163</f>
        <v>0.23895153216151194</v>
      </c>
      <c r="BS124">
        <f>($G124)/[2]AWM_DB_2017Q4!Q163</f>
        <v>0.19042095210272225</v>
      </c>
      <c r="BT124">
        <f>($H124)/[2]AWM_DB_2017Q4!Q163</f>
        <v>0.31510013254587976</v>
      </c>
      <c r="BU124">
        <f>($I124)/([2]AWM_DB_2017Q4!$Q163)</f>
        <v>0.16573829600159801</v>
      </c>
      <c r="BV124">
        <f>($J124)/([2]AWM_DB_2017Q4!$Q163)</f>
        <v>0.14936183654428173</v>
      </c>
      <c r="BW124">
        <f>K124/([2]AWM_DB_2017Q4!C163*[2]AWM_DB_2017Q4!I163)*100</f>
        <v>22.228124269982587</v>
      </c>
      <c r="BX124">
        <f>($I124)/([2]AWM_DB_2017Q4!Q163-$I124)*100</f>
        <v>19.866463389995843</v>
      </c>
      <c r="BY124">
        <f>($J124)/([2]AWM_DB_2017Q4!Q163-$I124)*100</f>
        <v>17.90347511199769</v>
      </c>
      <c r="BZ124">
        <f>($E124)/([2]AWM_DB_2017Q4!B163*[2]AWM_DB_2017Q4!H163)*100</f>
        <v>11.450186834151374</v>
      </c>
      <c r="CA124" s="37">
        <f>($I124)/([2]AWM_DB_2017Q4!B163*[2]AWM_DB_2017Q4!H163)*100</f>
        <v>7.9419221028868128</v>
      </c>
      <c r="CB124" s="37">
        <f>($J124)/([2]AWM_DB_2017Q4!B163*[2]AWM_DB_2017Q4!H163)*100</f>
        <v>7.1571875637442366</v>
      </c>
      <c r="CC124" s="37">
        <f t="shared" si="22"/>
        <v>15.099109666631049</v>
      </c>
      <c r="CD124">
        <f>N124/([2]AWM_DB_2017Q4!H163*[2]population!D208)*100</f>
        <v>31066548.174839735</v>
      </c>
      <c r="CF124">
        <f t="shared" si="25"/>
        <v>0.52598611959474784</v>
      </c>
      <c r="CG124">
        <f>N124/([2]AWM_DB_2017Q4!B163*[2]AWM_DB_2017Q4!H163)*100</f>
        <v>16.971284369119118</v>
      </c>
      <c r="CH124">
        <f>($G124+$H124)/[2]AWM_DB_2017Q4!Q163*100</f>
        <v>50.552108464860204</v>
      </c>
      <c r="CI124">
        <f t="shared" si="23"/>
        <v>37.769938501993536</v>
      </c>
      <c r="CK124" s="80">
        <f>N124+P124+Q124+[2]Fiscaldatabase!CN124+W124+X124</f>
        <v>1199270.3588059677</v>
      </c>
      <c r="CL124" s="80">
        <f>[2]Fiscaldatabase!CK124-D124-P124</f>
        <v>74898.334702237218</v>
      </c>
      <c r="CM124" s="80">
        <f>[2]Fiscaldatabase!CK124-D124</f>
        <v>140235.12270276365</v>
      </c>
      <c r="CN124" s="83">
        <f>[2]AWM_DB_2017Q4!D163*[2]AWM_DB_2017Q4!J163</f>
        <v>509808.53511511907</v>
      </c>
      <c r="CO124" s="55">
        <f>[2]Fiscaldatabase!CL124/([2]AWM_DB_2017Q4!B163*[2]AWM_DB_2017Q4!H163)*100</f>
        <v>3.1493672526332874</v>
      </c>
      <c r="CP124" s="37">
        <f>[2]Fiscaldatabase!CM124/([2]AWM_DB_2017Q4!B163*[2]AWM_DB_2017Q4!H163)*100</f>
        <v>5.896685218234933</v>
      </c>
      <c r="CQ124">
        <f>SUM([2]Fiscaldatabase!CM121:CM124)/([2]AWM_DB_2017Q4!B163*[2]AWM_DB_2017Q4!H163+[2]AWM_DB_2017Q4!B162*[2]AWM_DB_2017Q4!H162+[2]AWM_DB_2017Q4!B161*[2]AWM_DB_2017Q4!H161+[2]AWM_DB_2017Q4!B160*[2]AWM_DB_2017Q4!H160)*100</f>
        <v>6.4585120922938151</v>
      </c>
      <c r="CX124">
        <v>132167.53262559901</v>
      </c>
      <c r="CY124" s="37">
        <f>CX124/([2]AWM_DB_2017Q4!B163*[2]AWM_DB_2017Q4!H163)*100</f>
        <v>5.5574546586009728</v>
      </c>
    </row>
    <row r="125" spans="1:103">
      <c r="A125" s="71" t="s">
        <v>414</v>
      </c>
      <c r="B125" s="72">
        <f t="shared" si="15"/>
        <v>158510.38010085141</v>
      </c>
      <c r="C125" s="73">
        <f t="shared" si="16"/>
        <v>92698.911919617225</v>
      </c>
      <c r="D125" s="74">
        <v>1063936.6484223097</v>
      </c>
      <c r="E125" s="75">
        <v>270283.82902904961</v>
      </c>
      <c r="F125" s="76">
        <v>56427.557999999997</v>
      </c>
      <c r="G125" s="76">
        <v>213856.27102904962</v>
      </c>
      <c r="H125" s="75">
        <v>360456.00587503938</v>
      </c>
      <c r="I125" s="76">
        <v>189484.12</v>
      </c>
      <c r="J125" s="76">
        <v>170971.88587503938</v>
      </c>
      <c r="K125" s="75">
        <v>300517.55823588005</v>
      </c>
      <c r="L125" s="77">
        <f t="shared" si="17"/>
        <v>132679.25528234057</v>
      </c>
      <c r="M125" s="78">
        <v>1222447.0285231611</v>
      </c>
      <c r="N125" s="75">
        <v>405550.19898248289</v>
      </c>
      <c r="O125" s="79">
        <v>44134.396606786016</v>
      </c>
      <c r="P125" s="75">
        <v>65811.468181234188</v>
      </c>
      <c r="Q125" s="75">
        <v>34124.222580519687</v>
      </c>
      <c r="R125" s="75">
        <v>511532.93</v>
      </c>
      <c r="S125" s="75">
        <v>255605.77624435729</v>
      </c>
      <c r="T125" s="80">
        <f t="shared" si="18"/>
        <v>255927.15375564271</v>
      </c>
      <c r="U125" s="75">
        <v>23326382.080834579</v>
      </c>
      <c r="V125" s="75">
        <v>511235.67</v>
      </c>
      <c r="W125" s="75">
        <v>81134.137447771529</v>
      </c>
      <c r="X125" s="77">
        <f t="shared" si="14"/>
        <v>124294.07133115269</v>
      </c>
      <c r="Y125" s="81"/>
      <c r="Z125" s="82">
        <v>7800145.5</v>
      </c>
      <c r="AA125" s="83">
        <f t="shared" si="24"/>
        <v>8230890.1197409183</v>
      </c>
      <c r="AB125" s="83"/>
      <c r="AC125" s="83">
        <f t="shared" si="19"/>
        <v>592667.06744777155</v>
      </c>
      <c r="AD125" s="83">
        <f>(W125+[2]AWM_DB_2017Q4!D164*[2]AWM_DB_2017Q4!J164)/[2]AWM_DB_2017Q4!H164</f>
        <v>454969.08596291585</v>
      </c>
      <c r="AE125" s="83">
        <f>W125/[2]AWM_DB_2017Q4!H164</f>
        <v>62283.372846678918</v>
      </c>
      <c r="AF125" s="83">
        <f>([2]AWM_DB_2017Q4!E164*[2]AWM_DB_2017Q4!K164-[2]Fiscaldatabase!W125)/[2]AWM_DB_2017Q4!H164</f>
        <v>317714.68940860667</v>
      </c>
      <c r="AG125" s="83">
        <f>N125/([2]AWM_DB_2017Q4!H164)</f>
        <v>311324.37030628201</v>
      </c>
      <c r="AH125" s="84">
        <f>([2]AWM_DB_2017Q4!C164*[2]AWM_DB_2017Q4!I164)/([2]AWM_DB_2017Q4!B164*[2]AWM_DB_2017Q4!H164)*100</f>
        <v>56.107359923631165</v>
      </c>
      <c r="AI125" s="84">
        <f>([2]AWM_DB_2017Q4!E164*[2]AWM_DB_2017Q4!K164-[2]Fiscaldatabase!W125)/([2]AWM_DB_2017Q4!H164*[2]AWM_DB_2017Q4!B164)*100</f>
        <v>17.264256868381931</v>
      </c>
      <c r="AJ125" s="84">
        <f>(W125+[2]AWM_DB_2017Q4!D164*[2]AWM_DB_2017Q4!J164)/([2]AWM_DB_2017Q4!H164*[2]AWM_DB_2017Q4!B164)*100</f>
        <v>24.722505534312695</v>
      </c>
      <c r="AK125" s="84">
        <f t="shared" si="20"/>
        <v>1.9058776736742118</v>
      </c>
      <c r="AL125">
        <f>[2]AWM_DB_2017Q4!Q164/([2]AWM_DB_2017Q4!B164*[2]AWM_DB_2017Q4!H164)</f>
        <v>0.47703473883712139</v>
      </c>
      <c r="AM125">
        <f>([2]AWM_DB_2017Q4!Q164-I125)/([2]AWM_DB_2017Q4!B164*[2]AWM_DB_2017Q4!H164)</f>
        <v>0.39799383222541829</v>
      </c>
      <c r="AO125">
        <f>Z125/([2]AWM_DB_2017Q4!B164*[2]AWM_DB_2017Q4!H164+[2]AWM_DB_2017Q4!B163*[2]AWM_DB_2017Q4!H163+[2]AWM_DB_2017Q4!B162*[2]AWM_DB_2017Q4!H162+[2]AWM_DB_2017Q4!B161*[2]AWM_DB_2017Q4!H161)*100</f>
        <v>82.398893870158446</v>
      </c>
      <c r="AP125">
        <f>Z125/([2]AWM_DB_2017Q4!B164*[2]AWM_DB_2017Q4!H164*4)*100</f>
        <v>81.343303600216771</v>
      </c>
      <c r="AQ125">
        <f>AA125/([2]AWM_DB_2017Q4!B164*[2]AWM_DB_2017Q4!H164*4)*100</f>
        <v>85.835295496745559</v>
      </c>
      <c r="AR125">
        <f>B125/([2]AWM_DB_2017Q4!B164*[2]AWM_DB_2017Q4!H164)*100</f>
        <v>6.6120602351991087</v>
      </c>
      <c r="AS125">
        <f>(B125-P125)/([2]AWM_DB_2017Q4!B164*[2]AWM_DB_2017Q4!H164)*100</f>
        <v>3.8668179898373323</v>
      </c>
      <c r="AT125">
        <f>SUM(C122:C125)/([2]AWM_DB_2017Q4!B164*[2]AWM_DB_2017Q4!H164+[2]AWM_DB_2017Q4!B163*[2]AWM_DB_2017Q4!H163+[2]AWM_DB_2017Q4!B162*[2]AWM_DB_2017Q4!H162+[2]AWM_DB_2017Q4!B161*[2]AWM_DB_2017Q4!H161)*100</f>
        <v>3.6673344488232744</v>
      </c>
      <c r="AU125" s="85">
        <f>Z125/([2]AWM_DB_2017Q4!H164*[2]population!D209)</f>
        <v>5980957.3954778761</v>
      </c>
      <c r="AV125">
        <f>AA125/([2]AWM_DB_2017Q4!H164*[2]population!D209)</f>
        <v>6311241.6470987909</v>
      </c>
      <c r="AW125" s="36">
        <f>(M125-P125)/([2]AWM_DB_2017Q4!B164*[2]AWM_DB_2017Q4!H164)*100</f>
        <v>48.247591042859504</v>
      </c>
      <c r="AX125" s="36">
        <f>D125/([2]AWM_DB_2017Q4!B164*[2]AWM_DB_2017Q4!H164)*100</f>
        <v>44.380773053022168</v>
      </c>
      <c r="AZ125" s="36">
        <f>AC125/([2]AWM_DB_2017Q4!B164*[2]AWM_DB_2017Q4!H164)*100</f>
        <v>24.722357910505252</v>
      </c>
      <c r="BA125" s="36">
        <f>AD125/[2]AWM_DB_2017Q4!B164*100</f>
        <v>24.722505534312695</v>
      </c>
      <c r="BC125">
        <f>R125/([2]AWM_DB_2017Q4!B164*[2]AWM_DB_2017Q4!H164)*100</f>
        <v>21.33794987619061</v>
      </c>
      <c r="BD125">
        <f>([2]AWM_DB_2017Q4!D164*[2]AWM_DB_2017Q4!J164)/([2]AWM_DB_2017Q4!B164*[2]AWM_DB_2017Q4!H164)*100</f>
        <v>21.338097499998057</v>
      </c>
      <c r="BE125" s="37">
        <f>N125/([2]AWM_DB_2017Q4!B164*[2]AWM_DB_2017Q4!H164)*100</f>
        <v>16.91701415619</v>
      </c>
      <c r="BG125">
        <f t="shared" si="21"/>
        <v>0.24339484375091036</v>
      </c>
      <c r="BH125">
        <f>([2]AWM_DB_2017Q4!D164/[2]AWM_DB_2017Q4!D163-1)*100</f>
        <v>0.2433944936851562</v>
      </c>
      <c r="BL125" s="37">
        <f>(G125+H125)/[2]AWM_DB_2017Q4!Q164</f>
        <v>0.50220055402724817</v>
      </c>
      <c r="BM125">
        <f>(E125+H125)/[2]AWM_DB_2017Q4!T164</f>
        <v>0.29508484480840719</v>
      </c>
      <c r="BN125">
        <f>(E125)/[2]AWM_DB_2017Q4!T164</f>
        <v>0.12644938107545889</v>
      </c>
      <c r="BP125">
        <f>(H125)/[2]AWM_DB_2017Q4!T164</f>
        <v>0.16863546373294833</v>
      </c>
      <c r="BR125">
        <f>($E125)/[2]AWM_DB_2017Q4!Q164</f>
        <v>0.23634648629610081</v>
      </c>
      <c r="BS125">
        <f>($G125)/[2]AWM_DB_2017Q4!Q164</f>
        <v>0.18700407794160004</v>
      </c>
      <c r="BT125">
        <f>($H125)/[2]AWM_DB_2017Q4!Q164</f>
        <v>0.31519647608564805</v>
      </c>
      <c r="BU125">
        <f>($I125)/([2]AWM_DB_2017Q4!$Q164)</f>
        <v>0.16569213974727073</v>
      </c>
      <c r="BV125">
        <f>($J125)/([2]AWM_DB_2017Q4!$Q164)</f>
        <v>0.14950433633837734</v>
      </c>
      <c r="BW125">
        <f>K125/([2]AWM_DB_2017Q4!C164*[2]AWM_DB_2017Q4!I164)*100</f>
        <v>22.34236340563346</v>
      </c>
      <c r="BX125">
        <f>($I125)/([2]AWM_DB_2017Q4!Q164-$I125)*100</f>
        <v>19.859832040546653</v>
      </c>
      <c r="BY125">
        <f>($J125)/([2]AWM_DB_2017Q4!Q164-$I125)*100</f>
        <v>17.919564642851302</v>
      </c>
      <c r="BZ125">
        <f>($E125)/([2]AWM_DB_2017Q4!B164*[2]AWM_DB_2017Q4!H164)*100</f>
        <v>11.274548436533173</v>
      </c>
      <c r="CA125" s="37">
        <f>($I125)/([2]AWM_DB_2017Q4!B164*[2]AWM_DB_2017Q4!H164)*100</f>
        <v>7.9040906611703114</v>
      </c>
      <c r="CB125" s="37">
        <f>($J125)/([2]AWM_DB_2017Q4!B164*[2]AWM_DB_2017Q4!H164)*100</f>
        <v>7.1318762040194983</v>
      </c>
      <c r="CC125" s="37">
        <f t="shared" si="22"/>
        <v>15.03596686518981</v>
      </c>
      <c r="CD125">
        <f>N125/([2]AWM_DB_2017Q4!H164*[2]population!D209)*100</f>
        <v>31096579.69638906</v>
      </c>
      <c r="CF125">
        <f t="shared" si="25"/>
        <v>0.52567890924721938</v>
      </c>
      <c r="CG125">
        <f>N125/([2]AWM_DB_2017Q4!B164*[2]AWM_DB_2017Q4!H164)*100</f>
        <v>16.91701415619</v>
      </c>
      <c r="CH125">
        <f>($G125+$H125)/[2]AWM_DB_2017Q4!Q164*100</f>
        <v>50.220055402724817</v>
      </c>
      <c r="CI125">
        <f t="shared" si="23"/>
        <v>37.779396683397955</v>
      </c>
      <c r="CK125" s="80">
        <f>N125+P125+Q125+[2]Fiscaldatabase!CN125+W125+X125</f>
        <v>1222450.5674966425</v>
      </c>
      <c r="CL125" s="80">
        <f>[2]Fiscaldatabase!CK125-D125-P125</f>
        <v>92702.450893098619</v>
      </c>
      <c r="CM125" s="80">
        <f>[2]Fiscaldatabase!CK125-D125</f>
        <v>158513.91907433281</v>
      </c>
      <c r="CN125" s="83">
        <f>[2]AWM_DB_2017Q4!D164*[2]AWM_DB_2017Q4!J164</f>
        <v>511536.46897348145</v>
      </c>
      <c r="CO125" s="55">
        <f>[2]Fiscaldatabase!CL125/([2]AWM_DB_2017Q4!B164*[2]AWM_DB_2017Q4!H164)*100</f>
        <v>3.8669656136447754</v>
      </c>
      <c r="CP125" s="37">
        <f>[2]Fiscaldatabase!CM125/([2]AWM_DB_2017Q4!B164*[2]AWM_DB_2017Q4!H164)*100</f>
        <v>6.6122078590065509</v>
      </c>
      <c r="CQ125">
        <f>SUM([2]Fiscaldatabase!CM122:CM125)/([2]AWM_DB_2017Q4!B164*[2]AWM_DB_2017Q4!H164+[2]AWM_DB_2017Q4!B163*[2]AWM_DB_2017Q4!H163+[2]AWM_DB_2017Q4!B162*[2]AWM_DB_2017Q4!H162+[2]AWM_DB_2017Q4!B161*[2]AWM_DB_2017Q4!H161)*100</f>
        <v>6.4458216809845341</v>
      </c>
      <c r="CX125">
        <v>170673.455135002</v>
      </c>
      <c r="CY125" s="37">
        <f>CX125/([2]AWM_DB_2017Q4!B164*[2]AWM_DB_2017Q4!H164)*100</f>
        <v>7.1194275427526046</v>
      </c>
    </row>
    <row r="126" spans="1:103">
      <c r="A126" s="71" t="s">
        <v>415</v>
      </c>
      <c r="B126" s="72">
        <f t="shared" si="15"/>
        <v>137025.97312121349</v>
      </c>
      <c r="C126" s="73">
        <f t="shared" si="16"/>
        <v>69149.719720673427</v>
      </c>
      <c r="D126" s="74">
        <v>1071513.0022382101</v>
      </c>
      <c r="E126" s="75">
        <v>277116.02378861693</v>
      </c>
      <c r="F126" s="76">
        <v>58264.728000000003</v>
      </c>
      <c r="G126" s="76">
        <v>218851.29578861693</v>
      </c>
      <c r="H126" s="75">
        <v>363049.48041151062</v>
      </c>
      <c r="I126" s="76">
        <v>190911.01</v>
      </c>
      <c r="J126" s="76">
        <v>172138.47041151061</v>
      </c>
      <c r="K126" s="75">
        <v>302612.29980169825</v>
      </c>
      <c r="L126" s="77">
        <f t="shared" si="17"/>
        <v>128735.1982363842</v>
      </c>
      <c r="M126" s="78">
        <v>1208538.9753594236</v>
      </c>
      <c r="N126" s="75">
        <v>407393.90004663891</v>
      </c>
      <c r="O126" s="79">
        <v>43816.062514719561</v>
      </c>
      <c r="P126" s="75">
        <v>67876.253400540067</v>
      </c>
      <c r="Q126" s="75">
        <v>34244.714175359411</v>
      </c>
      <c r="R126" s="75">
        <v>512788.94</v>
      </c>
      <c r="S126" s="75">
        <v>255673.28223810237</v>
      </c>
      <c r="T126" s="80">
        <f t="shared" si="18"/>
        <v>257115.65776189763</v>
      </c>
      <c r="U126" s="75">
        <v>23329061.232465964</v>
      </c>
      <c r="V126" s="75">
        <v>511269.32</v>
      </c>
      <c r="W126" s="75">
        <v>80460.944928872501</v>
      </c>
      <c r="X126" s="77">
        <f t="shared" si="14"/>
        <v>105774.22280801274</v>
      </c>
      <c r="Y126" s="81"/>
      <c r="Z126" s="82">
        <v>8122128.5999999996</v>
      </c>
      <c r="AA126" s="83">
        <f t="shared" si="24"/>
        <v>8367916.092862132</v>
      </c>
      <c r="AB126" s="83"/>
      <c r="AC126" s="83">
        <f t="shared" si="19"/>
        <v>593249.88492887246</v>
      </c>
      <c r="AD126" s="83">
        <f>(W126+[2]AWM_DB_2017Q4!D165*[2]AWM_DB_2017Q4!J165)/[2]AWM_DB_2017Q4!H165</f>
        <v>454372.67558710004</v>
      </c>
      <c r="AE126" s="83">
        <f>W126/[2]AWM_DB_2017Q4!H165</f>
        <v>61624.946040987299</v>
      </c>
      <c r="AF126" s="83">
        <f>([2]AWM_DB_2017Q4!E165*[2]AWM_DB_2017Q4!K165-[2]Fiscaldatabase!W126)/[2]AWM_DB_2017Q4!H165</f>
        <v>319823.03539043106</v>
      </c>
      <c r="AG126" s="83">
        <f>N126/([2]AWM_DB_2017Q4!H165)</f>
        <v>312022.52384675416</v>
      </c>
      <c r="AH126" s="84">
        <f>([2]AWM_DB_2017Q4!C165*[2]AWM_DB_2017Q4!I165)/([2]AWM_DB_2017Q4!B165*[2]AWM_DB_2017Q4!H165)*100</f>
        <v>56.203692566151354</v>
      </c>
      <c r="AI126" s="84">
        <f>([2]AWM_DB_2017Q4!E165*[2]AWM_DB_2017Q4!K165-[2]Fiscaldatabase!W126)/([2]AWM_DB_2017Q4!H165*[2]AWM_DB_2017Q4!B165)*100</f>
        <v>17.274453396280151</v>
      </c>
      <c r="AJ126" s="84">
        <f>(W126+[2]AWM_DB_2017Q4!D165*[2]AWM_DB_2017Q4!J165)/([2]AWM_DB_2017Q4!H165*[2]AWM_DB_2017Q4!B165)*100</f>
        <v>24.541820758440966</v>
      </c>
      <c r="AK126" s="84">
        <f t="shared" si="20"/>
        <v>1.9800332791275252</v>
      </c>
      <c r="AL126">
        <f>[2]AWM_DB_2017Q4!Q165/([2]AWM_DB_2017Q4!B165*[2]AWM_DB_2017Q4!H165)</f>
        <v>0.47604789842521794</v>
      </c>
      <c r="AM126">
        <f>([2]AWM_DB_2017Q4!Q165-I126)/([2]AWM_DB_2017Q4!B165*[2]AWM_DB_2017Q4!H165)</f>
        <v>0.39707156411614775</v>
      </c>
      <c r="AO126">
        <f>Z126/([2]AWM_DB_2017Q4!B165*[2]AWM_DB_2017Q4!H165+[2]AWM_DB_2017Q4!B164*[2]AWM_DB_2017Q4!H164+[2]AWM_DB_2017Q4!B163*[2]AWM_DB_2017Q4!H163+[2]AWM_DB_2017Q4!B162*[2]AWM_DB_2017Q4!H162)*100</f>
        <v>85.109493049625002</v>
      </c>
      <c r="AP126">
        <f>Z126/([2]AWM_DB_2017Q4!B165*[2]AWM_DB_2017Q4!H165*4)*100</f>
        <v>83.999338699069838</v>
      </c>
      <c r="AQ126">
        <f>AA126/([2]AWM_DB_2017Q4!B165*[2]AWM_DB_2017Q4!H165*4)*100</f>
        <v>86.541281566229259</v>
      </c>
      <c r="AR126">
        <f>B126/([2]AWM_DB_2017Q4!B165*[2]AWM_DB_2017Q4!H165)*100</f>
        <v>5.6685096696343633</v>
      </c>
      <c r="AS126">
        <f>(B126-P126)/([2]AWM_DB_2017Q4!B165*[2]AWM_DB_2017Q4!H165)*100</f>
        <v>2.8605953014644938</v>
      </c>
      <c r="AT126">
        <f>SUM(C123:C126)/([2]AWM_DB_2017Q4!B165*[2]AWM_DB_2017Q4!H165+[2]AWM_DB_2017Q4!B164*[2]AWM_DB_2017Q4!H164+[2]AWM_DB_2017Q4!B163*[2]AWM_DB_2017Q4!H163+[2]AWM_DB_2017Q4!B162*[2]AWM_DB_2017Q4!H162)*100</f>
        <v>3.3849111836352761</v>
      </c>
      <c r="AU126" s="85">
        <f>Z126/([2]AWM_DB_2017Q4!H165*[2]population!D210)</f>
        <v>6210312.3139884034</v>
      </c>
      <c r="AV126">
        <f>AA126/([2]AWM_DB_2017Q4!H165*[2]population!D210)</f>
        <v>6398245.4493423589</v>
      </c>
      <c r="AW126" s="36">
        <f>(M126-P126)/([2]AWM_DB_2017Q4!B165*[2]AWM_DB_2017Q4!H165)*100</f>
        <v>47.187095423841086</v>
      </c>
      <c r="AX126" s="36">
        <f>D126/([2]AWM_DB_2017Q4!B165*[2]AWM_DB_2017Q4!H165)*100</f>
        <v>44.326500122376586</v>
      </c>
      <c r="AZ126" s="36">
        <f>AC126/([2]AWM_DB_2017Q4!B165*[2]AWM_DB_2017Q4!H165)*100</f>
        <v>24.541644424258227</v>
      </c>
      <c r="BA126" s="36">
        <f>AD126/[2]AWM_DB_2017Q4!B165*100</f>
        <v>24.541820758440966</v>
      </c>
      <c r="BC126">
        <f>R126/([2]AWM_DB_2017Q4!B165*[2]AWM_DB_2017Q4!H165)*100</f>
        <v>21.213124772339608</v>
      </c>
      <c r="BD126">
        <f>([2]AWM_DB_2017Q4!D165*[2]AWM_DB_2017Q4!J165)/([2]AWM_DB_2017Q4!B165*[2]AWM_DB_2017Q4!H165)*100</f>
        <v>21.213301106522344</v>
      </c>
      <c r="BE126" s="37">
        <f>N126/([2]AWM_DB_2017Q4!B165*[2]AWM_DB_2017Q4!H165)*100</f>
        <v>16.853127981230255</v>
      </c>
      <c r="BG126">
        <f t="shared" si="21"/>
        <v>6.582091582152394E-3</v>
      </c>
      <c r="BH126">
        <f>([2]AWM_DB_2017Q4!D165/[2]AWM_DB_2017Q4!D164-1)*100</f>
        <v>6.5822691085459795E-3</v>
      </c>
      <c r="BL126" s="37">
        <f>(G126+H126)/[2]AWM_DB_2017Q4!Q165</f>
        <v>0.50566661427653947</v>
      </c>
      <c r="BM126">
        <f>(E126+H126)/[2]AWM_DB_2017Q4!T165</f>
        <v>0.29717985417516518</v>
      </c>
      <c r="BN126">
        <f>(E126)/[2]AWM_DB_2017Q4!T165</f>
        <v>0.12864376321245455</v>
      </c>
      <c r="BP126">
        <f>(H126)/[2]AWM_DB_2017Q4!T165</f>
        <v>0.16853609096271066</v>
      </c>
      <c r="BR126">
        <f>($E126)/[2]AWM_DB_2017Q4!Q165</f>
        <v>0.24081136723346441</v>
      </c>
      <c r="BS126">
        <f>($G126)/[2]AWM_DB_2017Q4!Q165</f>
        <v>0.19017983528759411</v>
      </c>
      <c r="BT126">
        <f>($H126)/[2]AWM_DB_2017Q4!Q165</f>
        <v>0.31548677898894539</v>
      </c>
      <c r="BU126">
        <f>($I126)/([2]AWM_DB_2017Q4!$Q165)</f>
        <v>0.16589997470911333</v>
      </c>
      <c r="BV126">
        <f>($J126)/([2]AWM_DB_2017Q4!$Q165)</f>
        <v>0.14958680427983209</v>
      </c>
      <c r="BW126">
        <f>K126/([2]AWM_DB_2017Q4!C165*[2]AWM_DB_2017Q4!I165)*100</f>
        <v>22.27346189978558</v>
      </c>
      <c r="BX126">
        <f>($I126)/([2]AWM_DB_2017Q4!Q165-$I126)*100</f>
        <v>19.889697839447596</v>
      </c>
      <c r="BY126">
        <f>($J126)/([2]AWM_DB_2017Q4!Q165-$I126)*100</f>
        <v>17.933916765877655</v>
      </c>
      <c r="BZ126">
        <f>($E126)/([2]AWM_DB_2017Q4!B165*[2]AWM_DB_2017Q4!H165)*100</f>
        <v>11.463774528839412</v>
      </c>
      <c r="CA126" s="37">
        <f>($I126)/([2]AWM_DB_2017Q4!B165*[2]AWM_DB_2017Q4!H165)*100</f>
        <v>7.897633430907022</v>
      </c>
      <c r="CB126" s="37">
        <f>($J126)/([2]AWM_DB_2017Q4!B165*[2]AWM_DB_2017Q4!H165)*100</f>
        <v>7.1210483809558465</v>
      </c>
      <c r="CC126" s="37">
        <f t="shared" si="22"/>
        <v>15.018681811862869</v>
      </c>
      <c r="CD126">
        <f>N126/([2]AWM_DB_2017Q4!H165*[2]population!D210)*100</f>
        <v>31150003.634557109</v>
      </c>
      <c r="CF126">
        <f t="shared" si="25"/>
        <v>0.52585396840013521</v>
      </c>
      <c r="CG126">
        <f>N126/([2]AWM_DB_2017Q4!B165*[2]AWM_DB_2017Q4!H165)*100</f>
        <v>16.853127981230255</v>
      </c>
      <c r="CH126">
        <f>($G126+$H126)/[2]AWM_DB_2017Q4!Q165*100</f>
        <v>50.566661427653948</v>
      </c>
      <c r="CI126">
        <f t="shared" si="23"/>
        <v>37.823614605325247</v>
      </c>
      <c r="CK126" s="80">
        <f>N126+P126+Q126+[2]Fiscaldatabase!CN126+W126+X126</f>
        <v>1208543.2379194952</v>
      </c>
      <c r="CL126" s="80">
        <f>[2]Fiscaldatabase!CK126-D126-P126</f>
        <v>69153.982280745084</v>
      </c>
      <c r="CM126" s="80">
        <f>[2]Fiscaldatabase!CK126-D126</f>
        <v>137030.23568128515</v>
      </c>
      <c r="CN126" s="83">
        <f>[2]AWM_DB_2017Q4!D165*[2]AWM_DB_2017Q4!J165</f>
        <v>512793.20256007172</v>
      </c>
      <c r="CO126" s="55">
        <f>[2]Fiscaldatabase!CL126/([2]AWM_DB_2017Q4!B165*[2]AWM_DB_2017Q4!H165)*100</f>
        <v>2.8607716356472275</v>
      </c>
      <c r="CP126" s="37">
        <f>[2]Fiscaldatabase!CM126/([2]AWM_DB_2017Q4!B165*[2]AWM_DB_2017Q4!H165)*100</f>
        <v>5.6686860038170961</v>
      </c>
      <c r="CQ126">
        <f>SUM([2]Fiscaldatabase!CM123:CM126)/([2]AWM_DB_2017Q4!B165*[2]AWM_DB_2017Q4!H165+[2]AWM_DB_2017Q4!B164*[2]AWM_DB_2017Q4!H164+[2]AWM_DB_2017Q4!B163*[2]AWM_DB_2017Q4!H163+[2]AWM_DB_2017Q4!B162*[2]AWM_DB_2017Q4!H162)*100</f>
        <v>6.1603425200750763</v>
      </c>
      <c r="CX126">
        <v>135626.547954587</v>
      </c>
      <c r="CY126" s="37">
        <f>CX126/([2]AWM_DB_2017Q4!B165*[2]AWM_DB_2017Q4!H165)*100</f>
        <v>5.6106180531162693</v>
      </c>
    </row>
    <row r="127" spans="1:103">
      <c r="A127" s="71" t="s">
        <v>416</v>
      </c>
      <c r="B127" s="72">
        <f t="shared" si="15"/>
        <v>108417.57244789787</v>
      </c>
      <c r="C127" s="73">
        <f t="shared" si="16"/>
        <v>37298.071532165661</v>
      </c>
      <c r="D127" s="74">
        <v>1094609.8785852694</v>
      </c>
      <c r="E127" s="75">
        <v>286388.69353202131</v>
      </c>
      <c r="F127" s="76">
        <v>60252.46</v>
      </c>
      <c r="G127" s="76">
        <v>226136.23353202132</v>
      </c>
      <c r="H127" s="75">
        <v>367058.38815809577</v>
      </c>
      <c r="I127" s="76">
        <v>192940.46</v>
      </c>
      <c r="J127" s="76">
        <v>174117.92815809578</v>
      </c>
      <c r="K127" s="75">
        <v>305117.33321902115</v>
      </c>
      <c r="L127" s="77">
        <f t="shared" si="17"/>
        <v>136045.46367613133</v>
      </c>
      <c r="M127" s="78">
        <v>1203027.4510331673</v>
      </c>
      <c r="N127" s="75">
        <v>407767.76696434192</v>
      </c>
      <c r="O127" s="79">
        <v>41293.12063016407</v>
      </c>
      <c r="P127" s="75">
        <v>71119.500915732206</v>
      </c>
      <c r="Q127" s="75">
        <v>33602.148870038072</v>
      </c>
      <c r="R127" s="75">
        <v>512208.45</v>
      </c>
      <c r="S127" s="75">
        <v>256172.31936424604</v>
      </c>
      <c r="T127" s="80">
        <f t="shared" si="18"/>
        <v>256036.13063575397</v>
      </c>
      <c r="U127" s="75">
        <v>23305303.839440808</v>
      </c>
      <c r="V127" s="75">
        <v>509871.34</v>
      </c>
      <c r="W127" s="75">
        <v>77862.761968802966</v>
      </c>
      <c r="X127" s="77">
        <f t="shared" si="14"/>
        <v>100466.82231425215</v>
      </c>
      <c r="Y127" s="81"/>
      <c r="Z127" s="82">
        <v>8232893.5</v>
      </c>
      <c r="AA127" s="83">
        <f t="shared" si="24"/>
        <v>8476333.6653100289</v>
      </c>
      <c r="AB127" s="83"/>
      <c r="AC127" s="83">
        <f t="shared" si="19"/>
        <v>590071.21196880296</v>
      </c>
      <c r="AD127" s="83">
        <f>(W127+[2]AWM_DB_2017Q4!D166*[2]AWM_DB_2017Q4!J166)/[2]AWM_DB_2017Q4!H166</f>
        <v>451317.67221748125</v>
      </c>
      <c r="AE127" s="83">
        <f>W127/[2]AWM_DB_2017Q4!H166</f>
        <v>59553.732116409396</v>
      </c>
      <c r="AF127" s="83">
        <f>([2]AWM_DB_2017Q4!E166*[2]AWM_DB_2017Q4!K166-[2]Fiscaldatabase!W127)/[2]AWM_DB_2017Q4!H166</f>
        <v>329173.70878871629</v>
      </c>
      <c r="AG127" s="83">
        <f>N127/([2]AWM_DB_2017Q4!H166)</f>
        <v>311883.26416202274</v>
      </c>
      <c r="AH127" s="84">
        <f>([2]AWM_DB_2017Q4!C166*[2]AWM_DB_2017Q4!I166)/([2]AWM_DB_2017Q4!B166*[2]AWM_DB_2017Q4!H166)*100</f>
        <v>55.988380560333681</v>
      </c>
      <c r="AI127" s="84">
        <f>([2]AWM_DB_2017Q4!E166*[2]AWM_DB_2017Q4!K166-[2]Fiscaldatabase!W127)/([2]AWM_DB_2017Q4!H166*[2]AWM_DB_2017Q4!B166)*100</f>
        <v>17.632386051445728</v>
      </c>
      <c r="AJ127" s="84">
        <f>(W127+[2]AWM_DB_2017Q4!D166*[2]AWM_DB_2017Q4!J166)/([2]AWM_DB_2017Q4!H166*[2]AWM_DB_2017Q4!B166)*100</f>
        <v>24.175100306951538</v>
      </c>
      <c r="AK127" s="84">
        <f t="shared" si="20"/>
        <v>2.2041330812690632</v>
      </c>
      <c r="AL127">
        <f>[2]AWM_DB_2017Q4!Q166/([2]AWM_DB_2017Q4!B166*[2]AWM_DB_2017Q4!H166)</f>
        <v>0.47484770154900929</v>
      </c>
      <c r="AM127">
        <f>([2]AWM_DB_2017Q4!Q166-I127)/([2]AWM_DB_2017Q4!B166*[2]AWM_DB_2017Q4!H166)</f>
        <v>0.39580014811080266</v>
      </c>
      <c r="AO127">
        <f>Z127/([2]AWM_DB_2017Q4!B166*[2]AWM_DB_2017Q4!H166+[2]AWM_DB_2017Q4!B165*[2]AWM_DB_2017Q4!H165+[2]AWM_DB_2017Q4!B164*[2]AWM_DB_2017Q4!H164+[2]AWM_DB_2017Q4!B163*[2]AWM_DB_2017Q4!H163)*100</f>
        <v>85.459941618459382</v>
      </c>
      <c r="AP127">
        <f>Z127/([2]AWM_DB_2017Q4!B166*[2]AWM_DB_2017Q4!H166*4)*100</f>
        <v>84.325248433158379</v>
      </c>
      <c r="AQ127">
        <f>AA127/([2]AWM_DB_2017Q4!B166*[2]AWM_DB_2017Q4!H166*4)*100</f>
        <v>86.818679499450852</v>
      </c>
      <c r="AR127">
        <f>B127/([2]AWM_DB_2017Q4!B166*[2]AWM_DB_2017Q4!H166)*100</f>
        <v>4.4418593444401706</v>
      </c>
      <c r="AS127">
        <f>(B127-P127)/([2]AWM_DB_2017Q4!B166*[2]AWM_DB_2017Q4!H166)*100</f>
        <v>1.5280990325102985</v>
      </c>
      <c r="AT127">
        <f>SUM(C124:C127)/([2]AWM_DB_2017Q4!B166*[2]AWM_DB_2017Q4!H166+[2]AWM_DB_2017Q4!B165*[2]AWM_DB_2017Q4!H165+[2]AWM_DB_2017Q4!B164*[2]AWM_DB_2017Q4!H164+[2]AWM_DB_2017Q4!B163*[2]AWM_DB_2017Q4!H163)*100</f>
        <v>2.844647121597736</v>
      </c>
      <c r="AU127" s="85">
        <f>Z127/([2]AWM_DB_2017Q4!H166*[2]population!D211)</f>
        <v>6285792.3429458477</v>
      </c>
      <c r="AV127">
        <f>AA127/([2]AWM_DB_2017Q4!H166*[2]population!D211)</f>
        <v>6471658.2632412156</v>
      </c>
      <c r="AW127" s="36">
        <f>(M127-P127)/([2]AWM_DB_2017Q4!B166*[2]AWM_DB_2017Q4!H166)*100</f>
        <v>46.374178943099288</v>
      </c>
      <c r="AX127" s="36">
        <f>D127/([2]AWM_DB_2017Q4!B166*[2]AWM_DB_2017Q4!H166)*100</f>
        <v>44.84607991058899</v>
      </c>
      <c r="AZ127" s="36">
        <f>AC127/([2]AWM_DB_2017Q4!B166*[2]AWM_DB_2017Q4!H166)*100</f>
        <v>24.175170754983853</v>
      </c>
      <c r="BA127" s="36">
        <f>AD127/[2]AWM_DB_2017Q4!B166*100</f>
        <v>24.175100306951538</v>
      </c>
      <c r="BC127">
        <f>R127/([2]AWM_DB_2017Q4!B166*[2]AWM_DB_2017Q4!H166)*100</f>
        <v>20.985139572527196</v>
      </c>
      <c r="BD127">
        <f>([2]AWM_DB_2017Q4!D166*[2]AWM_DB_2017Q4!J166)/([2]AWM_DB_2017Q4!B166*[2]AWM_DB_2017Q4!H166)*100</f>
        <v>20.985069124494878</v>
      </c>
      <c r="BE127" s="37">
        <f>N127/([2]AWM_DB_2017Q4!B166*[2]AWM_DB_2017Q4!H166)*100</f>
        <v>16.706213071893792</v>
      </c>
      <c r="BG127">
        <f t="shared" si="21"/>
        <v>-0.27343318781576365</v>
      </c>
      <c r="BH127">
        <f>([2]AWM_DB_2017Q4!D166/[2]AWM_DB_2017Q4!D165-1)*100</f>
        <v>-0.27343398257771989</v>
      </c>
      <c r="BL127" s="37">
        <f>(G127+H127)/[2]AWM_DB_2017Q4!Q166</f>
        <v>0.5118090816121541</v>
      </c>
      <c r="BM127">
        <f>(E127+H127)/[2]AWM_DB_2017Q4!T166</f>
        <v>0.30077289861109835</v>
      </c>
      <c r="BN127">
        <f>(E127)/[2]AWM_DB_2017Q4!T166</f>
        <v>0.13182086185200931</v>
      </c>
      <c r="BP127">
        <f>(H127)/[2]AWM_DB_2017Q4!T166</f>
        <v>0.16895203675908907</v>
      </c>
      <c r="BR127">
        <f>($E127)/[2]AWM_DB_2017Q4!Q166</f>
        <v>0.24709653267439688</v>
      </c>
      <c r="BS127">
        <f>($G127)/[2]AWM_DB_2017Q4!Q166</f>
        <v>0.19511063278607557</v>
      </c>
      <c r="BT127">
        <f>($H127)/[2]AWM_DB_2017Q4!Q166</f>
        <v>0.31669844882607862</v>
      </c>
      <c r="BU127">
        <f>($I127)/([2]AWM_DB_2017Q4!$Q166)</f>
        <v>0.16646927673935072</v>
      </c>
      <c r="BV127">
        <f>($J127)/([2]AWM_DB_2017Q4!$Q166)</f>
        <v>0.15022917208672787</v>
      </c>
      <c r="BW127">
        <f>K127/([2]AWM_DB_2017Q4!C166*[2]AWM_DB_2017Q4!I166)*100</f>
        <v>22.32719149507728</v>
      </c>
      <c r="BX127">
        <f>($I127)/([2]AWM_DB_2017Q4!Q166-$I127)*100</f>
        <v>19.97158258164108</v>
      </c>
      <c r="BY127">
        <f>($J127)/([2]AWM_DB_2017Q4!Q166-$I127)*100</f>
        <v>18.023231525174442</v>
      </c>
      <c r="BZ127">
        <f>($E127)/([2]AWM_DB_2017Q4!B166*[2]AWM_DB_2017Q4!H166)*100</f>
        <v>11.733322060116704</v>
      </c>
      <c r="CA127" s="37">
        <f>($I127)/([2]AWM_DB_2017Q4!B166*[2]AWM_DB_2017Q4!H166)*100</f>
        <v>7.9047553438206659</v>
      </c>
      <c r="CB127" s="37">
        <f>($J127)/([2]AWM_DB_2017Q4!B166*[2]AWM_DB_2017Q4!H166)*100</f>
        <v>7.1335977070993319</v>
      </c>
      <c r="CC127" s="37">
        <f t="shared" si="22"/>
        <v>15.038353050919998</v>
      </c>
      <c r="CD127">
        <f>N127/([2]AWM_DB_2017Q4!H166*[2]population!D211)*100</f>
        <v>31132960.814865243</v>
      </c>
      <c r="CF127">
        <f t="shared" si="25"/>
        <v>0.5256396971832682</v>
      </c>
      <c r="CG127">
        <f>N127/([2]AWM_DB_2017Q4!B166*[2]AWM_DB_2017Q4!H166)*100</f>
        <v>16.706213071893792</v>
      </c>
      <c r="CH127">
        <f>($G127+$H127)/[2]AWM_DB_2017Q4!Q166*100</f>
        <v>51.180908161215413</v>
      </c>
      <c r="CI127">
        <f t="shared" si="23"/>
        <v>37.994814106815525</v>
      </c>
      <c r="CK127" s="80">
        <f>N127+P127+Q127+[2]Fiscaldatabase!CN127+W127+X127</f>
        <v>1203025.7315269751</v>
      </c>
      <c r="CL127" s="80">
        <f>[2]Fiscaldatabase!CK127-D127-P127</f>
        <v>37296.352025973407</v>
      </c>
      <c r="CM127" s="80">
        <f>[2]Fiscaldatabase!CK127-D127</f>
        <v>108415.85294170561</v>
      </c>
      <c r="CN127" s="83">
        <f>[2]AWM_DB_2017Q4!D166*[2]AWM_DB_2017Q4!J166</f>
        <v>512206.73049380787</v>
      </c>
      <c r="CO127" s="55">
        <f>[2]Fiscaldatabase!CL127/([2]AWM_DB_2017Q4!B166*[2]AWM_DB_2017Q4!H166)*100</f>
        <v>1.5280285844779784</v>
      </c>
      <c r="CP127" s="37">
        <f>[2]Fiscaldatabase!CM127/([2]AWM_DB_2017Q4!B166*[2]AWM_DB_2017Q4!H166)*100</f>
        <v>4.44178889640785</v>
      </c>
      <c r="CQ127">
        <f>SUM([2]Fiscaldatabase!CM124:CM127)/([2]AWM_DB_2017Q4!B166*[2]AWM_DB_2017Q4!H166+[2]AWM_DB_2017Q4!B165*[2]AWM_DB_2017Q4!H165+[2]AWM_DB_2017Q4!B164*[2]AWM_DB_2017Q4!H164+[2]AWM_DB_2017Q4!B163*[2]AWM_DB_2017Q4!H163)*100</f>
        <v>5.6489111723650183</v>
      </c>
      <c r="CX127">
        <v>101588.348353159</v>
      </c>
      <c r="CY127" s="37">
        <f>CX127/([2]AWM_DB_2017Q4!B166*[2]AWM_DB_2017Q4!H166)*100</f>
        <v>4.1620665749140899</v>
      </c>
    </row>
    <row r="128" spans="1:103">
      <c r="A128" s="71" t="s">
        <v>417</v>
      </c>
      <c r="B128" s="72">
        <f t="shared" si="15"/>
        <v>108343.56931256922</v>
      </c>
      <c r="C128" s="73">
        <f t="shared" si="16"/>
        <v>34873.689659762123</v>
      </c>
      <c r="D128" s="74">
        <v>1096040.4456305408</v>
      </c>
      <c r="E128" s="75">
        <v>284263.91578358732</v>
      </c>
      <c r="F128" s="76">
        <v>61190.993999999999</v>
      </c>
      <c r="G128" s="76">
        <v>223072.92178358731</v>
      </c>
      <c r="H128" s="75">
        <v>368929.38935743942</v>
      </c>
      <c r="I128" s="76">
        <v>193618.3</v>
      </c>
      <c r="J128" s="76">
        <v>175311.08935743943</v>
      </c>
      <c r="K128" s="75">
        <v>307736.76151782239</v>
      </c>
      <c r="L128" s="77">
        <f t="shared" si="17"/>
        <v>135110.37897169171</v>
      </c>
      <c r="M128" s="78">
        <v>1204384.0149431101</v>
      </c>
      <c r="N128" s="75">
        <v>408369.24896907958</v>
      </c>
      <c r="O128" s="79">
        <v>39243.493978065766</v>
      </c>
      <c r="P128" s="75">
        <v>73469.879652807096</v>
      </c>
      <c r="Q128" s="75">
        <v>33217.923112345037</v>
      </c>
      <c r="R128" s="75">
        <v>514547.99</v>
      </c>
      <c r="S128" s="75">
        <v>255977.47125269295</v>
      </c>
      <c r="T128" s="80">
        <f t="shared" si="18"/>
        <v>258570.51874730704</v>
      </c>
      <c r="U128" s="75">
        <v>23256044.397035588</v>
      </c>
      <c r="V128" s="75">
        <v>510690.97</v>
      </c>
      <c r="W128" s="75">
        <v>77349.575986969256</v>
      </c>
      <c r="X128" s="77">
        <f t="shared" si="14"/>
        <v>97429.397221909137</v>
      </c>
      <c r="Y128" s="81"/>
      <c r="Z128" s="82">
        <v>8322875.7000000002</v>
      </c>
      <c r="AA128" s="83">
        <f t="shared" si="24"/>
        <v>8584677.2346225977</v>
      </c>
      <c r="AB128" s="83"/>
      <c r="AC128" s="83">
        <f t="shared" si="19"/>
        <v>591897.56598696928</v>
      </c>
      <c r="AD128" s="83">
        <f>(W128+[2]AWM_DB_2017Q4!D167*[2]AWM_DB_2017Q4!J167)/[2]AWM_DB_2017Q4!H167</f>
        <v>451511.03740014887</v>
      </c>
      <c r="AE128" s="83">
        <f>W128/[2]AWM_DB_2017Q4!H167</f>
        <v>59003.373495729167</v>
      </c>
      <c r="AF128" s="83">
        <f>([2]AWM_DB_2017Q4!E167*[2]AWM_DB_2017Q4!K167-[2]Fiscaldatabase!W128)/[2]AWM_DB_2017Q4!H167</f>
        <v>328801.92326040304</v>
      </c>
      <c r="AG128" s="83">
        <f>N128/([2]AWM_DB_2017Q4!H167)</f>
        <v>311509.95999192318</v>
      </c>
      <c r="AH128" s="84">
        <f>([2]AWM_DB_2017Q4!C167*[2]AWM_DB_2017Q4!I167)/([2]AWM_DB_2017Q4!B167*[2]AWM_DB_2017Q4!H167)*100</f>
        <v>55.971188543556934</v>
      </c>
      <c r="AI128" s="84">
        <f>([2]AWM_DB_2017Q4!E167*[2]AWM_DB_2017Q4!K167-[2]Fiscaldatabase!W128)/([2]AWM_DB_2017Q4!H167*[2]AWM_DB_2017Q4!B167)*100</f>
        <v>17.611736117406505</v>
      </c>
      <c r="AJ128" s="84">
        <f>(W128+[2]AWM_DB_2017Q4!D167*[2]AWM_DB_2017Q4!J167)/([2]AWM_DB_2017Q4!H167*[2]AWM_DB_2017Q4!B167)*100</f>
        <v>24.184448697674362</v>
      </c>
      <c r="AK128" s="84">
        <f t="shared" si="20"/>
        <v>2.2326266413622022</v>
      </c>
      <c r="AL128">
        <f>[2]AWM_DB_2017Q4!Q167/([2]AWM_DB_2017Q4!B167*[2]AWM_DB_2017Q4!H167)</f>
        <v>0.4768394949744138</v>
      </c>
      <c r="AM128">
        <f>([2]AWM_DB_2017Q4!Q167-I128)/([2]AWM_DB_2017Q4!B167*[2]AWM_DB_2017Q4!H167)</f>
        <v>0.39772917725166218</v>
      </c>
      <c r="AO128">
        <f>Z128/([2]AWM_DB_2017Q4!B167*[2]AWM_DB_2017Q4!H167+[2]AWM_DB_2017Q4!B166*[2]AWM_DB_2017Q4!H166+[2]AWM_DB_2017Q4!B165*[2]AWM_DB_2017Q4!H165+[2]AWM_DB_2017Q4!B164*[2]AWM_DB_2017Q4!H164)*100</f>
        <v>85.777436282237673</v>
      </c>
      <c r="AP128">
        <f>Z128/([2]AWM_DB_2017Q4!B167*[2]AWM_DB_2017Q4!H167*4)*100</f>
        <v>85.015897385986833</v>
      </c>
      <c r="AQ128">
        <f>AA128/([2]AWM_DB_2017Q4!B167*[2]AWM_DB_2017Q4!H167*4)*100</f>
        <v>87.690128409642341</v>
      </c>
      <c r="AR128">
        <f>B128/([2]AWM_DB_2017Q4!B167*[2]AWM_DB_2017Q4!H167)*100</f>
        <v>4.426799631819053</v>
      </c>
      <c r="AS128">
        <f>(B128-P128)/([2]AWM_DB_2017Q4!B167*[2]AWM_DB_2017Q4!H167)*100</f>
        <v>1.4249007811495187</v>
      </c>
      <c r="AT128">
        <f>SUM(C125:C128)/([2]AWM_DB_2017Q4!B167*[2]AWM_DB_2017Q4!H167+[2]AWM_DB_2017Q4!B166*[2]AWM_DB_2017Q4!H166+[2]AWM_DB_2017Q4!B165*[2]AWM_DB_2017Q4!H165+[2]AWM_DB_2017Q4!B164*[2]AWM_DB_2017Q4!H164)*100</f>
        <v>2.4118670106907696</v>
      </c>
      <c r="AU128" s="85">
        <f>Z128/([2]AWM_DB_2017Q4!H167*[2]population!D212)</f>
        <v>6337621.9724876089</v>
      </c>
      <c r="AV128">
        <f>AA128/([2]AWM_DB_2017Q4!H167*[2]population!D212)</f>
        <v>6536976.0440923488</v>
      </c>
      <c r="AW128" s="36">
        <f>(M128-P128)/([2]AWM_DB_2017Q4!B167*[2]AWM_DB_2017Q4!H167)*100</f>
        <v>46.207913487499241</v>
      </c>
      <c r="AX128" s="36">
        <f>D128/([2]AWM_DB_2017Q4!B167*[2]AWM_DB_2017Q4!H167)*100</f>
        <v>44.783012706349723</v>
      </c>
      <c r="AZ128" s="36">
        <f>AC128/([2]AWM_DB_2017Q4!B167*[2]AWM_DB_2017Q4!H167)*100</f>
        <v>24.184286559975199</v>
      </c>
      <c r="BA128" s="36">
        <f>AD128/[2]AWM_DB_2017Q4!B167*100</f>
        <v>24.184448697674366</v>
      </c>
      <c r="BC128">
        <f>R128/([2]AWM_DB_2017Q4!B167*[2]AWM_DB_2017Q4!H167)*100</f>
        <v>21.02386756443126</v>
      </c>
      <c r="BD128">
        <f>([2]AWM_DB_2017Q4!D167*[2]AWM_DB_2017Q4!J167)/([2]AWM_DB_2017Q4!B167*[2]AWM_DB_2017Q4!H167)*100</f>
        <v>21.024029702130424</v>
      </c>
      <c r="BE128" s="37">
        <f>N128/([2]AWM_DB_2017Q4!B167*[2]AWM_DB_2017Q4!H167)*100</f>
        <v>16.685520446231237</v>
      </c>
      <c r="BG128">
        <f t="shared" si="21"/>
        <v>0.16075231841821136</v>
      </c>
      <c r="BH128">
        <f>([2]AWM_DB_2017Q4!D167/[2]AWM_DB_2017Q4!D166-1)*100</f>
        <v>0.16075238336299424</v>
      </c>
      <c r="BL128" s="37">
        <f>(G128+H128)/[2]AWM_DB_2017Q4!Q167</f>
        <v>0.50726851670701067</v>
      </c>
      <c r="BM128">
        <f>(E128+H128)/[2]AWM_DB_2017Q4!T167</f>
        <v>0.2998115887552445</v>
      </c>
      <c r="BN128">
        <f>(E128)/[2]AWM_DB_2017Q4!T167</f>
        <v>0.13047533639136705</v>
      </c>
      <c r="BP128">
        <f>(H128)/[2]AWM_DB_2017Q4!T167</f>
        <v>0.16933625236387742</v>
      </c>
      <c r="BR128">
        <f>($E128)/[2]AWM_DB_2017Q4!Q167</f>
        <v>0.24357697968262848</v>
      </c>
      <c r="BS128">
        <f>($G128)/[2]AWM_DB_2017Q4!Q167</f>
        <v>0.19114430471151136</v>
      </c>
      <c r="BT128">
        <f>($H128)/[2]AWM_DB_2017Q4!Q167</f>
        <v>0.31612421199549939</v>
      </c>
      <c r="BU128">
        <f>($I128)/([2]AWM_DB_2017Q4!$Q167)</f>
        <v>0.16590554800205146</v>
      </c>
      <c r="BV128">
        <f>($J128)/([2]AWM_DB_2017Q4!$Q167)</f>
        <v>0.15021866399344794</v>
      </c>
      <c r="BW128">
        <f>K128/([2]AWM_DB_2017Q4!C167*[2]AWM_DB_2017Q4!I167)*100</f>
        <v>22.464749283803926</v>
      </c>
      <c r="BX128">
        <f>($I128)/([2]AWM_DB_2017Q4!Q167-$I128)*100</f>
        <v>19.890498924270453</v>
      </c>
      <c r="BY128">
        <f>($J128)/([2]AWM_DB_2017Q4!Q167-$I128)*100</f>
        <v>18.009790573911815</v>
      </c>
      <c r="BZ128">
        <f>($E128)/([2]AWM_DB_2017Q4!B167*[2]AWM_DB_2017Q4!H167)*100</f>
        <v>11.614712397925761</v>
      </c>
      <c r="CA128" s="37">
        <f>($I128)/([2]AWM_DB_2017Q4!B167*[2]AWM_DB_2017Q4!H167)*100</f>
        <v>7.911031772275158</v>
      </c>
      <c r="CB128" s="37">
        <f>($J128)/([2]AWM_DB_2017Q4!B167*[2]AWM_DB_2017Q4!H167)*100</f>
        <v>7.1630191874366878</v>
      </c>
      <c r="CC128" s="37">
        <f t="shared" si="22"/>
        <v>15.074050959711846</v>
      </c>
      <c r="CD128">
        <f>N128/([2]AWM_DB_2017Q4!H167*[2]population!D212)*100</f>
        <v>31096102.097916726</v>
      </c>
      <c r="CF128">
        <f t="shared" si="25"/>
        <v>0.52481126628925667</v>
      </c>
      <c r="CG128">
        <f>N128/([2]AWM_DB_2017Q4!B167*[2]AWM_DB_2017Q4!H167)*100</f>
        <v>16.685520446231237</v>
      </c>
      <c r="CH128">
        <f>($G128+$H128)/[2]AWM_DB_2017Q4!Q167*100</f>
        <v>50.726851670701066</v>
      </c>
      <c r="CI128">
        <f t="shared" si="23"/>
        <v>37.900289498182268</v>
      </c>
      <c r="CK128" s="80">
        <f>N128+P128+Q128+[2]Fiscaldatabase!CN128+W128+X128</f>
        <v>1204387.9831771636</v>
      </c>
      <c r="CL128" s="80">
        <f>[2]Fiscaldatabase!CK128-D128-P128</f>
        <v>34877.657893815704</v>
      </c>
      <c r="CM128" s="80">
        <f>[2]Fiscaldatabase!CK128-D128</f>
        <v>108347.5375466228</v>
      </c>
      <c r="CN128" s="83">
        <f>[2]AWM_DB_2017Q4!D167*[2]AWM_DB_2017Q4!J167</f>
        <v>514551.95823405363</v>
      </c>
      <c r="CO128" s="55">
        <f>[2]Fiscaldatabase!CL128/([2]AWM_DB_2017Q4!B167*[2]AWM_DB_2017Q4!H167)*100</f>
        <v>1.4250629188486807</v>
      </c>
      <c r="CP128" s="37">
        <f>[2]Fiscaldatabase!CM128/([2]AWM_DB_2017Q4!B167*[2]AWM_DB_2017Q4!H167)*100</f>
        <v>4.4269617695182149</v>
      </c>
      <c r="CQ128">
        <f>SUM([2]Fiscaldatabase!CM125:CM128)/([2]AWM_DB_2017Q4!B167*[2]AWM_DB_2017Q4!H167+[2]AWM_DB_2017Q4!B166*[2]AWM_DB_2017Q4!H166+[2]AWM_DB_2017Q4!B165*[2]AWM_DB_2017Q4!H165+[2]AWM_DB_2017Q4!B164*[2]AWM_DB_2017Q4!H164)*100</f>
        <v>5.279957241109849</v>
      </c>
      <c r="CX128">
        <v>102288.961054377</v>
      </c>
      <c r="CY128" s="37">
        <f>CX128/([2]AWM_DB_2017Q4!B167*[2]AWM_DB_2017Q4!H167)*100</f>
        <v>4.1794149667370943</v>
      </c>
    </row>
    <row r="129" spans="1:103">
      <c r="A129" s="71" t="s">
        <v>418</v>
      </c>
      <c r="B129" s="72">
        <f t="shared" si="15"/>
        <v>97017.289805381559</v>
      </c>
      <c r="C129" s="73">
        <f t="shared" si="16"/>
        <v>23371.484769170376</v>
      </c>
      <c r="D129" s="74">
        <v>1106281.7206511719</v>
      </c>
      <c r="E129" s="75">
        <v>286839.93798845663</v>
      </c>
      <c r="F129" s="76">
        <v>62446.288</v>
      </c>
      <c r="G129" s="76">
        <v>224393.64998845663</v>
      </c>
      <c r="H129" s="75">
        <v>371796.66620488616</v>
      </c>
      <c r="I129" s="76">
        <v>195218.36</v>
      </c>
      <c r="J129" s="76">
        <v>176578.30620488618</v>
      </c>
      <c r="K129" s="75">
        <v>309771.58757985412</v>
      </c>
      <c r="L129" s="77">
        <f t="shared" si="17"/>
        <v>137873.52887797495</v>
      </c>
      <c r="M129" s="78">
        <v>1203299.0104565534</v>
      </c>
      <c r="N129" s="75">
        <v>409982.3383832298</v>
      </c>
      <c r="O129" s="79">
        <v>38150.51486171021</v>
      </c>
      <c r="P129" s="75">
        <v>73645.805036211183</v>
      </c>
      <c r="Q129" s="75">
        <v>33409.055864813199</v>
      </c>
      <c r="R129" s="75">
        <v>515029.83</v>
      </c>
      <c r="S129" s="75">
        <v>256002.18731267363</v>
      </c>
      <c r="T129" s="80">
        <f t="shared" si="18"/>
        <v>259027.64268732638</v>
      </c>
      <c r="U129" s="75">
        <v>23186066.367101748</v>
      </c>
      <c r="V129" s="75">
        <v>510251.14</v>
      </c>
      <c r="W129" s="75">
        <v>75712.891709902091</v>
      </c>
      <c r="X129" s="77">
        <f t="shared" si="14"/>
        <v>95519.089462397154</v>
      </c>
      <c r="Y129" s="81"/>
      <c r="Z129" s="82">
        <v>8424693.8000000007</v>
      </c>
      <c r="AA129" s="83">
        <f t="shared" si="24"/>
        <v>8681694.5244279802</v>
      </c>
      <c r="AB129" s="83"/>
      <c r="AC129" s="83">
        <f t="shared" si="19"/>
        <v>590742.72170990217</v>
      </c>
      <c r="AD129" s="83">
        <f>(W129+[2]AWM_DB_2017Q4!D168*[2]AWM_DB_2017Q4!J168)/[2]AWM_DB_2017Q4!H168</f>
        <v>449225.88081776159</v>
      </c>
      <c r="AE129" s="83">
        <f>W129/[2]AWM_DB_2017Q4!H168</f>
        <v>57574.905796745588</v>
      </c>
      <c r="AF129" s="83">
        <f>([2]AWM_DB_2017Q4!E168*[2]AWM_DB_2017Q4!K168-[2]Fiscaldatabase!W129)/[2]AWM_DB_2017Q4!H168</f>
        <v>329282.02011158806</v>
      </c>
      <c r="AG129" s="83">
        <f>N129/([2]AWM_DB_2017Q4!H168)</f>
        <v>311765.85621886631</v>
      </c>
      <c r="AH129" s="84">
        <f>([2]AWM_DB_2017Q4!C168*[2]AWM_DB_2017Q4!I168)/([2]AWM_DB_2017Q4!B168*[2]AWM_DB_2017Q4!H168)*100</f>
        <v>56.015856295481271</v>
      </c>
      <c r="AI129" s="84">
        <f>([2]AWM_DB_2017Q4!E168*[2]AWM_DB_2017Q4!K168-[2]Fiscaldatabase!W129)/([2]AWM_DB_2017Q4!H168*[2]AWM_DB_2017Q4!B168)*100</f>
        <v>17.636097227005322</v>
      </c>
      <c r="AJ129" s="84">
        <f>(W129+[2]AWM_DB_2017Q4!D168*[2]AWM_DB_2017Q4!J168)/([2]AWM_DB_2017Q4!H168*[2]AWM_DB_2017Q4!B168)*100</f>
        <v>24.060200153972321</v>
      </c>
      <c r="AK129" s="84">
        <f t="shared" si="20"/>
        <v>2.2878463235410891</v>
      </c>
      <c r="AL129">
        <f>[2]AWM_DB_2017Q4!Q168/([2]AWM_DB_2017Q4!B168*[2]AWM_DB_2017Q4!H168)</f>
        <v>0.47632963489271846</v>
      </c>
      <c r="AM129">
        <f>([2]AWM_DB_2017Q4!Q168-I129)/([2]AWM_DB_2017Q4!B168*[2]AWM_DB_2017Q4!H168)</f>
        <v>0.3968202251333216</v>
      </c>
      <c r="AO129">
        <f>Z129/([2]AWM_DB_2017Q4!B168*[2]AWM_DB_2017Q4!H168+[2]AWM_DB_2017Q4!B167*[2]AWM_DB_2017Q4!H167+[2]AWM_DB_2017Q4!B166*[2]AWM_DB_2017Q4!H166+[2]AWM_DB_2017Q4!B165*[2]AWM_DB_2017Q4!H165)*100</f>
        <v>86.310913283970862</v>
      </c>
      <c r="AP129">
        <f>Z129/([2]AWM_DB_2017Q4!B168*[2]AWM_DB_2017Q4!H168*4)*100</f>
        <v>85.781177477575625</v>
      </c>
      <c r="AQ129">
        <f>AA129/([2]AWM_DB_2017Q4!B168*[2]AWM_DB_2017Q4!H168*4)*100</f>
        <v>88.397987687819963</v>
      </c>
      <c r="AR129">
        <f>B129/([2]AWM_DB_2017Q4!B168*[2]AWM_DB_2017Q4!H168)*100</f>
        <v>3.9513637184956556</v>
      </c>
      <c r="AS129">
        <f>(B129-P129)/([2]AWM_DB_2017Q4!B168*[2]AWM_DB_2017Q4!H168)*100</f>
        <v>0.95188432030546188</v>
      </c>
      <c r="AT129">
        <f>SUM(C126:C129)/([2]AWM_DB_2017Q4!B168*[2]AWM_DB_2017Q4!H168+[2]AWM_DB_2017Q4!B167*[2]AWM_DB_2017Q4!H167+[2]AWM_DB_2017Q4!B166*[2]AWM_DB_2017Q4!H166+[2]AWM_DB_2017Q4!B165*[2]AWM_DB_2017Q4!H165)*100</f>
        <v>1.6872779731697045</v>
      </c>
      <c r="AU129" s="85">
        <f>Z129/([2]AWM_DB_2017Q4!H168*[2]population!D213)</f>
        <v>6393834.1929406459</v>
      </c>
      <c r="AV129">
        <f>AA129/([2]AWM_DB_2017Q4!H168*[2]population!D213)</f>
        <v>6588882.2336727763</v>
      </c>
      <c r="AW129" s="36">
        <f>(M129-P129)/([2]AWM_DB_2017Q4!B168*[2]AWM_DB_2017Q4!H168)*100</f>
        <v>46.009022714760064</v>
      </c>
      <c r="AX129" s="36">
        <f>D129/([2]AWM_DB_2017Q4!B168*[2]AWM_DB_2017Q4!H168)*100</f>
        <v>45.057138394454604</v>
      </c>
      <c r="AZ129" s="36">
        <f>AC129/([2]AWM_DB_2017Q4!B168*[2]AWM_DB_2017Q4!H168)*100</f>
        <v>24.060034682605643</v>
      </c>
      <c r="BA129" s="36">
        <f>AD129/[2]AWM_DB_2017Q4!B168*100</f>
        <v>24.060200153972318</v>
      </c>
      <c r="BC129">
        <f>R129/([2]AWM_DB_2017Q4!B168*[2]AWM_DB_2017Q4!H168)*100</f>
        <v>20.976366050704705</v>
      </c>
      <c r="BD129">
        <f>([2]AWM_DB_2017Q4!D168*[2]AWM_DB_2017Q4!J168)/([2]AWM_DB_2017Q4!B168*[2]AWM_DB_2017Q4!H168)*100</f>
        <v>20.976531522071383</v>
      </c>
      <c r="BE129" s="37">
        <f>N129/([2]AWM_DB_2017Q4!B168*[2]AWM_DB_2017Q4!H168)*100</f>
        <v>16.69794466905055</v>
      </c>
      <c r="BG129">
        <f t="shared" si="21"/>
        <v>-8.6124491294603533E-2</v>
      </c>
      <c r="BH129">
        <f>([2]AWM_DB_2017Q4!D168/[2]AWM_DB_2017Q4!D167-1)*100</f>
        <v>-8.6124326119463301E-2</v>
      </c>
      <c r="BL129" s="37">
        <f>(G129+H129)/[2]AWM_DB_2017Q4!Q168</f>
        <v>0.50977106979625542</v>
      </c>
      <c r="BM129">
        <f>(E129+H129)/[2]AWM_DB_2017Q4!T168</f>
        <v>0.30136153530209492</v>
      </c>
      <c r="BN129">
        <f>(E129)/[2]AWM_DB_2017Q4!T168</f>
        <v>0.13124464013661738</v>
      </c>
      <c r="BP129">
        <f>(H129)/[2]AWM_DB_2017Q4!T168</f>
        <v>0.17011689516547748</v>
      </c>
      <c r="BR129">
        <f>($E129)/[2]AWM_DB_2017Q4!Q168</f>
        <v>0.24526178650853414</v>
      </c>
      <c r="BS129">
        <f>($G129)/[2]AWM_DB_2017Q4!Q168</f>
        <v>0.19186724088454649</v>
      </c>
      <c r="BT129">
        <f>($H129)/[2]AWM_DB_2017Q4!Q168</f>
        <v>0.31790382891170893</v>
      </c>
      <c r="BU129">
        <f>($I129)/([2]AWM_DB_2017Q4!$Q168)</f>
        <v>0.16692098062994626</v>
      </c>
      <c r="BV129">
        <f>($J129)/([2]AWM_DB_2017Q4!$Q168)</f>
        <v>0.15098284828176267</v>
      </c>
      <c r="BW129">
        <f>K129/([2]AWM_DB_2017Q4!C168*[2]AWM_DB_2017Q4!I168)*100</f>
        <v>22.523115903681685</v>
      </c>
      <c r="BX129">
        <f>($I129)/([2]AWM_DB_2017Q4!Q168-$I129)*100</f>
        <v>20.036632390066224</v>
      </c>
      <c r="BY129">
        <f>($J129)/([2]AWM_DB_2017Q4!Q168-$I129)*100</f>
        <v>18.123472656403088</v>
      </c>
      <c r="BZ129">
        <f>($E129)/([2]AWM_DB_2017Q4!B168*[2]AWM_DB_2017Q4!H168)*100</f>
        <v>11.682545722074593</v>
      </c>
      <c r="CA129" s="37">
        <f>($I129)/([2]AWM_DB_2017Q4!B168*[2]AWM_DB_2017Q4!H168)*100</f>
        <v>7.950940975939683</v>
      </c>
      <c r="CB129" s="37">
        <f>($J129)/([2]AWM_DB_2017Q4!B168*[2]AWM_DB_2017Q4!H168)*100</f>
        <v>7.1917604997114717</v>
      </c>
      <c r="CC129" s="37">
        <f t="shared" si="22"/>
        <v>15.142701475651155</v>
      </c>
      <c r="CD129">
        <f>N129/([2]AWM_DB_2017Q4!H168*[2]population!D213)*100</f>
        <v>31115185.381057486</v>
      </c>
      <c r="CF129">
        <f t="shared" si="25"/>
        <v>0.52506753756748559</v>
      </c>
      <c r="CG129">
        <f>N129/([2]AWM_DB_2017Q4!B168*[2]AWM_DB_2017Q4!H168)*100</f>
        <v>16.69794466905055</v>
      </c>
      <c r="CH129">
        <f>($G129+$H129)/[2]AWM_DB_2017Q4!Q168*100</f>
        <v>50.977106979625539</v>
      </c>
      <c r="CI129">
        <f t="shared" si="23"/>
        <v>38.160105046469312</v>
      </c>
      <c r="CK129" s="80">
        <f>N129+P129+Q129+[2]Fiscaldatabase!CN129+W129+X129</f>
        <v>1203303.0732522563</v>
      </c>
      <c r="CL129" s="80">
        <f>[2]Fiscaldatabase!CK129-D129-P129</f>
        <v>23375.54756487321</v>
      </c>
      <c r="CM129" s="80">
        <f>[2]Fiscaldatabase!CK129-D129</f>
        <v>97021.352601084393</v>
      </c>
      <c r="CN129" s="83">
        <f>[2]AWM_DB_2017Q4!D168*[2]AWM_DB_2017Q4!J168</f>
        <v>515033.89279570279</v>
      </c>
      <c r="CO129" s="55">
        <f>[2]Fiscaldatabase!CL129/([2]AWM_DB_2017Q4!B168*[2]AWM_DB_2017Q4!H168)*100</f>
        <v>0.95204979167214343</v>
      </c>
      <c r="CP129" s="37">
        <f>[2]Fiscaldatabase!CM129/([2]AWM_DB_2017Q4!B168*[2]AWM_DB_2017Q4!H168)*100</f>
        <v>3.9515291898623373</v>
      </c>
      <c r="CQ129">
        <f>SUM([2]Fiscaldatabase!CM126:CM129)/([2]AWM_DB_2017Q4!B168*[2]AWM_DB_2017Q4!H168+[2]AWM_DB_2017Q4!B167*[2]AWM_DB_2017Q4!H167+[2]AWM_DB_2017Q4!B166*[2]AWM_DB_2017Q4!H166+[2]AWM_DB_2017Q4!B165*[2]AWM_DB_2017Q4!H165)*100</f>
        <v>4.618595460382533</v>
      </c>
      <c r="CX129">
        <v>101808.44306021099</v>
      </c>
      <c r="CY129" s="37">
        <f>CX129/([2]AWM_DB_2017Q4!B168*[2]AWM_DB_2017Q4!H168)*100</f>
        <v>4.1464999584263165</v>
      </c>
    </row>
    <row r="130" spans="1:103">
      <c r="A130" s="71" t="s">
        <v>419</v>
      </c>
      <c r="B130" s="72">
        <f t="shared" si="15"/>
        <v>105283.44472272554</v>
      </c>
      <c r="C130" s="73">
        <f t="shared" si="16"/>
        <v>29597.141442476335</v>
      </c>
      <c r="D130" s="74">
        <v>1112710.7471813762</v>
      </c>
      <c r="E130" s="75">
        <v>287846.33720821561</v>
      </c>
      <c r="F130" s="76">
        <v>63030.296999999999</v>
      </c>
      <c r="G130" s="76">
        <v>224816.04020821562</v>
      </c>
      <c r="H130" s="75">
        <v>376225.45242616447</v>
      </c>
      <c r="I130" s="76">
        <v>195861.51</v>
      </c>
      <c r="J130" s="76">
        <v>180363.94242616446</v>
      </c>
      <c r="K130" s="75">
        <v>311873.21366106899</v>
      </c>
      <c r="L130" s="77">
        <f t="shared" si="17"/>
        <v>136765.74388592714</v>
      </c>
      <c r="M130" s="78">
        <v>1217994.1919041018</v>
      </c>
      <c r="N130" s="75">
        <v>413984.66231913533</v>
      </c>
      <c r="O130" s="79">
        <v>39654.204901271223</v>
      </c>
      <c r="P130" s="75">
        <v>75686.303280249209</v>
      </c>
      <c r="Q130" s="75">
        <v>34104.747598697009</v>
      </c>
      <c r="R130" s="75">
        <v>516352.54</v>
      </c>
      <c r="S130" s="75">
        <v>256607.69257914121</v>
      </c>
      <c r="T130" s="80">
        <f t="shared" si="18"/>
        <v>259744.84742085877</v>
      </c>
      <c r="U130" s="75">
        <v>23100864.010150429</v>
      </c>
      <c r="V130" s="75">
        <v>510614.25</v>
      </c>
      <c r="W130" s="75">
        <v>75186.746124746162</v>
      </c>
      <c r="X130" s="77">
        <f t="shared" si="14"/>
        <v>102679.19258127408</v>
      </c>
      <c r="Y130" s="81"/>
      <c r="Z130" s="82">
        <v>8531372.6999999899</v>
      </c>
      <c r="AA130" s="83">
        <f t="shared" si="24"/>
        <v>8786977.9691507053</v>
      </c>
      <c r="AB130" s="83"/>
      <c r="AC130" s="83">
        <f t="shared" si="19"/>
        <v>591539.28612474608</v>
      </c>
      <c r="AD130" s="83">
        <f>(W130+[2]AWM_DB_2017Q4!D169*[2]AWM_DB_2017Q4!J169)/[2]AWM_DB_2017Q4!H169</f>
        <v>448126.87140275975</v>
      </c>
      <c r="AE130" s="83">
        <f>W130/[2]AWM_DB_2017Q4!H169</f>
        <v>56959.076121852217</v>
      </c>
      <c r="AF130" s="83">
        <f>([2]AWM_DB_2017Q4!E169*[2]AWM_DB_2017Q4!K169-[2]Fiscaldatabase!W130)/[2]AWM_DB_2017Q4!H169</f>
        <v>328619.08174349822</v>
      </c>
      <c r="AG130" s="83">
        <f>N130/([2]AWM_DB_2017Q4!H169)</f>
        <v>313621.55046837416</v>
      </c>
      <c r="AH130" s="84">
        <f>([2]AWM_DB_2017Q4!C169*[2]AWM_DB_2017Q4!I169)/([2]AWM_DB_2017Q4!B169*[2]AWM_DB_2017Q4!H169)*100</f>
        <v>55.97500971096192</v>
      </c>
      <c r="AI130" s="84">
        <f>([2]AWM_DB_2017Q4!E169*[2]AWM_DB_2017Q4!K169-[2]Fiscaldatabase!W130)/([2]AWM_DB_2017Q4!H169*[2]AWM_DB_2017Q4!B169)*100</f>
        <v>17.65204990712051</v>
      </c>
      <c r="AJ130" s="84">
        <f>(W130+[2]AWM_DB_2017Q4!D169*[2]AWM_DB_2017Q4!J169)/([2]AWM_DB_2017Q4!H169*[2]AWM_DB_2017Q4!B169)*100</f>
        <v>24.071511175658618</v>
      </c>
      <c r="AK130" s="84">
        <f t="shared" si="20"/>
        <v>2.301429206258959</v>
      </c>
      <c r="AL130">
        <f>[2]AWM_DB_2017Q4!Q169/([2]AWM_DB_2017Q4!B169*[2]AWM_DB_2017Q4!H169)</f>
        <v>0.47743558945850528</v>
      </c>
      <c r="AM130">
        <f>([2]AWM_DB_2017Q4!Q169-I130)/([2]AWM_DB_2017Q4!B169*[2]AWM_DB_2017Q4!H169)</f>
        <v>0.39773287482133235</v>
      </c>
      <c r="AO130">
        <f>Z130/([2]AWM_DB_2017Q4!B169*[2]AWM_DB_2017Q4!H169+[2]AWM_DB_2017Q4!B168*[2]AWM_DB_2017Q4!H168+[2]AWM_DB_2017Q4!B167*[2]AWM_DB_2017Q4!H167+[2]AWM_DB_2017Q4!B166*[2]AWM_DB_2017Q4!H166)*100</f>
        <v>87.046394760828008</v>
      </c>
      <c r="AP130">
        <f>Z130/([2]AWM_DB_2017Q4!B169*[2]AWM_DB_2017Q4!H169*4)*100</f>
        <v>86.792648000552362</v>
      </c>
      <c r="AQ130">
        <f>AA130/([2]AWM_DB_2017Q4!B169*[2]AWM_DB_2017Q4!H169*4)*100</f>
        <v>89.393010091460027</v>
      </c>
      <c r="AR130">
        <f>B130/([2]AWM_DB_2017Q4!B169*[2]AWM_DB_2017Q4!H169)*100</f>
        <v>4.2843417018249088</v>
      </c>
      <c r="AS130">
        <f>(B130-P130)/([2]AWM_DB_2017Q4!B169*[2]AWM_DB_2017Q4!H169)*100</f>
        <v>1.2044084202484377</v>
      </c>
      <c r="AT130">
        <f>SUM(C127:C130)/([2]AWM_DB_2017Q4!B169*[2]AWM_DB_2017Q4!H169+[2]AWM_DB_2017Q4!B168*[2]AWM_DB_2017Q4!H168+[2]AWM_DB_2017Q4!B167*[2]AWM_DB_2017Q4!H167+[2]AWM_DB_2017Q4!B166*[2]AWM_DB_2017Q4!H166)*100</f>
        <v>1.2768190941247366</v>
      </c>
      <c r="AU130" s="85">
        <f>Z130/([2]AWM_DB_2017Q4!H169*[2]population!D214)</f>
        <v>6449772.733019446</v>
      </c>
      <c r="AV130">
        <f>AA130/([2]AWM_DB_2017Q4!H169*[2]population!D214)</f>
        <v>6643011.9634875255</v>
      </c>
      <c r="AW130" s="36">
        <f>(M130-P130)/([2]AWM_DB_2017Q4!B169*[2]AWM_DB_2017Q4!H169)*100</f>
        <v>46.484395874808904</v>
      </c>
      <c r="AX130" s="36">
        <f>D130/([2]AWM_DB_2017Q4!B169*[2]AWM_DB_2017Q4!H169)*100</f>
        <v>45.279987454560469</v>
      </c>
      <c r="AZ130" s="36">
        <f>AC130/([2]AWM_DB_2017Q4!B169*[2]AWM_DB_2017Q4!H169)*100</f>
        <v>24.071746878024999</v>
      </c>
      <c r="BA130" s="36">
        <f>AD130/[2]AWM_DB_2017Q4!B169*100</f>
        <v>24.071511175658618</v>
      </c>
      <c r="BC130">
        <f>R130/([2]AWM_DB_2017Q4!B169*[2]AWM_DB_2017Q4!H169)*100</f>
        <v>21.012142277367012</v>
      </c>
      <c r="BD130">
        <f>([2]AWM_DB_2017Q4!D169*[2]AWM_DB_2017Q4!J169)/([2]AWM_DB_2017Q4!B169*[2]AWM_DB_2017Q4!H169)*100</f>
        <v>21.011906575000623</v>
      </c>
      <c r="BE130" s="37">
        <f>N130/([2]AWM_DB_2017Q4!B169*[2]AWM_DB_2017Q4!H169)*100</f>
        <v>16.84644492171455</v>
      </c>
      <c r="BG130">
        <f t="shared" si="21"/>
        <v>7.1162996323725913E-2</v>
      </c>
      <c r="BH130">
        <f>([2]AWM_DB_2017Q4!D169/[2]AWM_DB_2017Q4!D168-1)*100</f>
        <v>7.1162883896702667E-2</v>
      </c>
      <c r="BL130" s="37">
        <f>(G130+H130)/[2]AWM_DB_2017Q4!Q169</f>
        <v>0.51228740676307172</v>
      </c>
      <c r="BM130">
        <f>(E130+H130)/[2]AWM_DB_2017Q4!T169</f>
        <v>0.30360440619779189</v>
      </c>
      <c r="BN130">
        <f>(E130)/[2]AWM_DB_2017Q4!T169</f>
        <v>0.13159935062506573</v>
      </c>
      <c r="BP130">
        <f>(H130)/[2]AWM_DB_2017Q4!T169</f>
        <v>0.17200505557272619</v>
      </c>
      <c r="BR130">
        <f>($E130)/[2]AWM_DB_2017Q4!Q169</f>
        <v>0.24534088817782659</v>
      </c>
      <c r="BS130">
        <f>($G130)/[2]AWM_DB_2017Q4!Q169</f>
        <v>0.19161809566959234</v>
      </c>
      <c r="BT130">
        <f>($H130)/[2]AWM_DB_2017Q4!Q169</f>
        <v>0.32066931109347929</v>
      </c>
      <c r="BU130">
        <f>($I130)/([2]AWM_DB_2017Q4!$Q169)</f>
        <v>0.16693919849496269</v>
      </c>
      <c r="BV130">
        <f>($J130)/([2]AWM_DB_2017Q4!$Q169)</f>
        <v>0.15373011259851663</v>
      </c>
      <c r="BW130">
        <f>K130/([2]AWM_DB_2017Q4!C169*[2]AWM_DB_2017Q4!I169)*100</f>
        <v>22.672943874951983</v>
      </c>
      <c r="BX130">
        <f>($I130)/([2]AWM_DB_2017Q4!Q169-$I130)*100</f>
        <v>20.039257421951</v>
      </c>
      <c r="BY130">
        <f>($J130)/([2]AWM_DB_2017Q4!Q169-$I130)*100</f>
        <v>18.45364855971885</v>
      </c>
      <c r="BZ130">
        <f>($E130)/([2]AWM_DB_2017Q4!B169*[2]AWM_DB_2017Q4!H169)*100</f>
        <v>11.713447156545387</v>
      </c>
      <c r="CA130" s="37">
        <f>($I130)/([2]AWM_DB_2017Q4!B169*[2]AWM_DB_2017Q4!H169)*100</f>
        <v>7.9702714637172933</v>
      </c>
      <c r="CB130" s="37">
        <f>($J130)/([2]AWM_DB_2017Q4!B169*[2]AWM_DB_2017Q4!H169)*100</f>
        <v>7.3396226925995176</v>
      </c>
      <c r="CC130" s="37">
        <f t="shared" si="22"/>
        <v>15.309894156316812</v>
      </c>
      <c r="CD130">
        <f>N130/([2]AWM_DB_2017Q4!H169*[2]population!D214)*100</f>
        <v>31297507.221952982</v>
      </c>
      <c r="CF130">
        <f t="shared" si="25"/>
        <v>0.52059611793127814</v>
      </c>
      <c r="CG130">
        <f>N130/([2]AWM_DB_2017Q4!B169*[2]AWM_DB_2017Q4!H169)*100</f>
        <v>16.84644492171455</v>
      </c>
      <c r="CH130">
        <f>($G130+$H130)/[2]AWM_DB_2017Q4!Q169*100</f>
        <v>51.228740676307169</v>
      </c>
      <c r="CI130">
        <f t="shared" si="23"/>
        <v>38.49290598166985</v>
      </c>
      <c r="CK130" s="80">
        <f>N130+P130+Q130+[2]Fiscaldatabase!CN130+W130+X130</f>
        <v>1217988.3997524041</v>
      </c>
      <c r="CL130" s="80">
        <f>[2]Fiscaldatabase!CK130-D130-P130</f>
        <v>29591.349290778657</v>
      </c>
      <c r="CM130" s="80">
        <f>[2]Fiscaldatabase!CK130-D130</f>
        <v>105277.65257102787</v>
      </c>
      <c r="CN130" s="83">
        <f>[2]AWM_DB_2017Q4!D169*[2]AWM_DB_2017Q4!J169</f>
        <v>516346.74784830213</v>
      </c>
      <c r="CO130" s="55">
        <f>[2]Fiscaldatabase!CL130/([2]AWM_DB_2017Q4!B169*[2]AWM_DB_2017Q4!H169)*100</f>
        <v>1.2041727178820589</v>
      </c>
      <c r="CP130" s="37">
        <f>[2]Fiscaldatabase!CM130/([2]AWM_DB_2017Q4!B169*[2]AWM_DB_2017Q4!H169)*100</f>
        <v>4.2841059994585295</v>
      </c>
      <c r="CQ130">
        <f>SUM([2]Fiscaldatabase!CM127:CM130)/([2]AWM_DB_2017Q4!B169*[2]AWM_DB_2017Q4!H169+[2]AWM_DB_2017Q4!B168*[2]AWM_DB_2017Q4!H168+[2]AWM_DB_2017Q4!B167*[2]AWM_DB_2017Q4!H167+[2]AWM_DB_2017Q4!B166*[2]AWM_DB_2017Q4!H166)*100</f>
        <v>4.2757328749776757</v>
      </c>
      <c r="CX130">
        <v>108197.795825654</v>
      </c>
      <c r="CY130" s="37">
        <f>CX130/([2]AWM_DB_2017Q4!B169*[2]AWM_DB_2017Q4!H169)*100</f>
        <v>4.402936567303704</v>
      </c>
    </row>
    <row r="131" spans="1:103">
      <c r="A131" s="71" t="s">
        <v>420</v>
      </c>
      <c r="B131" s="72">
        <f t="shared" si="15"/>
        <v>95076.917128102155</v>
      </c>
      <c r="C131" s="73">
        <f t="shared" si="16"/>
        <v>19254.062085887097</v>
      </c>
      <c r="D131" s="74">
        <v>1127199.4687488959</v>
      </c>
      <c r="E131" s="75">
        <v>297694.26715492114</v>
      </c>
      <c r="F131" s="76">
        <v>63696.874000000003</v>
      </c>
      <c r="G131" s="76">
        <v>233997.39315492113</v>
      </c>
      <c r="H131" s="75">
        <v>374070.82769339951</v>
      </c>
      <c r="I131" s="76">
        <v>195843.3</v>
      </c>
      <c r="J131" s="76">
        <v>178227.52769339952</v>
      </c>
      <c r="K131" s="75">
        <v>314564.02922785148</v>
      </c>
      <c r="L131" s="77">
        <f t="shared" si="17"/>
        <v>140870.34467272391</v>
      </c>
      <c r="M131" s="78">
        <v>1222276.3858769981</v>
      </c>
      <c r="N131" s="75">
        <v>417197.32553081447</v>
      </c>
      <c r="O131" s="79">
        <v>40966.732432956516</v>
      </c>
      <c r="P131" s="75">
        <v>75822.855042215058</v>
      </c>
      <c r="Q131" s="75">
        <v>33364.149371491716</v>
      </c>
      <c r="R131" s="75">
        <v>516111</v>
      </c>
      <c r="S131" s="75">
        <v>255686.10013454992</v>
      </c>
      <c r="T131" s="80">
        <f t="shared" si="18"/>
        <v>260424.89986545008</v>
      </c>
      <c r="U131" s="75">
        <v>23005729.563574262</v>
      </c>
      <c r="V131" s="75">
        <v>509343.35</v>
      </c>
      <c r="W131" s="75">
        <v>74207.188124631706</v>
      </c>
      <c r="X131" s="77">
        <f t="shared" ref="X131:X154" si="26">M131-(N131+P131+Q131+R131+W131)</f>
        <v>105573.86780784512</v>
      </c>
      <c r="Y131" s="81"/>
      <c r="Z131" s="82">
        <v>8598358.5</v>
      </c>
      <c r="AA131" s="83">
        <f t="shared" si="24"/>
        <v>8882054.8862788081</v>
      </c>
      <c r="AB131" s="83"/>
      <c r="AC131" s="83">
        <f t="shared" si="19"/>
        <v>590318.18812463176</v>
      </c>
      <c r="AD131" s="83">
        <f>(W131+[2]AWM_DB_2017Q4!D170*[2]AWM_DB_2017Q4!J170)/[2]AWM_DB_2017Q4!H170</f>
        <v>445699.57856692321</v>
      </c>
      <c r="AE131" s="83">
        <f>W131/[2]AWM_DB_2017Q4!H170</f>
        <v>56028.566742929564</v>
      </c>
      <c r="AF131" s="83">
        <f>([2]AWM_DB_2017Q4!E170*[2]AWM_DB_2017Q4!K170-[2]Fiscaldatabase!W131)/[2]AWM_DB_2017Q4!H170</f>
        <v>323755.44727168768</v>
      </c>
      <c r="AG131" s="83">
        <f>N131/([2]AWM_DB_2017Q4!H170)</f>
        <v>314996.01034897671</v>
      </c>
      <c r="AH131" s="84">
        <f>([2]AWM_DB_2017Q4!C170*[2]AWM_DB_2017Q4!I170)/([2]AWM_DB_2017Q4!B170*[2]AWM_DB_2017Q4!H170)*100</f>
        <v>56.107347796399331</v>
      </c>
      <c r="AI131" s="84">
        <f>([2]AWM_DB_2017Q4!E170*[2]AWM_DB_2017Q4!K170-[2]Fiscaldatabase!W131)/([2]AWM_DB_2017Q4!H170*[2]AWM_DB_2017Q4!B170)*100</f>
        <v>17.417216186658766</v>
      </c>
      <c r="AJ131" s="84">
        <f>(W131+[2]AWM_DB_2017Q4!D170*[2]AWM_DB_2017Q4!J170)/([2]AWM_DB_2017Q4!H170*[2]AWM_DB_2017Q4!B170)*100</f>
        <v>23.977499003092955</v>
      </c>
      <c r="AK131" s="84">
        <f t="shared" si="20"/>
        <v>2.4979370138489401</v>
      </c>
      <c r="AL131">
        <f>[2]AWM_DB_2017Q4!Q170/([2]AWM_DB_2017Q4!B170*[2]AWM_DB_2017Q4!H170)</f>
        <v>0.47771122170371066</v>
      </c>
      <c r="AM131">
        <f>([2]AWM_DB_2017Q4!Q170-I131)/([2]AWM_DB_2017Q4!B170*[2]AWM_DB_2017Q4!H170)</f>
        <v>0.39816237014859329</v>
      </c>
      <c r="AO131">
        <f>Z131/([2]AWM_DB_2017Q4!B170*[2]AWM_DB_2017Q4!H170+[2]AWM_DB_2017Q4!B169*[2]AWM_DB_2017Q4!H169+[2]AWM_DB_2017Q4!B168*[2]AWM_DB_2017Q4!H168+[2]AWM_DB_2017Q4!B167*[2]AWM_DB_2017Q4!H167)*100</f>
        <v>87.541305667702318</v>
      </c>
      <c r="AP131">
        <f>Z131/([2]AWM_DB_2017Q4!B170*[2]AWM_DB_2017Q4!H170*4)*100</f>
        <v>87.313370426021933</v>
      </c>
      <c r="AQ131">
        <f>AA131/([2]AWM_DB_2017Q4!B170*[2]AWM_DB_2017Q4!H170*4)*100</f>
        <v>90.194209561036516</v>
      </c>
      <c r="AR131">
        <f>B131/([2]AWM_DB_2017Q4!B170*[2]AWM_DB_2017Q4!H170)*100</f>
        <v>3.8618934459037373</v>
      </c>
      <c r="AS131">
        <f>(B131-P131)/([2]AWM_DB_2017Q4!B170*[2]AWM_DB_2017Q4!H170)*100</f>
        <v>0.78207348768288021</v>
      </c>
      <c r="AT131">
        <f>SUM(C128:C131)/([2]AWM_DB_2017Q4!B170*[2]AWM_DB_2017Q4!H170+[2]AWM_DB_2017Q4!B169*[2]AWM_DB_2017Q4!H169+[2]AWM_DB_2017Q4!B168*[2]AWM_DB_2017Q4!H168+[2]AWM_DB_2017Q4!B167*[2]AWM_DB_2017Q4!H167)*100</f>
        <v>1.090365883053541</v>
      </c>
      <c r="AU131" s="85">
        <f>Z131/([2]AWM_DB_2017Q4!H170*[2]population!D215)</f>
        <v>6477933.567545265</v>
      </c>
      <c r="AV131">
        <f>AA131/([2]AWM_DB_2017Q4!H170*[2]population!D215)</f>
        <v>6691668.1243989691</v>
      </c>
      <c r="AW131" s="36">
        <f>(M131-P131)/([2]AWM_DB_2017Q4!B170*[2]AWM_DB_2017Q4!H170)*100</f>
        <v>46.567363672495468</v>
      </c>
      <c r="AX131" s="36">
        <f>D131/([2]AWM_DB_2017Q4!B170*[2]AWM_DB_2017Q4!H170)*100</f>
        <v>45.785290184812588</v>
      </c>
      <c r="AZ131" s="36">
        <f>AC131/([2]AWM_DB_2017Q4!B170*[2]AWM_DB_2017Q4!H170)*100</f>
        <v>23.97791189048192</v>
      </c>
      <c r="BA131" s="36">
        <f>AD131/[2]AWM_DB_2017Q4!B170*100</f>
        <v>23.977499003092955</v>
      </c>
      <c r="BC131">
        <f>R131/([2]AWM_DB_2017Q4!B170*[2]AWM_DB_2017Q4!H170)*100</f>
        <v>20.963718097562271</v>
      </c>
      <c r="BD131">
        <f>([2]AWM_DB_2017Q4!D170*[2]AWM_DB_2017Q4!J170)/([2]AWM_DB_2017Q4!B170*[2]AWM_DB_2017Q4!H170)*100</f>
        <v>20.963305210173313</v>
      </c>
      <c r="BE131" s="37">
        <f>N131/([2]AWM_DB_2017Q4!B170*[2]AWM_DB_2017Q4!H170)*100</f>
        <v>16.945980851958037</v>
      </c>
      <c r="BG131">
        <f t="shared" si="21"/>
        <v>-0.24889630479368874</v>
      </c>
      <c r="BH131">
        <f>([2]AWM_DB_2017Q4!D170/[2]AWM_DB_2017Q4!D169-1)*100</f>
        <v>-0.24889667554849337</v>
      </c>
      <c r="BL131" s="37">
        <f>(G131+H131)/[2]AWM_DB_2017Q4!Q170</f>
        <v>0.51702561410519265</v>
      </c>
      <c r="BM131">
        <f>(E131+H131)/[2]AWM_DB_2017Q4!T170</f>
        <v>0.30790339233328523</v>
      </c>
      <c r="BN131">
        <f>(E131)/[2]AWM_DB_2017Q4!T170</f>
        <v>0.13644810580083486</v>
      </c>
      <c r="BP131">
        <f>(H131)/[2]AWM_DB_2017Q4!T170</f>
        <v>0.1714552865324504</v>
      </c>
      <c r="BR131">
        <f>($E131)/[2]AWM_DB_2017Q4!Q170</f>
        <v>0.25312219256687946</v>
      </c>
      <c r="BS131">
        <f>($G131)/[2]AWM_DB_2017Q4!Q170</f>
        <v>0.19896229032682136</v>
      </c>
      <c r="BT131">
        <f>($H131)/[2]AWM_DB_2017Q4!Q170</f>
        <v>0.31806332377837132</v>
      </c>
      <c r="BU131">
        <f>($I131)/([2]AWM_DB_2017Q4!$Q170)</f>
        <v>0.16652079319261981</v>
      </c>
      <c r="BV131">
        <f>($J131)/([2]AWM_DB_2017Q4!$Q170)</f>
        <v>0.15154253058575148</v>
      </c>
      <c r="BW131">
        <f>K131/([2]AWM_DB_2017Q4!C170*[2]AWM_DB_2017Q4!I170)*100</f>
        <v>22.772699461791191</v>
      </c>
      <c r="BX131">
        <f>($I131)/([2]AWM_DB_2017Q4!Q170-$I131)*100</f>
        <v>19.978997896117082</v>
      </c>
      <c r="BY131">
        <f>($J131)/([2]AWM_DB_2017Q4!Q170-$I131)*100</f>
        <v>18.181920958320138</v>
      </c>
      <c r="BZ131">
        <f>($E131)/([2]AWM_DB_2017Q4!B170*[2]AWM_DB_2017Q4!H170)*100</f>
        <v>12.091931185144588</v>
      </c>
      <c r="CA131" s="37">
        <f>($I131)/([2]AWM_DB_2017Q4!B170*[2]AWM_DB_2017Q4!H170)*100</f>
        <v>7.9548851555117359</v>
      </c>
      <c r="CB131" s="37">
        <f>($J131)/([2]AWM_DB_2017Q4!B170*[2]AWM_DB_2017Q4!H170)*100</f>
        <v>7.2393567426191279</v>
      </c>
      <c r="CC131" s="37">
        <f t="shared" si="22"/>
        <v>15.194241898130864</v>
      </c>
      <c r="CD131">
        <f>N131/([2]AWM_DB_2017Q4!H170*[2]population!D215)*100</f>
        <v>31431308.18918718</v>
      </c>
      <c r="CF131">
        <f t="shared" si="25"/>
        <v>0.52354603861416171</v>
      </c>
      <c r="CG131">
        <f>N131/([2]AWM_DB_2017Q4!B170*[2]AWM_DB_2017Q4!H170)*100</f>
        <v>16.945980851958037</v>
      </c>
      <c r="CH131">
        <f>($G131+$H131)/[2]AWM_DB_2017Q4!Q170*100</f>
        <v>51.702561410519266</v>
      </c>
      <c r="CI131">
        <f t="shared" si="23"/>
        <v>38.16091885443722</v>
      </c>
      <c r="CK131" s="80">
        <f>N131+P131+Q131+[2]Fiscaldatabase!CN131+W131+X131</f>
        <v>1222266.2208994778</v>
      </c>
      <c r="CL131" s="80">
        <f>[2]Fiscaldatabase!CK131-D131-P131</f>
        <v>19243.897108366858</v>
      </c>
      <c r="CM131" s="80">
        <f>[2]Fiscaldatabase!CK131-D131</f>
        <v>95066.752150581917</v>
      </c>
      <c r="CN131" s="83">
        <f>[2]AWM_DB_2017Q4!D170*[2]AWM_DB_2017Q4!J170</f>
        <v>516100.8350224797</v>
      </c>
      <c r="CO131" s="55">
        <f>[2]Fiscaldatabase!CL131/([2]AWM_DB_2017Q4!B170*[2]AWM_DB_2017Q4!H170)*100</f>
        <v>0.78166060029392259</v>
      </c>
      <c r="CP131" s="37">
        <f>[2]Fiscaldatabase!CM131/([2]AWM_DB_2017Q4!B170*[2]AWM_DB_2017Q4!H170)*100</f>
        <v>3.8614805585147796</v>
      </c>
      <c r="CQ131">
        <f>SUM([2]Fiscaldatabase!CM128:CM131)/([2]AWM_DB_2017Q4!B170*[2]AWM_DB_2017Q4!H170+[2]AWM_DB_2017Q4!B169*[2]AWM_DB_2017Q4!H169+[2]AWM_DB_2017Q4!B168*[2]AWM_DB_2017Q4!H168+[2]AWM_DB_2017Q4!B167*[2]AWM_DB_2017Q4!H167)*100</f>
        <v>4.1306339529347982</v>
      </c>
      <c r="CX131">
        <v>92259.249042683805</v>
      </c>
      <c r="CY131" s="37">
        <f>CX131/([2]AWM_DB_2017Q4!B170*[2]AWM_DB_2017Q4!H170)*100</f>
        <v>3.747443648408221</v>
      </c>
    </row>
    <row r="132" spans="1:103">
      <c r="A132" s="71" t="s">
        <v>421</v>
      </c>
      <c r="B132" s="72">
        <f t="shared" ref="B132:B154" si="27">M132-D132</f>
        <v>98483.325838707155</v>
      </c>
      <c r="C132" s="73">
        <f t="shared" ref="C132:C154" si="28">B132-P132</f>
        <v>23395.947409116474</v>
      </c>
      <c r="D132" s="74">
        <v>1125424.2528061685</v>
      </c>
      <c r="E132" s="75">
        <v>298656.53567346983</v>
      </c>
      <c r="F132" s="76">
        <v>64211.934000000001</v>
      </c>
      <c r="G132" s="76">
        <v>234444.60167346982</v>
      </c>
      <c r="H132" s="75">
        <v>376183.98499494587</v>
      </c>
      <c r="I132" s="76">
        <v>196572.62</v>
      </c>
      <c r="J132" s="76">
        <v>179611.36499494588</v>
      </c>
      <c r="K132" s="75">
        <v>315860.8102353451</v>
      </c>
      <c r="L132" s="77">
        <f t="shared" ref="L132:L154" si="29">D132-(E132+H132+K132)</f>
        <v>134722.92190240766</v>
      </c>
      <c r="M132" s="78">
        <v>1223907.5786448757</v>
      </c>
      <c r="N132" s="75">
        <v>418713.76158458833</v>
      </c>
      <c r="O132" s="79">
        <v>40420.522630686741</v>
      </c>
      <c r="P132" s="75">
        <v>75087.378429590681</v>
      </c>
      <c r="Q132" s="75">
        <v>33261.219148772019</v>
      </c>
      <c r="R132" s="75">
        <v>517305.74</v>
      </c>
      <c r="S132" s="75">
        <v>255496.61700156814</v>
      </c>
      <c r="T132" s="80">
        <f t="shared" ref="T132:T154" si="30">R132-S132</f>
        <v>261809.12299843185</v>
      </c>
      <c r="U132" s="75">
        <v>22905666.82449514</v>
      </c>
      <c r="V132" s="75">
        <v>508717.32</v>
      </c>
      <c r="W132" s="75">
        <v>71117.409007671216</v>
      </c>
      <c r="X132" s="77">
        <f t="shared" si="26"/>
        <v>108422.0704742535</v>
      </c>
      <c r="Y132" s="81"/>
      <c r="Z132" s="82">
        <v>8705840.5999999996</v>
      </c>
      <c r="AA132" s="83">
        <f t="shared" si="24"/>
        <v>8980538.2121175155</v>
      </c>
      <c r="AB132" s="83"/>
      <c r="AC132" s="83">
        <f t="shared" ref="AC132:AC154" si="31">R132+W132</f>
        <v>588423.14900767116</v>
      </c>
      <c r="AD132" s="83">
        <f>(W132+[2]AWM_DB_2017Q4!D171*[2]AWM_DB_2017Q4!J171)/[2]AWM_DB_2017Q4!H171</f>
        <v>443187.61675893137</v>
      </c>
      <c r="AE132" s="83">
        <f>W132/[2]AWM_DB_2017Q4!H171</f>
        <v>53565.081668170154</v>
      </c>
      <c r="AF132" s="83">
        <f>([2]AWM_DB_2017Q4!E171*[2]AWM_DB_2017Q4!K171-[2]Fiscaldatabase!W132)/[2]AWM_DB_2017Q4!H171</f>
        <v>323746.44988789869</v>
      </c>
      <c r="AG132" s="83">
        <f>N132/([2]AWM_DB_2017Q4!H171)</f>
        <v>315371.96233408776</v>
      </c>
      <c r="AH132" s="84">
        <f>([2]AWM_DB_2017Q4!C171*[2]AWM_DB_2017Q4!I171)/([2]AWM_DB_2017Q4!B171*[2]AWM_DB_2017Q4!H171)*100</f>
        <v>56.12670564680473</v>
      </c>
      <c r="AI132" s="84">
        <f>([2]AWM_DB_2017Q4!E171*[2]AWM_DB_2017Q4!K171-[2]Fiscaldatabase!W132)/([2]AWM_DB_2017Q4!H171*[2]AWM_DB_2017Q4!B171)*100</f>
        <v>17.477167544534286</v>
      </c>
      <c r="AJ132" s="84">
        <f>(W132+[2]AWM_DB_2017Q4!D171*[2]AWM_DB_2017Q4!J171)/([2]AWM_DB_2017Q4!H171*[2]AWM_DB_2017Q4!B171)*100</f>
        <v>23.925093956831738</v>
      </c>
      <c r="AK132" s="84">
        <f t="shared" ref="AK132:AK154" si="32">100-SUM(AH132:AJ132)</f>
        <v>2.4710328518292499</v>
      </c>
      <c r="AL132">
        <f>[2]AWM_DB_2017Q4!Q171/([2]AWM_DB_2017Q4!B171*[2]AWM_DB_2017Q4!H171)</f>
        <v>0.47987931048368959</v>
      </c>
      <c r="AM132">
        <f>([2]AWM_DB_2017Q4!Q171-I132)/([2]AWM_DB_2017Q4!B171*[2]AWM_DB_2017Q4!H171)</f>
        <v>0.39995205388362826</v>
      </c>
      <c r="AO132">
        <f>Z132/([2]AWM_DB_2017Q4!B171*[2]AWM_DB_2017Q4!H171+[2]AWM_DB_2017Q4!B170*[2]AWM_DB_2017Q4!H170+[2]AWM_DB_2017Q4!B169*[2]AWM_DB_2017Q4!H169+[2]AWM_DB_2017Q4!B168*[2]AWM_DB_2017Q4!H168)*100</f>
        <v>88.52791662856086</v>
      </c>
      <c r="AP132">
        <f>Z132/([2]AWM_DB_2017Q4!B171*[2]AWM_DB_2017Q4!H171*4)*100</f>
        <v>88.495787912303371</v>
      </c>
      <c r="AQ132">
        <f>AA132/([2]AWM_DB_2017Q4!B171*[2]AWM_DB_2017Q4!H171*4)*100</f>
        <v>91.288118112096811</v>
      </c>
      <c r="AR132">
        <f>B132/([2]AWM_DB_2017Q4!B171*[2]AWM_DB_2017Q4!H171)*100</f>
        <v>4.0043735771226938</v>
      </c>
      <c r="AS132">
        <f>(B132-P132)/([2]AWM_DB_2017Q4!B171*[2]AWM_DB_2017Q4!H171)*100</f>
        <v>0.95128909202613943</v>
      </c>
      <c r="AT132">
        <f>SUM(C129:C132)/([2]AWM_DB_2017Q4!B171*[2]AWM_DB_2017Q4!H171+[2]AWM_DB_2017Q4!B170*[2]AWM_DB_2017Q4!H170+[2]AWM_DB_2017Q4!B169*[2]AWM_DB_2017Q4!H169+[2]AWM_DB_2017Q4!B168*[2]AWM_DB_2017Q4!H168)*100</f>
        <v>0.97232639545170052</v>
      </c>
      <c r="AU132" s="85">
        <f>Z132/([2]AWM_DB_2017Q4!H171*[2]population!D216)</f>
        <v>6542282.3435235145</v>
      </c>
      <c r="AV132">
        <f>AA132/([2]AWM_DB_2017Q4!H171*[2]population!D216)</f>
        <v>6748712.6493534306</v>
      </c>
      <c r="AW132" s="36">
        <f>(M132-P132)/([2]AWM_DB_2017Q4!B171*[2]AWM_DB_2017Q4!H171)*100</f>
        <v>46.71151400939813</v>
      </c>
      <c r="AX132" s="36">
        <f>D132/([2]AWM_DB_2017Q4!B171*[2]AWM_DB_2017Q4!H171)*100</f>
        <v>45.760224917371993</v>
      </c>
      <c r="AZ132" s="36">
        <f>AC132/([2]AWM_DB_2017Q4!B171*[2]AWM_DB_2017Q4!H171)*100</f>
        <v>23.925533484852714</v>
      </c>
      <c r="BA132" s="36">
        <f>AD132/[2]AWM_DB_2017Q4!B171*100</f>
        <v>23.925093956831738</v>
      </c>
      <c r="BC132">
        <f>R132/([2]AWM_DB_2017Q4!B171*[2]AWM_DB_2017Q4!H171)*100</f>
        <v>21.033869631317234</v>
      </c>
      <c r="BD132">
        <f>([2]AWM_DB_2017Q4!D171*[2]AWM_DB_2017Q4!J171)/([2]AWM_DB_2017Q4!B171*[2]AWM_DB_2017Q4!H171)*100</f>
        <v>21.033430103296258</v>
      </c>
      <c r="BE132" s="37">
        <f>N132/([2]AWM_DB_2017Q4!B171*[2]AWM_DB_2017Q4!H171)*100</f>
        <v>17.025078194586971</v>
      </c>
      <c r="BG132">
        <f t="shared" ref="BG132:BG154" si="33">(V132/V131-1)*100</f>
        <v>-0.12290923205338089</v>
      </c>
      <c r="BH132">
        <f>([2]AWM_DB_2017Q4!D171/[2]AWM_DB_2017Q4!D170-1)*100</f>
        <v>-0.1229094063606273</v>
      </c>
      <c r="BL132" s="37">
        <f>(G132+H132)/[2]AWM_DB_2017Q4!Q171</f>
        <v>0.51738875600258116</v>
      </c>
      <c r="BM132">
        <f>(E132+H132)/[2]AWM_DB_2017Q4!T171</f>
        <v>0.30911270231415228</v>
      </c>
      <c r="BN132">
        <f>(E132)/[2]AWM_DB_2017Q4!T171</f>
        <v>0.13680051208894461</v>
      </c>
      <c r="BP132">
        <f>(H132)/[2]AWM_DB_2017Q4!T171</f>
        <v>0.17231219022520769</v>
      </c>
      <c r="BR132">
        <f>($E132)/[2]AWM_DB_2017Q4!Q171</f>
        <v>0.25305322554124959</v>
      </c>
      <c r="BS132">
        <f>($G132)/[2]AWM_DB_2017Q4!Q171</f>
        <v>0.19864612214302563</v>
      </c>
      <c r="BT132">
        <f>($H132)/[2]AWM_DB_2017Q4!Q171</f>
        <v>0.31874263385955554</v>
      </c>
      <c r="BU132">
        <f>($I132)/([2]AWM_DB_2017Q4!$Q171)</f>
        <v>0.16655699642374555</v>
      </c>
      <c r="BV132">
        <f>($J132)/([2]AWM_DB_2017Q4!$Q171)</f>
        <v>0.15218563743581001</v>
      </c>
      <c r="BW132">
        <f>K132/([2]AWM_DB_2017Q4!C171*[2]AWM_DB_2017Q4!I171)*100</f>
        <v>22.882215609714418</v>
      </c>
      <c r="BX132">
        <f>($I132)/([2]AWM_DB_2017Q4!Q171-$I132)*100</f>
        <v>19.984209563108617</v>
      </c>
      <c r="BY132">
        <f>($J132)/([2]AWM_DB_2017Q4!Q171-$I132)*100</f>
        <v>18.259873414593496</v>
      </c>
      <c r="BZ132">
        <f>($E132)/([2]AWM_DB_2017Q4!B171*[2]AWM_DB_2017Q4!H171)*100</f>
        <v>12.143500738840844</v>
      </c>
      <c r="CA132" s="37">
        <f>($I132)/([2]AWM_DB_2017Q4!B171*[2]AWM_DB_2017Q4!H171)*100</f>
        <v>7.992725660006136</v>
      </c>
      <c r="CB132" s="37">
        <f>($J132)/([2]AWM_DB_2017Q4!B171*[2]AWM_DB_2017Q4!H171)*100</f>
        <v>7.3030738758217293</v>
      </c>
      <c r="CC132" s="37">
        <f t="shared" ref="CC132:CC154" si="34">CA132+CB132</f>
        <v>15.295799535827864</v>
      </c>
      <c r="CD132">
        <f>N132/([2]AWM_DB_2017Q4!H171*[2]population!D216)*100</f>
        <v>31465584.717978492</v>
      </c>
      <c r="CF132">
        <f t="shared" si="25"/>
        <v>0.5225438291920933</v>
      </c>
      <c r="CG132">
        <f>N132/([2]AWM_DB_2017Q4!B171*[2]AWM_DB_2017Q4!H171)*100</f>
        <v>17.025078194586971</v>
      </c>
      <c r="CH132">
        <f>($G132+$H132)/[2]AWM_DB_2017Q4!Q171*100</f>
        <v>51.738875600258119</v>
      </c>
      <c r="CI132">
        <f t="shared" ref="CI132:CI154" si="35">BX132+BY132</f>
        <v>38.244082977702114</v>
      </c>
      <c r="CK132" s="80">
        <f>N132+P132+Q132+[2]Fiscaldatabase!CN132+W132+X132</f>
        <v>1223896.7689188421</v>
      </c>
      <c r="CL132" s="80">
        <f>[2]Fiscaldatabase!CK132-D132-P132</f>
        <v>23385.137683082881</v>
      </c>
      <c r="CM132" s="80">
        <f>[2]Fiscaldatabase!CK132-D132</f>
        <v>98472.516112673562</v>
      </c>
      <c r="CN132" s="83">
        <f>[2]AWM_DB_2017Q4!D171*[2]AWM_DB_2017Q4!J171</f>
        <v>517294.93027396634</v>
      </c>
      <c r="CO132" s="55">
        <f>[2]Fiscaldatabase!CL132/([2]AWM_DB_2017Q4!B171*[2]AWM_DB_2017Q4!H171)*100</f>
        <v>0.95084956400516507</v>
      </c>
      <c r="CP132" s="37">
        <f>[2]Fiscaldatabase!CM132/([2]AWM_DB_2017Q4!B171*[2]AWM_DB_2017Q4!H171)*100</f>
        <v>4.0039340491017201</v>
      </c>
      <c r="CQ132">
        <f>SUM([2]Fiscaldatabase!CM129:CM132)/([2]AWM_DB_2017Q4!B171*[2]AWM_DB_2017Q4!H171+[2]AWM_DB_2017Q4!B170*[2]AWM_DB_2017Q4!H170+[2]AWM_DB_2017Q4!B169*[2]AWM_DB_2017Q4!H169+[2]AWM_DB_2017Q4!B168*[2]AWM_DB_2017Q4!H168)*100</f>
        <v>4.0251986314888102</v>
      </c>
      <c r="CX132">
        <v>96049.822987321197</v>
      </c>
      <c r="CY132" s="37">
        <f>CX132/([2]AWM_DB_2017Q4!B171*[2]AWM_DB_2017Q4!H171)*100</f>
        <v>3.9054263245298828</v>
      </c>
    </row>
    <row r="133" spans="1:103">
      <c r="A133" s="71" t="s">
        <v>422</v>
      </c>
      <c r="B133" s="72">
        <f t="shared" si="27"/>
        <v>86570.821787488647</v>
      </c>
      <c r="C133" s="73">
        <f t="shared" si="28"/>
        <v>13709.310549750575</v>
      </c>
      <c r="D133" s="74">
        <v>1136624.9004297876</v>
      </c>
      <c r="E133" s="75">
        <v>302900.15696128953</v>
      </c>
      <c r="F133" s="76">
        <v>64973.084000000003</v>
      </c>
      <c r="G133" s="76">
        <v>237927.07296128952</v>
      </c>
      <c r="H133" s="75">
        <v>378156.83066492568</v>
      </c>
      <c r="I133" s="76">
        <v>196795.02</v>
      </c>
      <c r="J133" s="76">
        <v>181361.8106649257</v>
      </c>
      <c r="K133" s="75">
        <v>316903.22174239799</v>
      </c>
      <c r="L133" s="77">
        <f t="shared" si="29"/>
        <v>138664.69106117438</v>
      </c>
      <c r="M133" s="78">
        <v>1223195.7222172762</v>
      </c>
      <c r="N133" s="75">
        <v>420474.66680661257</v>
      </c>
      <c r="O133" s="79">
        <v>40248.539128912445</v>
      </c>
      <c r="P133" s="75">
        <v>72861.511237738072</v>
      </c>
      <c r="Q133" s="75">
        <v>33154.718167840503</v>
      </c>
      <c r="R133" s="75">
        <v>517925.75</v>
      </c>
      <c r="S133" s="75">
        <v>254638.2209801806</v>
      </c>
      <c r="T133" s="80">
        <f t="shared" si="30"/>
        <v>263287.5290198194</v>
      </c>
      <c r="U133" s="75">
        <v>22806126.697649729</v>
      </c>
      <c r="V133" s="75">
        <v>508476.07</v>
      </c>
      <c r="W133" s="75">
        <v>70907.537877898256</v>
      </c>
      <c r="X133" s="77">
        <f t="shared" si="26"/>
        <v>107871.53812718694</v>
      </c>
      <c r="Y133" s="81"/>
      <c r="Z133" s="82">
        <v>8794938.5</v>
      </c>
      <c r="AA133" s="83">
        <f t="shared" ref="AA133:AA154" si="36">AA132+B133</f>
        <v>9067109.0339050032</v>
      </c>
      <c r="AB133" s="83"/>
      <c r="AC133" s="83">
        <f t="shared" si="31"/>
        <v>588833.2878778982</v>
      </c>
      <c r="AD133" s="83">
        <f>(W133+[2]AWM_DB_2017Q4!D172*[2]AWM_DB_2017Q4!J172)/[2]AWM_DB_2017Q4!H172</f>
        <v>441996.91786726966</v>
      </c>
      <c r="AE133" s="83">
        <f>W133/[2]AWM_DB_2017Q4!H172</f>
        <v>53226.645035439433</v>
      </c>
      <c r="AF133" s="83">
        <f>([2]AWM_DB_2017Q4!E172*[2]AWM_DB_2017Q4!K172-[2]Fiscaldatabase!W133)/[2]AWM_DB_2017Q4!H172</f>
        <v>319286.83714591339</v>
      </c>
      <c r="AG133" s="83">
        <f>N133/([2]AWM_DB_2017Q4!H172)</f>
        <v>315628.72589158366</v>
      </c>
      <c r="AH133" s="84">
        <f>([2]AWM_DB_2017Q4!C172*[2]AWM_DB_2017Q4!I172)/([2]AWM_DB_2017Q4!B172*[2]AWM_DB_2017Q4!H172)*100</f>
        <v>56.03921292704095</v>
      </c>
      <c r="AI133" s="84">
        <f>([2]AWM_DB_2017Q4!E172*[2]AWM_DB_2017Q4!K172-[2]Fiscaldatabase!W133)/([2]AWM_DB_2017Q4!H172*[2]AWM_DB_2017Q4!B172)*100</f>
        <v>17.260849361051925</v>
      </c>
      <c r="AJ133" s="84">
        <f>(W133+[2]AWM_DB_2017Q4!D172*[2]AWM_DB_2017Q4!J172)/([2]AWM_DB_2017Q4!H172*[2]AWM_DB_2017Q4!B172)*100</f>
        <v>23.894634321770162</v>
      </c>
      <c r="AK133" s="84">
        <f t="shared" si="32"/>
        <v>2.8053033901369702</v>
      </c>
      <c r="AL133">
        <f>[2]AWM_DB_2017Q4!Q172/([2]AWM_DB_2017Q4!B172*[2]AWM_DB_2017Q4!H172)</f>
        <v>0.47920630806277265</v>
      </c>
      <c r="AM133">
        <f>([2]AWM_DB_2017Q4!Q172-I133)/([2]AWM_DB_2017Q4!B172*[2]AWM_DB_2017Q4!H172)</f>
        <v>0.39934582388475781</v>
      </c>
      <c r="AO133">
        <f>Z133/([2]AWM_DB_2017Q4!B172*[2]AWM_DB_2017Q4!H172+[2]AWM_DB_2017Q4!B171*[2]AWM_DB_2017Q4!H171+[2]AWM_DB_2017Q4!B170*[2]AWM_DB_2017Q4!H170+[2]AWM_DB_2017Q4!B169*[2]AWM_DB_2017Q4!H169)*100</f>
        <v>89.352623571555952</v>
      </c>
      <c r="AP133">
        <f>Z133/([2]AWM_DB_2017Q4!B172*[2]AWM_DB_2017Q4!H172*4)*100</f>
        <v>89.225841045909533</v>
      </c>
      <c r="AQ133">
        <f>AA133/([2]AWM_DB_2017Q4!B172*[2]AWM_DB_2017Q4!H172*4)*100</f>
        <v>91.987047937303728</v>
      </c>
      <c r="AR133">
        <f>B133/([2]AWM_DB_2017Q4!B172*[2]AWM_DB_2017Q4!H172)*100</f>
        <v>3.5130908005890991</v>
      </c>
      <c r="AS133">
        <f>(B133-P133)/([2]AWM_DB_2017Q4!B172*[2]AWM_DB_2017Q4!H172)*100</f>
        <v>0.55633124163906567</v>
      </c>
      <c r="AT133">
        <f>SUM(C130:C133)/([2]AWM_DB_2017Q4!B172*[2]AWM_DB_2017Q4!H172+[2]AWM_DB_2017Q4!B171*[2]AWM_DB_2017Q4!H171+[2]AWM_DB_2017Q4!B170*[2]AWM_DB_2017Q4!H170+[2]AWM_DB_2017Q4!B169*[2]AWM_DB_2017Q4!H169)*100</f>
        <v>0.87327902825147119</v>
      </c>
      <c r="AU133" s="85">
        <f>Z133/([2]AWM_DB_2017Q4!H172*[2]population!D217)</f>
        <v>6586261.2411921043</v>
      </c>
      <c r="AV133">
        <f>AA133/([2]AWM_DB_2017Q4!H172*[2]population!D217)</f>
        <v>6790081.4541990617</v>
      </c>
      <c r="AW133" s="36">
        <f>(M133-P133)/([2]AWM_DB_2017Q4!B172*[2]AWM_DB_2017Q4!H172)*100</f>
        <v>46.681184846730659</v>
      </c>
      <c r="AX133" s="36">
        <f>D133/([2]AWM_DB_2017Q4!B172*[2]AWM_DB_2017Q4!H172)*100</f>
        <v>46.124853605091602</v>
      </c>
      <c r="AZ133" s="36">
        <f>AC133/([2]AWM_DB_2017Q4!B172*[2]AWM_DB_2017Q4!H172)*100</f>
        <v>23.895173500864676</v>
      </c>
      <c r="BA133" s="36">
        <f>AD133/[2]AWM_DB_2017Q4!B172*100</f>
        <v>23.894634321770162</v>
      </c>
      <c r="BC133">
        <f>R133/([2]AWM_DB_2017Q4!B172*[2]AWM_DB_2017Q4!H172)*100</f>
        <v>21.017707238354642</v>
      </c>
      <c r="BD133">
        <f>([2]AWM_DB_2017Q4!D172*[2]AWM_DB_2017Q4!J172)/([2]AWM_DB_2017Q4!B172*[2]AWM_DB_2017Q4!H172)*100</f>
        <v>21.017168059260122</v>
      </c>
      <c r="BE133" s="37">
        <f>N133/([2]AWM_DB_2017Q4!B172*[2]AWM_DB_2017Q4!H172)*100</f>
        <v>17.063089541475968</v>
      </c>
      <c r="BG133">
        <f t="shared" si="33"/>
        <v>-4.7423193690354637E-2</v>
      </c>
      <c r="BH133">
        <f>([2]AWM_DB_2017Q4!D172/[2]AWM_DB_2017Q4!D171-1)*100</f>
        <v>-4.7421501382383102E-2</v>
      </c>
      <c r="BL133" s="37">
        <f>(G133+H133)/[2]AWM_DB_2017Q4!Q172</f>
        <v>0.52171721898100876</v>
      </c>
      <c r="BM133">
        <f>(E133+H133)/[2]AWM_DB_2017Q4!T172</f>
        <v>0.31154057171253452</v>
      </c>
      <c r="BN133">
        <f>(E133)/[2]AWM_DB_2017Q4!T172</f>
        <v>0.13855769749965086</v>
      </c>
      <c r="BP133">
        <f>(H133)/[2]AWM_DB_2017Q4!T172</f>
        <v>0.17298287421288369</v>
      </c>
      <c r="BR133">
        <f>($E133)/[2]AWM_DB_2017Q4!Q172</f>
        <v>0.25650439264622055</v>
      </c>
      <c r="BS133">
        <f>($G133)/[2]AWM_DB_2017Q4!Q172</f>
        <v>0.20148335331443254</v>
      </c>
      <c r="BT133">
        <f>($H133)/[2]AWM_DB_2017Q4!Q172</f>
        <v>0.32023386566657619</v>
      </c>
      <c r="BU133">
        <f>($I133)/([2]AWM_DB_2017Q4!$Q172)</f>
        <v>0.16665157122170784</v>
      </c>
      <c r="BV133">
        <f>($J133)/([2]AWM_DB_2017Q4!$Q172)</f>
        <v>0.15358229444486837</v>
      </c>
      <c r="BW133">
        <f>K133/([2]AWM_DB_2017Q4!C172*[2]AWM_DB_2017Q4!I172)*100</f>
        <v>22.948402691271401</v>
      </c>
      <c r="BX133">
        <f>($I133)/([2]AWM_DB_2017Q4!Q172-$I133)*100</f>
        <v>19.997826295301575</v>
      </c>
      <c r="BY133">
        <f>($J133)/([2]AWM_DB_2017Q4!Q172-$I133)*100</f>
        <v>18.429541490829173</v>
      </c>
      <c r="BZ133">
        <f>($E133)/([2]AWM_DB_2017Q4!B172*[2]AWM_DB_2017Q4!H172)*100</f>
        <v>12.291852300187916</v>
      </c>
      <c r="CA133" s="37">
        <f>($I133)/([2]AWM_DB_2017Q4!B172*[2]AWM_DB_2017Q4!H172)*100</f>
        <v>7.9860484178014817</v>
      </c>
      <c r="CB133" s="37">
        <f>($J133)/([2]AWM_DB_2017Q4!B172*[2]AWM_DB_2017Q4!H172)*100</f>
        <v>7.3597604304735036</v>
      </c>
      <c r="CC133" s="37">
        <f t="shared" si="34"/>
        <v>15.345808848274984</v>
      </c>
      <c r="CD133">
        <f>N133/([2]AWM_DB_2017Q4!H172*[2]population!D217)*100</f>
        <v>31488065.5605671</v>
      </c>
      <c r="CF133">
        <f t="shared" si="25"/>
        <v>0.52040583176553712</v>
      </c>
      <c r="CG133">
        <f>N133/([2]AWM_DB_2017Q4!B172*[2]AWM_DB_2017Q4!H172)*100</f>
        <v>17.063089541475968</v>
      </c>
      <c r="CH133">
        <f>($G133+$H133)/[2]AWM_DB_2017Q4!Q172*100</f>
        <v>52.171721898100877</v>
      </c>
      <c r="CI133">
        <f t="shared" si="35"/>
        <v>38.427367786130745</v>
      </c>
      <c r="CK133" s="80">
        <f>N133+P133+Q133+[2]Fiscaldatabase!CN133+W133+X133</f>
        <v>1223182.4355759816</v>
      </c>
      <c r="CL133" s="80">
        <f>[2]Fiscaldatabase!CK133-D133-P133</f>
        <v>13696.023908455973</v>
      </c>
      <c r="CM133" s="80">
        <f>[2]Fiscaldatabase!CK133-D133</f>
        <v>86557.535146194045</v>
      </c>
      <c r="CN133" s="83">
        <f>[2]AWM_DB_2017Q4!D172*[2]AWM_DB_2017Q4!J172</f>
        <v>517912.46335870528</v>
      </c>
      <c r="CO133" s="55">
        <f>[2]Fiscaldatabase!CL133/([2]AWM_DB_2017Q4!B172*[2]AWM_DB_2017Q4!H172)*100</f>
        <v>0.5557920625445506</v>
      </c>
      <c r="CP133" s="37">
        <f>[2]Fiscaldatabase!CM133/([2]AWM_DB_2017Q4!B172*[2]AWM_DB_2017Q4!H172)*100</f>
        <v>3.512551621494584</v>
      </c>
      <c r="CQ133">
        <f>SUM([2]Fiscaldatabase!CM130:CM133)/([2]AWM_DB_2017Q4!B172*[2]AWM_DB_2017Q4!H172+[2]AWM_DB_2017Q4!B171*[2]AWM_DB_2017Q4!H171+[2]AWM_DB_2017Q4!B170*[2]AWM_DB_2017Q4!H170+[2]AWM_DB_2017Q4!B169*[2]AWM_DB_2017Q4!H169)*100</f>
        <v>3.9152313230293485</v>
      </c>
      <c r="CX133">
        <v>84404.304923159405</v>
      </c>
      <c r="CY133" s="37">
        <f>CX133/([2]AWM_DB_2017Q4!B172*[2]AWM_DB_2017Q4!H172)*100</f>
        <v>3.4251723737075821</v>
      </c>
    </row>
    <row r="134" spans="1:103">
      <c r="A134" s="71" t="s">
        <v>423</v>
      </c>
      <c r="B134" s="72">
        <f t="shared" si="27"/>
        <v>89624.498052174458</v>
      </c>
      <c r="C134" s="73">
        <f t="shared" si="28"/>
        <v>16346.043364879282</v>
      </c>
      <c r="D134" s="74">
        <v>1143860.5033498956</v>
      </c>
      <c r="E134" s="75">
        <v>306539.76147768967</v>
      </c>
      <c r="F134" s="76">
        <v>65619.399000000005</v>
      </c>
      <c r="G134" s="76">
        <v>240920.36247768966</v>
      </c>
      <c r="H134" s="75">
        <v>379800.82596102159</v>
      </c>
      <c r="I134" s="76">
        <v>197876.13</v>
      </c>
      <c r="J134" s="76">
        <v>181924.69596102159</v>
      </c>
      <c r="K134" s="75">
        <v>317924.78775832785</v>
      </c>
      <c r="L134" s="77">
        <f t="shared" si="29"/>
        <v>139595.1281528566</v>
      </c>
      <c r="M134" s="78">
        <v>1233485.00140207</v>
      </c>
      <c r="N134" s="75">
        <v>424185.17667228094</v>
      </c>
      <c r="O134" s="79">
        <v>41859.023014503684</v>
      </c>
      <c r="P134" s="75">
        <v>73278.454687295176</v>
      </c>
      <c r="Q134" s="75">
        <v>33225.616446916931</v>
      </c>
      <c r="R134" s="75">
        <v>515416.65</v>
      </c>
      <c r="S134" s="75">
        <v>253154.70155769304</v>
      </c>
      <c r="T134" s="80">
        <f t="shared" si="30"/>
        <v>262261.94844230695</v>
      </c>
      <c r="U134" s="75">
        <v>22712611.644267134</v>
      </c>
      <c r="V134" s="75">
        <v>508384.79</v>
      </c>
      <c r="W134" s="75">
        <v>70626.50723634426</v>
      </c>
      <c r="X134" s="77">
        <f t="shared" si="26"/>
        <v>116752.59635923267</v>
      </c>
      <c r="Y134" s="81"/>
      <c r="Z134" s="82">
        <v>8881889.3000000007</v>
      </c>
      <c r="AA134" s="83">
        <f t="shared" si="36"/>
        <v>9156733.5319571774</v>
      </c>
      <c r="AB134" s="83"/>
      <c r="AC134" s="83">
        <f t="shared" si="31"/>
        <v>586043.1572363443</v>
      </c>
      <c r="AD134" s="83">
        <f>(W134+[2]AWM_DB_2017Q4!D173*[2]AWM_DB_2017Q4!J173)/[2]AWM_DB_2017Q4!H173</f>
        <v>438471.07079708058</v>
      </c>
      <c r="AE134" s="83">
        <f>W134/[2]AWM_DB_2017Q4!H173</f>
        <v>52843.167215317742</v>
      </c>
      <c r="AF134" s="83">
        <f>([2]AWM_DB_2017Q4!E173*[2]AWM_DB_2017Q4!K173-[2]Fiscaldatabase!W134)/[2]AWM_DB_2017Q4!H173</f>
        <v>314787.68011769856</v>
      </c>
      <c r="AG134" s="83">
        <f>N134/([2]AWM_DB_2017Q4!H173)</f>
        <v>317377.83869365096</v>
      </c>
      <c r="AH134" s="84">
        <f>([2]AWM_DB_2017Q4!C173*[2]AWM_DB_2017Q4!I173)/([2]AWM_DB_2017Q4!B173*[2]AWM_DB_2017Q4!H173)*100</f>
        <v>56.075353054724275</v>
      </c>
      <c r="AI134" s="84">
        <f>([2]AWM_DB_2017Q4!E173*[2]AWM_DB_2017Q4!K173-[2]Fiscaldatabase!W134)/([2]AWM_DB_2017Q4!H173*[2]AWM_DB_2017Q4!B173)*100</f>
        <v>17.089381620771285</v>
      </c>
      <c r="AJ134" s="84">
        <f>(W134+[2]AWM_DB_2017Q4!D173*[2]AWM_DB_2017Q4!J173)/([2]AWM_DB_2017Q4!H173*[2]AWM_DB_2017Q4!B173)*100</f>
        <v>23.803979417866159</v>
      </c>
      <c r="AK134" s="84">
        <f t="shared" si="32"/>
        <v>3.0312859066382742</v>
      </c>
      <c r="AL134">
        <f>[2]AWM_DB_2017Q4!Q173/([2]AWM_DB_2017Q4!B173*[2]AWM_DB_2017Q4!H173)</f>
        <v>0.47921472707261359</v>
      </c>
      <c r="AM134">
        <f>([2]AWM_DB_2017Q4!Q173-I134)/([2]AWM_DB_2017Q4!B173*[2]AWM_DB_2017Q4!H173)</f>
        <v>0.39883932850494319</v>
      </c>
      <c r="AO134">
        <f>Z134/([2]AWM_DB_2017Q4!B173*[2]AWM_DB_2017Q4!H173+[2]AWM_DB_2017Q4!B172*[2]AWM_DB_2017Q4!H172+[2]AWM_DB_2017Q4!B171*[2]AWM_DB_2017Q4!H171+[2]AWM_DB_2017Q4!B170*[2]AWM_DB_2017Q4!H170)*100</f>
        <v>90.194783456092225</v>
      </c>
      <c r="AP134">
        <f>Z134/([2]AWM_DB_2017Q4!B173*[2]AWM_DB_2017Q4!H173*4)*100</f>
        <v>90.193470091797693</v>
      </c>
      <c r="AQ134">
        <f>AA134/([2]AWM_DB_2017Q4!B173*[2]AWM_DB_2017Q4!H173*4)*100</f>
        <v>92.984447796837628</v>
      </c>
      <c r="AR134">
        <f>B134/([2]AWM_DB_2017Q4!B173*[2]AWM_DB_2017Q4!H173)*100</f>
        <v>3.6404617132803838</v>
      </c>
      <c r="AS134">
        <f>(B134-P134)/([2]AWM_DB_2017Q4!B173*[2]AWM_DB_2017Q4!H173)*100</f>
        <v>0.66396070635533255</v>
      </c>
      <c r="AT134">
        <f>SUM(C131:C134)/([2]AWM_DB_2017Q4!B173*[2]AWM_DB_2017Q4!H173+[2]AWM_DB_2017Q4!B172*[2]AWM_DB_2017Q4!H172+[2]AWM_DB_2017Q4!B171*[2]AWM_DB_2017Q4!H171+[2]AWM_DB_2017Q4!B170*[2]AWM_DB_2017Q4!H170)*100</f>
        <v>0.73831639725890053</v>
      </c>
      <c r="AU134" s="85">
        <f>Z134/([2]AWM_DB_2017Q4!H173*[2]population!D218)</f>
        <v>6629138.6622393494</v>
      </c>
      <c r="AV134">
        <f>AA134/([2]AWM_DB_2017Q4!H173*[2]population!D218)</f>
        <v>6834273.0050149122</v>
      </c>
      <c r="AW134" s="36">
        <f>(M134-P134)/([2]AWM_DB_2017Q4!B173*[2]AWM_DB_2017Q4!H173)*100</f>
        <v>47.126484439037945</v>
      </c>
      <c r="AX134" s="36">
        <f>D134/([2]AWM_DB_2017Q4!B173*[2]AWM_DB_2017Q4!H173)*100</f>
        <v>46.462523732682612</v>
      </c>
      <c r="AZ134" s="36">
        <f>AC134/([2]AWM_DB_2017Q4!B173*[2]AWM_DB_2017Q4!H173)*100</f>
        <v>23.804514642937018</v>
      </c>
      <c r="BA134" s="36">
        <f>AD134/[2]AWM_DB_2017Q4!B173*100</f>
        <v>23.803979417866159</v>
      </c>
      <c r="BC134">
        <f>R134/([2]AWM_DB_2017Q4!B173*[2]AWM_DB_2017Q4!H173)*100</f>
        <v>20.935733214594133</v>
      </c>
      <c r="BD134">
        <f>([2]AWM_DB_2017Q4!D173*[2]AWM_DB_2017Q4!J173)/([2]AWM_DB_2017Q4!B173*[2]AWM_DB_2017Q4!H173)*100</f>
        <v>20.935197989523271</v>
      </c>
      <c r="BE134" s="37">
        <f>N134/([2]AWM_DB_2017Q4!B173*[2]AWM_DB_2017Q4!H173)*100</f>
        <v>17.229997696807722</v>
      </c>
      <c r="BG134">
        <f t="shared" si="33"/>
        <v>-1.795168059728347E-2</v>
      </c>
      <c r="BH134">
        <f>([2]AWM_DB_2017Q4!D173/[2]AWM_DB_2017Q4!D172-1)*100</f>
        <v>-1.7952827102873936E-2</v>
      </c>
      <c r="BL134" s="37">
        <f>(G134+H134)/[2]AWM_DB_2017Q4!Q173</f>
        <v>0.52613373094483096</v>
      </c>
      <c r="BM134">
        <f>(E134+H134)/[2]AWM_DB_2017Q4!T173</f>
        <v>0.3144076361942087</v>
      </c>
      <c r="BN134">
        <f>(E134)/[2]AWM_DB_2017Q4!T173</f>
        <v>0.14042363743254999</v>
      </c>
      <c r="BP134">
        <f>(H134)/[2]AWM_DB_2017Q4!T173</f>
        <v>0.17398399876165871</v>
      </c>
      <c r="BR134">
        <f>($E134)/[2]AWM_DB_2017Q4!Q173</f>
        <v>0.25982826330588515</v>
      </c>
      <c r="BS134">
        <f>($G134)/[2]AWM_DB_2017Q4!Q173</f>
        <v>0.20420815582241653</v>
      </c>
      <c r="BT134">
        <f>($H134)/[2]AWM_DB_2017Q4!Q173</f>
        <v>0.32192557512241443</v>
      </c>
      <c r="BU134">
        <f>($I134)/([2]AWM_DB_2017Q4!$Q173)</f>
        <v>0.16772313960103191</v>
      </c>
      <c r="BV134">
        <f>($J134)/([2]AWM_DB_2017Q4!$Q173)</f>
        <v>0.15420243552138252</v>
      </c>
      <c r="BW134">
        <f>K134/([2]AWM_DB_2017Q4!C173*[2]AWM_DB_2017Q4!I173)*100</f>
        <v>23.029372522047101</v>
      </c>
      <c r="BX134">
        <f>($I134)/([2]AWM_DB_2017Q4!Q173-$I134)*100</f>
        <v>20.152325215509485</v>
      </c>
      <c r="BY134">
        <f>($J134)/([2]AWM_DB_2017Q4!Q173-$I134)*100</f>
        <v>18.527781181788786</v>
      </c>
      <c r="BZ134">
        <f>($E134)/([2]AWM_DB_2017Q4!B173*[2]AWM_DB_2017Q4!H173)*100</f>
        <v>12.451353028588095</v>
      </c>
      <c r="CA134" s="37">
        <f>($I134)/([2]AWM_DB_2017Q4!B173*[2]AWM_DB_2017Q4!H173)*100</f>
        <v>8.0375398567670366</v>
      </c>
      <c r="CB134" s="37">
        <f>($J134)/([2]AWM_DB_2017Q4!B173*[2]AWM_DB_2017Q4!H173)*100</f>
        <v>7.3896078052311633</v>
      </c>
      <c r="CC134" s="37">
        <f t="shared" si="34"/>
        <v>15.4271476619982</v>
      </c>
      <c r="CD134">
        <f>N134/([2]AWM_DB_2017Q4!H173*[2]population!D218)*100</f>
        <v>31659732.064292293</v>
      </c>
      <c r="CF134">
        <f t="shared" si="25"/>
        <v>0.52099973584656645</v>
      </c>
      <c r="CG134">
        <f>N134/([2]AWM_DB_2017Q4!B173*[2]AWM_DB_2017Q4!H173)*100</f>
        <v>17.229997696807722</v>
      </c>
      <c r="CH134">
        <f>($G134+$H134)/[2]AWM_DB_2017Q4!Q173*100</f>
        <v>52.613373094483094</v>
      </c>
      <c r="CI134">
        <f t="shared" si="35"/>
        <v>38.680106397298275</v>
      </c>
      <c r="CK134" s="80">
        <f>N134+P134+Q134+[2]Fiscaldatabase!CN134+W134+X134</f>
        <v>1233471.8247002945</v>
      </c>
      <c r="CL134" s="80">
        <f>[2]Fiscaldatabase!CK134-D134-P134</f>
        <v>16332.866663103763</v>
      </c>
      <c r="CM134" s="80">
        <f>[2]Fiscaldatabase!CK134-D134</f>
        <v>89611.321350398939</v>
      </c>
      <c r="CN134" s="83">
        <f>[2]AWM_DB_2017Q4!D173*[2]AWM_DB_2017Q4!J173</f>
        <v>515403.47329822462</v>
      </c>
      <c r="CO134" s="55">
        <f>[2]Fiscaldatabase!CL134/([2]AWM_DB_2017Q4!B173*[2]AWM_DB_2017Q4!H173)*100</f>
        <v>0.66342548128446888</v>
      </c>
      <c r="CP134" s="37">
        <f>[2]Fiscaldatabase!CM134/([2]AWM_DB_2017Q4!B173*[2]AWM_DB_2017Q4!H173)*100</f>
        <v>3.6399264882095195</v>
      </c>
      <c r="CQ134">
        <f>SUM([2]Fiscaldatabase!CM131:CM134)/([2]AWM_DB_2017Q4!B173*[2]AWM_DB_2017Q4!H173+[2]AWM_DB_2017Q4!B172*[2]AWM_DB_2017Q4!H172+[2]AWM_DB_2017Q4!B171*[2]AWM_DB_2017Q4!H171+[2]AWM_DB_2017Q4!B170*[2]AWM_DB_2017Q4!H170)*100</f>
        <v>3.7543526076903997</v>
      </c>
      <c r="CX134">
        <v>92158.2553932843</v>
      </c>
      <c r="CY134" s="37">
        <f>CX134/([2]AWM_DB_2017Q4!B173*[2]AWM_DB_2017Q4!H173)*100</f>
        <v>3.7433805222167944</v>
      </c>
    </row>
    <row r="135" spans="1:103">
      <c r="A135" s="71" t="s">
        <v>119</v>
      </c>
      <c r="B135" s="72">
        <f t="shared" si="27"/>
        <v>89648.497717947932</v>
      </c>
      <c r="C135" s="73">
        <f t="shared" si="28"/>
        <v>18427.413818410641</v>
      </c>
      <c r="D135" s="74">
        <v>1146837.2428030947</v>
      </c>
      <c r="E135" s="75">
        <v>307057.75546443101</v>
      </c>
      <c r="F135" s="76">
        <v>65829.936000000002</v>
      </c>
      <c r="G135" s="76">
        <v>241227.81946443103</v>
      </c>
      <c r="H135" s="75">
        <v>381621.28123409848</v>
      </c>
      <c r="I135" s="76">
        <v>197627.3</v>
      </c>
      <c r="J135" s="76">
        <v>183993.98123409849</v>
      </c>
      <c r="K135" s="75">
        <v>318852.61308345845</v>
      </c>
      <c r="L135" s="77">
        <f t="shared" si="29"/>
        <v>139305.59302110667</v>
      </c>
      <c r="M135" s="78">
        <v>1236485.7405210426</v>
      </c>
      <c r="N135" s="75">
        <v>427126.5122005702</v>
      </c>
      <c r="O135" s="79">
        <v>43088.55918444493</v>
      </c>
      <c r="P135" s="75">
        <v>71221.083899537291</v>
      </c>
      <c r="Q135" s="75">
        <v>33541.015461377378</v>
      </c>
      <c r="R135" s="75">
        <v>522265.44</v>
      </c>
      <c r="S135" s="75">
        <v>255916.97321941642</v>
      </c>
      <c r="T135" s="80">
        <f t="shared" si="30"/>
        <v>266348.46678058361</v>
      </c>
      <c r="U135" s="75">
        <v>22628423.976724673</v>
      </c>
      <c r="V135" s="75">
        <v>509160.45</v>
      </c>
      <c r="W135" s="75">
        <v>69476.610180441043</v>
      </c>
      <c r="X135" s="77">
        <f t="shared" si="26"/>
        <v>112855.07877911674</v>
      </c>
      <c r="Y135" s="81"/>
      <c r="Z135" s="82">
        <v>8983537.5</v>
      </c>
      <c r="AA135" s="83">
        <f t="shared" si="36"/>
        <v>9246382.0296751261</v>
      </c>
      <c r="AB135" s="83"/>
      <c r="AC135" s="83">
        <f t="shared" si="31"/>
        <v>591742.050180441</v>
      </c>
      <c r="AD135" s="83">
        <f>(W135+[2]AWM_DB_2017Q4!D174*[2]AWM_DB_2017Q4!J174)/[2]AWM_DB_2017Q4!H174</f>
        <v>440954.65589075041</v>
      </c>
      <c r="AE135" s="83">
        <f>W135/[2]AWM_DB_2017Q4!H174</f>
        <v>51773.368682111592</v>
      </c>
      <c r="AF135" s="83">
        <f>([2]AWM_DB_2017Q4!E174*[2]AWM_DB_2017Q4!K174-[2]Fiscaldatabase!W135)/[2]AWM_DB_2017Q4!H174</f>
        <v>306797.19072702958</v>
      </c>
      <c r="AG135" s="83">
        <f>N135/([2]AWM_DB_2017Q4!H174)</f>
        <v>318290.98070029321</v>
      </c>
      <c r="AH135" s="84">
        <f>([2]AWM_DB_2017Q4!C174*[2]AWM_DB_2017Q4!I174)/([2]AWM_DB_2017Q4!B174*[2]AWM_DB_2017Q4!H174)*100</f>
        <v>56.010643663431267</v>
      </c>
      <c r="AI135" s="84">
        <f>([2]AWM_DB_2017Q4!E174*[2]AWM_DB_2017Q4!K174-[2]Fiscaldatabase!W135)/([2]AWM_DB_2017Q4!H174*[2]AWM_DB_2017Q4!B174)*100</f>
        <v>16.711471705136603</v>
      </c>
      <c r="AJ135" s="84">
        <f>(W135+[2]AWM_DB_2017Q4!D174*[2]AWM_DB_2017Q4!J174)/([2]AWM_DB_2017Q4!H174*[2]AWM_DB_2017Q4!B174)*100</f>
        <v>24.019128850899534</v>
      </c>
      <c r="AK135" s="84">
        <f t="shared" si="32"/>
        <v>3.2587557805325957</v>
      </c>
      <c r="AL135">
        <f>[2]AWM_DB_2017Q4!Q174/([2]AWM_DB_2017Q4!B174*[2]AWM_DB_2017Q4!H174)</f>
        <v>0.48045705044440651</v>
      </c>
      <c r="AM135">
        <f>([2]AWM_DB_2017Q4!Q174-I135)/([2]AWM_DB_2017Q4!B174*[2]AWM_DB_2017Q4!H174)</f>
        <v>0.40023789974513718</v>
      </c>
      <c r="AO135">
        <f>Z135/([2]AWM_DB_2017Q4!B174*[2]AWM_DB_2017Q4!H174+[2]AWM_DB_2017Q4!B173*[2]AWM_DB_2017Q4!H173+[2]AWM_DB_2017Q4!B172*[2]AWM_DB_2017Q4!H172+[2]AWM_DB_2017Q4!B171*[2]AWM_DB_2017Q4!H171)*100</f>
        <v>91.211565635556241</v>
      </c>
      <c r="AP135">
        <f>Z135/([2]AWM_DB_2017Q4!B174*[2]AWM_DB_2017Q4!H174*4)*100</f>
        <v>91.162980585809379</v>
      </c>
      <c r="AQ135">
        <f>AA135/([2]AWM_DB_2017Q4!B174*[2]AWM_DB_2017Q4!H174*4)*100</f>
        <v>93.830269585923176</v>
      </c>
      <c r="AR135">
        <f>B135/([2]AWM_DB_2017Q4!B174*[2]AWM_DB_2017Q4!H174)*100</f>
        <v>3.638933663719115</v>
      </c>
      <c r="AS135">
        <f>(B135-P135)/([2]AWM_DB_2017Q4!B174*[2]AWM_DB_2017Q4!H174)*100</f>
        <v>0.74798951667956848</v>
      </c>
      <c r="AT135">
        <f>SUM(C132:C135)/([2]AWM_DB_2017Q4!B174*[2]AWM_DB_2017Q4!H174+[2]AWM_DB_2017Q4!B173*[2]AWM_DB_2017Q4!H173+[2]AWM_DB_2017Q4!B172*[2]AWM_DB_2017Q4!H172+[2]AWM_DB_2017Q4!B171*[2]AWM_DB_2017Q4!H171)*100</f>
        <v>0.72979827200457514</v>
      </c>
      <c r="AU135" s="85">
        <f>Z135/([2]AWM_DB_2017Q4!H174*[2]population!D219)</f>
        <v>6677423.5160630085</v>
      </c>
      <c r="AV135">
        <f>AA135/([2]AWM_DB_2017Q4!H174*[2]population!D219)</f>
        <v>6872794.6873328127</v>
      </c>
      <c r="AW135" s="36">
        <f>(M135-P135)/([2]AWM_DB_2017Q4!B174*[2]AWM_DB_2017Q4!H174)*100</f>
        <v>47.299407062714934</v>
      </c>
      <c r="AX135" s="36">
        <f>D135/([2]AWM_DB_2017Q4!B174*[2]AWM_DB_2017Q4!H174)*100</f>
        <v>46.551417546035374</v>
      </c>
      <c r="AZ135" s="36">
        <f>AC135/([2]AWM_DB_2017Q4!B174*[2]AWM_DB_2017Q4!H174)*100</f>
        <v>24.019477419627439</v>
      </c>
      <c r="BA135" s="36">
        <f>AD135/[2]AWM_DB_2017Q4!B174*100</f>
        <v>24.019128850899538</v>
      </c>
      <c r="BC135">
        <f>R135/([2]AWM_DB_2017Q4!B174*[2]AWM_DB_2017Q4!H174)*100</f>
        <v>21.199343428959558</v>
      </c>
      <c r="BD135">
        <f>([2]AWM_DB_2017Q4!D174*[2]AWM_DB_2017Q4!J174)/([2]AWM_DB_2017Q4!B174*[2]AWM_DB_2017Q4!H174)*100</f>
        <v>21.198994860231654</v>
      </c>
      <c r="BE135" s="37">
        <f>N135/([2]AWM_DB_2017Q4!B174*[2]AWM_DB_2017Q4!H174)*100</f>
        <v>17.337547013935236</v>
      </c>
      <c r="BG135">
        <f t="shared" si="33"/>
        <v>0.15257340802821151</v>
      </c>
      <c r="BH135">
        <f>([2]AWM_DB_2017Q4!D174/[2]AWM_DB_2017Q4!D173-1)*100</f>
        <v>0.15257341389103285</v>
      </c>
      <c r="BL135" s="37">
        <f>(G135+H135)/[2]AWM_DB_2017Q4!Q174</f>
        <v>0.52621035890129098</v>
      </c>
      <c r="BM135">
        <f>(E135+H135)/[2]AWM_DB_2017Q4!T174</f>
        <v>0.31534977531720554</v>
      </c>
      <c r="BN135">
        <f>(E135)/[2]AWM_DB_2017Q4!T174</f>
        <v>0.14060337114269028</v>
      </c>
      <c r="BP135">
        <f>(H135)/[2]AWM_DB_2017Q4!T174</f>
        <v>0.17474640417451526</v>
      </c>
      <c r="BR135">
        <f>($E135)/[2]AWM_DB_2017Q4!Q174</f>
        <v>0.25941591875970182</v>
      </c>
      <c r="BS135">
        <f>($G135)/[2]AWM_DB_2017Q4!Q174</f>
        <v>0.20379988879327887</v>
      </c>
      <c r="BT135">
        <f>($H135)/[2]AWM_DB_2017Q4!Q174</f>
        <v>0.3224104701080121</v>
      </c>
      <c r="BU135">
        <f>($I135)/([2]AWM_DB_2017Q4!$Q174)</f>
        <v>0.16696424919786132</v>
      </c>
      <c r="BV135">
        <f>($J135)/([2]AWM_DB_2017Q4!$Q174)</f>
        <v>0.15544622091015078</v>
      </c>
      <c r="BW135">
        <f>K135/([2]AWM_DB_2017Q4!C174*[2]AWM_DB_2017Q4!I174)*100</f>
        <v>23.107371113312986</v>
      </c>
      <c r="BX135">
        <f>($I135)/([2]AWM_DB_2017Q4!Q174-$I135)*100</f>
        <v>20.042867192325144</v>
      </c>
      <c r="BY135">
        <f>($J135)/([2]AWM_DB_2017Q4!Q174-$I135)*100</f>
        <v>18.660210052266066</v>
      </c>
      <c r="BZ135">
        <f>($E135)/([2]AWM_DB_2017Q4!B174*[2]AWM_DB_2017Q4!H174)*100</f>
        <v>12.463820716561212</v>
      </c>
      <c r="CA135" s="37">
        <f>($I135)/([2]AWM_DB_2017Q4!B174*[2]AWM_DB_2017Q4!H174)*100</f>
        <v>8.0219150699269317</v>
      </c>
      <c r="CB135" s="37">
        <f>($J135)/([2]AWM_DB_2017Q4!B174*[2]AWM_DB_2017Q4!H174)*100</f>
        <v>7.4685232801220662</v>
      </c>
      <c r="CC135" s="37">
        <f t="shared" si="34"/>
        <v>15.490438350048997</v>
      </c>
      <c r="CD135">
        <f>N135/([2]AWM_DB_2017Q4!H174*[2]population!D219)*100</f>
        <v>31748123.908895142</v>
      </c>
      <c r="CF135">
        <f t="shared" si="25"/>
        <v>0.51786236700664801</v>
      </c>
      <c r="CG135">
        <f>N135/([2]AWM_DB_2017Q4!B174*[2]AWM_DB_2017Q4!H174)*100</f>
        <v>17.337547013935236</v>
      </c>
      <c r="CH135">
        <f>($G135+$H135)/[2]AWM_DB_2017Q4!Q174*100</f>
        <v>52.6210358901291</v>
      </c>
      <c r="CI135">
        <f t="shared" si="35"/>
        <v>38.703077244591213</v>
      </c>
      <c r="CK135" s="80">
        <f>N135+P135+Q135+[2]Fiscaldatabase!CN135+W135+X135</f>
        <v>1236477.1532079186</v>
      </c>
      <c r="CL135" s="80">
        <f>[2]Fiscaldatabase!CK135-D135-P135</f>
        <v>18418.826505286663</v>
      </c>
      <c r="CM135" s="80">
        <f>[2]Fiscaldatabase!CK135-D135</f>
        <v>89639.910404823953</v>
      </c>
      <c r="CN135" s="83">
        <f>[2]AWM_DB_2017Q4!D174*[2]AWM_DB_2017Q4!J174</f>
        <v>522256.85268687591</v>
      </c>
      <c r="CO135" s="55">
        <f>[2]Fiscaldatabase!CL135/([2]AWM_DB_2017Q4!B174*[2]AWM_DB_2017Q4!H174)*100</f>
        <v>0.74764094795166791</v>
      </c>
      <c r="CP135" s="37">
        <f>[2]Fiscaldatabase!CM135/([2]AWM_DB_2017Q4!B174*[2]AWM_DB_2017Q4!H174)*100</f>
        <v>3.638585094991214</v>
      </c>
      <c r="CQ135">
        <f>SUM([2]Fiscaldatabase!CM132:CM135)/([2]AWM_DB_2017Q4!B174*[2]AWM_DB_2017Q4!H174+[2]AWM_DB_2017Q4!B173*[2]AWM_DB_2017Q4!H173+[2]AWM_DB_2017Q4!B172*[2]AWM_DB_2017Q4!H172+[2]AWM_DB_2017Q4!B171*[2]AWM_DB_2017Q4!H171)*100</f>
        <v>3.6986171823120189</v>
      </c>
      <c r="CX135">
        <v>90132.778446008</v>
      </c>
      <c r="CY135" s="37">
        <f>CX135/([2]AWM_DB_2017Q4!B174*[2]AWM_DB_2017Q4!H174)*100</f>
        <v>3.6585911648361176</v>
      </c>
    </row>
    <row r="136" spans="1:103">
      <c r="A136" s="71" t="s">
        <v>424</v>
      </c>
      <c r="B136" s="72">
        <f t="shared" si="27"/>
        <v>77578.995061249705</v>
      </c>
      <c r="C136" s="73">
        <f t="shared" si="28"/>
        <v>7344.6677484026004</v>
      </c>
      <c r="D136" s="74">
        <v>1165060.2492480858</v>
      </c>
      <c r="E136" s="75">
        <v>314553.70223591512</v>
      </c>
      <c r="F136" s="76">
        <v>66407.760999999999</v>
      </c>
      <c r="G136" s="76">
        <v>248145.94123591512</v>
      </c>
      <c r="H136" s="75">
        <v>383230.21101624717</v>
      </c>
      <c r="I136" s="76">
        <v>198461.37</v>
      </c>
      <c r="J136" s="76">
        <v>184768.84101624717</v>
      </c>
      <c r="K136" s="75">
        <v>320845.87963999761</v>
      </c>
      <c r="L136" s="77">
        <f t="shared" si="29"/>
        <v>146430.45635592588</v>
      </c>
      <c r="M136" s="78">
        <v>1242639.2443093355</v>
      </c>
      <c r="N136" s="75">
        <v>429759.75401860895</v>
      </c>
      <c r="O136" s="79">
        <v>43883.238205991387</v>
      </c>
      <c r="P136" s="75">
        <v>70234.327312847105</v>
      </c>
      <c r="Q136" s="75">
        <v>33364.329538932259</v>
      </c>
      <c r="R136" s="75">
        <v>523553.38</v>
      </c>
      <c r="S136" s="75">
        <v>257051.79655054456</v>
      </c>
      <c r="T136" s="80">
        <f t="shared" si="30"/>
        <v>266501.58344945544</v>
      </c>
      <c r="U136" s="75">
        <v>22558996.833728738</v>
      </c>
      <c r="V136" s="75">
        <v>510032.44</v>
      </c>
      <c r="W136" s="75">
        <v>70403.724609054319</v>
      </c>
      <c r="X136" s="77">
        <f t="shared" si="26"/>
        <v>115323.72882989259</v>
      </c>
      <c r="Y136" s="81"/>
      <c r="Z136" s="82">
        <v>9053999.9000000004</v>
      </c>
      <c r="AA136" s="83">
        <f t="shared" si="36"/>
        <v>9323961.0247363765</v>
      </c>
      <c r="AB136" s="83"/>
      <c r="AC136" s="83">
        <f t="shared" si="31"/>
        <v>593957.10460905428</v>
      </c>
      <c r="AD136" s="83">
        <f>(W136+[2]AWM_DB_2017Q4!D175*[2]AWM_DB_2017Q4!J175)/[2]AWM_DB_2017Q4!H175</f>
        <v>441251.56531619327</v>
      </c>
      <c r="AE136" s="83">
        <f>W136/[2]AWM_DB_2017Q4!H175</f>
        <v>52303.624480365404</v>
      </c>
      <c r="AF136" s="83">
        <f>([2]AWM_DB_2017Q4!E175*[2]AWM_DB_2017Q4!K175-[2]Fiscaldatabase!W136)/[2]AWM_DB_2017Q4!H175</f>
        <v>308506.57580397383</v>
      </c>
      <c r="AG136" s="83">
        <f>N136/([2]AWM_DB_2017Q4!H175)</f>
        <v>319272.77875967277</v>
      </c>
      <c r="AH136" s="84">
        <f>([2]AWM_DB_2017Q4!C175*[2]AWM_DB_2017Q4!I175)/([2]AWM_DB_2017Q4!B175*[2]AWM_DB_2017Q4!H175)*100</f>
        <v>55.760957558826483</v>
      </c>
      <c r="AI136" s="84">
        <f>([2]AWM_DB_2017Q4!E175*[2]AWM_DB_2017Q4!K175-[2]Fiscaldatabase!W136)/([2]AWM_DB_2017Q4!H175*[2]AWM_DB_2017Q4!B175)*100</f>
        <v>16.722905069471299</v>
      </c>
      <c r="AJ136" s="84">
        <f>(W136+[2]AWM_DB_2017Q4!D175*[2]AWM_DB_2017Q4!J175)/([2]AWM_DB_2017Q4!H175*[2]AWM_DB_2017Q4!B175)*100</f>
        <v>23.918478947518324</v>
      </c>
      <c r="AK136" s="84">
        <f t="shared" si="32"/>
        <v>3.5976584241838907</v>
      </c>
      <c r="AL136">
        <f>[2]AWM_DB_2017Q4!Q175/([2]AWM_DB_2017Q4!B175*[2]AWM_DB_2017Q4!H175)</f>
        <v>0.47826635597978678</v>
      </c>
      <c r="AM136">
        <f>([2]AWM_DB_2017Q4!Q175-I136)/([2]AWM_DB_2017Q4!B175*[2]AWM_DB_2017Q4!H175)</f>
        <v>0.39834562752687663</v>
      </c>
      <c r="AO136">
        <f>Z136/([2]AWM_DB_2017Q4!B175*[2]AWM_DB_2017Q4!H175+[2]AWM_DB_2017Q4!B174*[2]AWM_DB_2017Q4!H174+[2]AWM_DB_2017Q4!B173*[2]AWM_DB_2017Q4!H173+[2]AWM_DB_2017Q4!B172*[2]AWM_DB_2017Q4!H172)*100</f>
        <v>91.705068606072146</v>
      </c>
      <c r="AP136">
        <f>Z136/([2]AWM_DB_2017Q4!B175*[2]AWM_DB_2017Q4!H175*4)*100</f>
        <v>91.151525788189389</v>
      </c>
      <c r="AQ136">
        <f>AA136/([2]AWM_DB_2017Q4!B175*[2]AWM_DB_2017Q4!H175*4)*100</f>
        <v>93.869370795368638</v>
      </c>
      <c r="AR136">
        <f>B136/([2]AWM_DB_2017Q4!B175*[2]AWM_DB_2017Q4!H175)*100</f>
        <v>3.1241192167220233</v>
      </c>
      <c r="AS136">
        <f>(B136-P136)/([2]AWM_DB_2017Q4!B175*[2]AWM_DB_2017Q4!H175)*100</f>
        <v>0.29577100908702353</v>
      </c>
      <c r="AT136">
        <f>SUM(C133:C136)/([2]AWM_DB_2017Q4!B175*[2]AWM_DB_2017Q4!H175+[2]AWM_DB_2017Q4!B174*[2]AWM_DB_2017Q4!H174+[2]AWM_DB_2017Q4!B173*[2]AWM_DB_2017Q4!H173+[2]AWM_DB_2017Q4!B172*[2]AWM_DB_2017Q4!H172)*100</f>
        <v>0.56545823475509494</v>
      </c>
      <c r="AU136" s="85">
        <f>Z136/([2]AWM_DB_2017Q4!H175*[2]population!D220)</f>
        <v>6708621.7799022784</v>
      </c>
      <c r="AV136">
        <f>AA136/([2]AWM_DB_2017Q4!H175*[2]population!D220)</f>
        <v>6908651.2808009218</v>
      </c>
      <c r="AW136" s="36">
        <f>(M136-P136)/([2]AWM_DB_2017Q4!B175*[2]AWM_DB_2017Q4!H175)*100</f>
        <v>47.212943762372007</v>
      </c>
      <c r="AX136" s="36">
        <f>D136/([2]AWM_DB_2017Q4!B175*[2]AWM_DB_2017Q4!H175)*100</f>
        <v>46.917172753284987</v>
      </c>
      <c r="AZ136" s="36">
        <f>AC136/([2]AWM_DB_2017Q4!B175*[2]AWM_DB_2017Q4!H175)*100</f>
        <v>23.918752788080113</v>
      </c>
      <c r="BA136" s="36">
        <f>AD136/[2]AWM_DB_2017Q4!B175*100</f>
        <v>23.91847894751832</v>
      </c>
      <c r="BC136">
        <f>R136/([2]AWM_DB_2017Q4!B175*[2]AWM_DB_2017Q4!H175)*100</f>
        <v>21.083582922753831</v>
      </c>
      <c r="BD136">
        <f>([2]AWM_DB_2017Q4!D175*[2]AWM_DB_2017Q4!J175)/([2]AWM_DB_2017Q4!B175*[2]AWM_DB_2017Q4!H175)*100</f>
        <v>21.083309082192038</v>
      </c>
      <c r="BE136" s="37">
        <f>N136/([2]AWM_DB_2017Q4!B175*[2]AWM_DB_2017Q4!H175)*100</f>
        <v>17.306497783881426</v>
      </c>
      <c r="BG136">
        <f t="shared" si="33"/>
        <v>0.17126035614116741</v>
      </c>
      <c r="BH136">
        <f>([2]AWM_DB_2017Q4!D175/[2]AWM_DB_2017Q4!D174-1)*100</f>
        <v>0.17126016648396636</v>
      </c>
      <c r="BL136" s="37">
        <f>(G136+H136)/[2]AWM_DB_2017Q4!Q175</f>
        <v>0.53162058820180358</v>
      </c>
      <c r="BM136">
        <f>(E136+H136)/[2]AWM_DB_2017Q4!T175</f>
        <v>0.31718682456715419</v>
      </c>
      <c r="BN136">
        <f>(E136)/[2]AWM_DB_2017Q4!T175</f>
        <v>0.14298450863254103</v>
      </c>
      <c r="BP136">
        <f>(H136)/[2]AWM_DB_2017Q4!T175</f>
        <v>0.17420231593461313</v>
      </c>
      <c r="BR136">
        <f>($E136)/[2]AWM_DB_2017Q4!Q175</f>
        <v>0.26485514792919462</v>
      </c>
      <c r="BS136">
        <f>($G136)/[2]AWM_DB_2017Q4!Q175</f>
        <v>0.2089396166915102</v>
      </c>
      <c r="BT136">
        <f>($H136)/[2]AWM_DB_2017Q4!Q175</f>
        <v>0.32268097151029335</v>
      </c>
      <c r="BU136">
        <f>($I136)/([2]AWM_DB_2017Q4!$Q175)</f>
        <v>0.16710506071283823</v>
      </c>
      <c r="BV136">
        <f>($J136)/([2]AWM_DB_2017Q4!$Q175)</f>
        <v>0.15557591079745511</v>
      </c>
      <c r="BW136">
        <f>K136/([2]AWM_DB_2017Q4!C175*[2]AWM_DB_2017Q4!I175)*100</f>
        <v>23.171262218767247</v>
      </c>
      <c r="BX136">
        <f>($I136)/([2]AWM_DB_2017Q4!Q175-$I136)*100</f>
        <v>20.063161970446849</v>
      </c>
      <c r="BY136">
        <f>($J136)/([2]AWM_DB_2017Q4!Q175-$I136)*100</f>
        <v>18.678935776774647</v>
      </c>
      <c r="BZ136">
        <f>($E136)/([2]AWM_DB_2017Q4!B175*[2]AWM_DB_2017Q4!H175)*100</f>
        <v>12.667130646258329</v>
      </c>
      <c r="CA136" s="37">
        <f>($I136)/([2]AWM_DB_2017Q4!B175*[2]AWM_DB_2017Q4!H175)*100</f>
        <v>7.9920728452910161</v>
      </c>
      <c r="CB136" s="37">
        <f>($J136)/([2]AWM_DB_2017Q4!B175*[2]AWM_DB_2017Q4!H175)*100</f>
        <v>7.4406723935335233</v>
      </c>
      <c r="CC136" s="37">
        <f t="shared" si="34"/>
        <v>15.432745238824539</v>
      </c>
      <c r="CD136">
        <f>N136/([2]AWM_DB_2017Q4!H175*[2]population!D220)*100</f>
        <v>31843336.401347712</v>
      </c>
      <c r="CF136">
        <f t="shared" si="25"/>
        <v>0.51786462626138363</v>
      </c>
      <c r="CG136">
        <f>N136/([2]AWM_DB_2017Q4!B175*[2]AWM_DB_2017Q4!H175)*100</f>
        <v>17.306497783881426</v>
      </c>
      <c r="CH136">
        <f>($G136+$H136)/[2]AWM_DB_2017Q4!Q175*100</f>
        <v>53.162058820180356</v>
      </c>
      <c r="CI136">
        <f t="shared" si="35"/>
        <v>38.742097747221493</v>
      </c>
      <c r="CK136" s="80">
        <f>N136+P136+Q136+[2]Fiscaldatabase!CN136+W136+X136</f>
        <v>1242632.444224538</v>
      </c>
      <c r="CL136" s="80">
        <f>[2]Fiscaldatabase!CK136-D136-P136</f>
        <v>7337.8676636051678</v>
      </c>
      <c r="CM136" s="80">
        <f>[2]Fiscaldatabase!CK136-D136</f>
        <v>77572.194976452272</v>
      </c>
      <c r="CN136" s="83">
        <f>[2]AWM_DB_2017Q4!D175*[2]AWM_DB_2017Q4!J175</f>
        <v>523546.57991520263</v>
      </c>
      <c r="CO136" s="55">
        <f>[2]Fiscaldatabase!CL136/([2]AWM_DB_2017Q4!B175*[2]AWM_DB_2017Q4!H175)*100</f>
        <v>0.29549716852522934</v>
      </c>
      <c r="CP136" s="37">
        <f>[2]Fiscaldatabase!CM136/([2]AWM_DB_2017Q4!B175*[2]AWM_DB_2017Q4!H175)*100</f>
        <v>3.1238453761602294</v>
      </c>
      <c r="CQ136">
        <f>SUM([2]Fiscaldatabase!CM133:CM136)/([2]AWM_DB_2017Q4!B175*[2]AWM_DB_2017Q4!H175+[2]AWM_DB_2017Q4!B174*[2]AWM_DB_2017Q4!H174+[2]AWM_DB_2017Q4!B173*[2]AWM_DB_2017Q4!H173+[2]AWM_DB_2017Q4!B172*[2]AWM_DB_2017Q4!H172)*100</f>
        <v>3.477995915046237</v>
      </c>
      <c r="CX136">
        <v>74149.337536633306</v>
      </c>
      <c r="CY136" s="37">
        <f>CX136/([2]AWM_DB_2017Q4!B175*[2]AWM_DB_2017Q4!H175)*100</f>
        <v>2.9860063297096304</v>
      </c>
    </row>
    <row r="137" spans="1:103">
      <c r="A137" s="71" t="s">
        <v>425</v>
      </c>
      <c r="B137" s="72">
        <f t="shared" si="27"/>
        <v>73438.094068140257</v>
      </c>
      <c r="C137" s="73">
        <f t="shared" si="28"/>
        <v>3540.5956487716467</v>
      </c>
      <c r="D137" s="74">
        <v>1167623.9412144199</v>
      </c>
      <c r="E137" s="75">
        <v>313656.74495745223</v>
      </c>
      <c r="F137" s="76">
        <v>66336.335999999996</v>
      </c>
      <c r="G137" s="76">
        <v>247320.40895745222</v>
      </c>
      <c r="H137" s="75">
        <v>384873.91891582601</v>
      </c>
      <c r="I137" s="76">
        <v>199289.97</v>
      </c>
      <c r="J137" s="76">
        <v>185583.94891582601</v>
      </c>
      <c r="K137" s="75">
        <v>323403.4666496829</v>
      </c>
      <c r="L137" s="77">
        <f t="shared" si="29"/>
        <v>145689.81069145864</v>
      </c>
      <c r="M137" s="78">
        <v>1241062.0352825602</v>
      </c>
      <c r="N137" s="75">
        <v>430850.51112791168</v>
      </c>
      <c r="O137" s="79">
        <v>42858.702632120374</v>
      </c>
      <c r="P137" s="75">
        <v>69897.49841936861</v>
      </c>
      <c r="Q137" s="75">
        <v>34397.419572667946</v>
      </c>
      <c r="R137" s="75">
        <v>525888.59</v>
      </c>
      <c r="S137" s="75">
        <v>258261.83901329307</v>
      </c>
      <c r="T137" s="80">
        <f t="shared" si="30"/>
        <v>267626.75098670693</v>
      </c>
      <c r="U137" s="75">
        <v>22508193.790410556</v>
      </c>
      <c r="V137" s="75">
        <v>510945.66</v>
      </c>
      <c r="W137" s="75">
        <v>70822.6867343255</v>
      </c>
      <c r="X137" s="77">
        <f t="shared" si="26"/>
        <v>109205.32942828652</v>
      </c>
      <c r="Y137" s="81"/>
      <c r="Z137" s="82">
        <v>9114729.5999999996</v>
      </c>
      <c r="AA137" s="83">
        <f t="shared" si="36"/>
        <v>9397399.1188045163</v>
      </c>
      <c r="AB137" s="83"/>
      <c r="AC137" s="83">
        <f t="shared" si="31"/>
        <v>596711.27673432545</v>
      </c>
      <c r="AD137" s="83">
        <f>(W137+[2]AWM_DB_2017Q4!D176*[2]AWM_DB_2017Q4!J176)/[2]AWM_DB_2017Q4!H176</f>
        <v>442681.35721854394</v>
      </c>
      <c r="AE137" s="83">
        <f>W137/[2]AWM_DB_2017Q4!H176</f>
        <v>52541.5155493528</v>
      </c>
      <c r="AF137" s="83">
        <f>([2]AWM_DB_2017Q4!E176*[2]AWM_DB_2017Q4!K176-[2]Fiscaldatabase!W137)/[2]AWM_DB_2017Q4!H176</f>
        <v>312078.1098015302</v>
      </c>
      <c r="AG137" s="83">
        <f>N137/([2]AWM_DB_2017Q4!H176)</f>
        <v>319636.82647049427</v>
      </c>
      <c r="AH137" s="84">
        <f>([2]AWM_DB_2017Q4!C176*[2]AWM_DB_2017Q4!I176)/([2]AWM_DB_2017Q4!B176*[2]AWM_DB_2017Q4!H176)*100</f>
        <v>55.752882550357384</v>
      </c>
      <c r="AI137" s="84">
        <f>([2]AWM_DB_2017Q4!E176*[2]AWM_DB_2017Q4!K176-[2]Fiscaldatabase!W137)/([2]AWM_DB_2017Q4!H176*[2]AWM_DB_2017Q4!B176)*100</f>
        <v>16.859248141700711</v>
      </c>
      <c r="AJ137" s="84">
        <f>(W137+[2]AWM_DB_2017Q4!D176*[2]AWM_DB_2017Q4!J176)/([2]AWM_DB_2017Q4!H176*[2]AWM_DB_2017Q4!B176)*100</f>
        <v>23.914765613642832</v>
      </c>
      <c r="AK137" s="84">
        <f t="shared" si="32"/>
        <v>3.4731036942990841</v>
      </c>
      <c r="AL137">
        <f>[2]AWM_DB_2017Q4!Q176/([2]AWM_DB_2017Q4!B176*[2]AWM_DB_2017Q4!H176)</f>
        <v>0.47827257608714607</v>
      </c>
      <c r="AM137">
        <f>([2]AWM_DB_2017Q4!Q176-I137)/([2]AWM_DB_2017Q4!B176*[2]AWM_DB_2017Q4!H176)</f>
        <v>0.39840131614047236</v>
      </c>
      <c r="AO137">
        <f>Z137/([2]AWM_DB_2017Q4!B176*[2]AWM_DB_2017Q4!H176+[2]AWM_DB_2017Q4!B175*[2]AWM_DB_2017Q4!H175+[2]AWM_DB_2017Q4!B174*[2]AWM_DB_2017Q4!H174+[2]AWM_DB_2017Q4!B173*[2]AWM_DB_2017Q4!H173)*100</f>
        <v>92.032098079271123</v>
      </c>
      <c r="AP137">
        <f>Z137/([2]AWM_DB_2017Q4!B176*[2]AWM_DB_2017Q4!H176*4)*100</f>
        <v>91.324834012625104</v>
      </c>
      <c r="AQ137">
        <f>AA137/([2]AWM_DB_2017Q4!B176*[2]AWM_DB_2017Q4!H176*4)*100</f>
        <v>94.157035078167524</v>
      </c>
      <c r="AR137">
        <f>B137/([2]AWM_DB_2017Q4!B176*[2]AWM_DB_2017Q4!H176)*100</f>
        <v>2.9432455137128621</v>
      </c>
      <c r="AS137">
        <f>(B137-P137)/([2]AWM_DB_2017Q4!B176*[2]AWM_DB_2017Q4!H176)*100</f>
        <v>0.14189968287370514</v>
      </c>
      <c r="AT137">
        <f>SUM(C134:C137)/([2]AWM_DB_2017Q4!B176*[2]AWM_DB_2017Q4!H176+[2]AWM_DB_2017Q4!B175*[2]AWM_DB_2017Q4!H175+[2]AWM_DB_2017Q4!B174*[2]AWM_DB_2017Q4!H174+[2]AWM_DB_2017Q4!B173*[2]AWM_DB_2017Q4!H173)*100</f>
        <v>0.4610194745256419</v>
      </c>
      <c r="AU137" s="85">
        <f>Z137/([2]AWM_DB_2017Q4!H176*[2]population!D221)</f>
        <v>6743625.3591175489</v>
      </c>
      <c r="AV137">
        <f>AA137/([2]AWM_DB_2017Q4!H176*[2]population!D221)</f>
        <v>6952761.2763541611</v>
      </c>
      <c r="AW137" s="36">
        <f>(M137-P137)/([2]AWM_DB_2017Q4!B176*[2]AWM_DB_2017Q4!H176)*100</f>
        <v>46.937829918949618</v>
      </c>
      <c r="AX137" s="36">
        <f>D137/([2]AWM_DB_2017Q4!B176*[2]AWM_DB_2017Q4!H176)*100</f>
        <v>46.795930236075911</v>
      </c>
      <c r="AZ137" s="36">
        <f>AC137/([2]AWM_DB_2017Q4!B176*[2]AWM_DB_2017Q4!H176)*100</f>
        <v>23.914942381274319</v>
      </c>
      <c r="BA137" s="36">
        <f>AD137/[2]AWM_DB_2017Q4!B176*100</f>
        <v>23.914765613642828</v>
      </c>
      <c r="BC137">
        <f>R137/([2]AWM_DB_2017Q4!B176*[2]AWM_DB_2017Q4!H176)*100</f>
        <v>21.076516934033219</v>
      </c>
      <c r="BD137">
        <f>([2]AWM_DB_2017Q4!D176*[2]AWM_DB_2017Q4!J176)/([2]AWM_DB_2017Q4!B176*[2]AWM_DB_2017Q4!H176)*100</f>
        <v>21.076340166401732</v>
      </c>
      <c r="BE137" s="37">
        <f>N137/([2]AWM_DB_2017Q4!B176*[2]AWM_DB_2017Q4!H176)*100</f>
        <v>17.26758911773366</v>
      </c>
      <c r="BG137">
        <f t="shared" si="33"/>
        <v>0.17905135602747091</v>
      </c>
      <c r="BH137">
        <f>([2]AWM_DB_2017Q4!D176/[2]AWM_DB_2017Q4!D175-1)*100</f>
        <v>0.17905280670700296</v>
      </c>
      <c r="BL137" s="37">
        <f>(G137+H137)/[2]AWM_DB_2017Q4!Q176</f>
        <v>0.5297612756723673</v>
      </c>
      <c r="BM137">
        <f>(E137+H137)/[2]AWM_DB_2017Q4!T176</f>
        <v>0.31591888949720276</v>
      </c>
      <c r="BN137">
        <f>(E137)/[2]AWM_DB_2017Q4!T176</f>
        <v>0.14185503325053997</v>
      </c>
      <c r="BP137">
        <f>(H137)/[2]AWM_DB_2017Q4!T176</f>
        <v>0.17406385624666276</v>
      </c>
      <c r="BR137">
        <f>($E137)/[2]AWM_DB_2017Q4!Q176</f>
        <v>0.26283563456015263</v>
      </c>
      <c r="BS137">
        <f>($G137)/[2]AWM_DB_2017Q4!Q176</f>
        <v>0.2072476287312946</v>
      </c>
      <c r="BT137">
        <f>($H137)/[2]AWM_DB_2017Q4!Q176</f>
        <v>0.32251364694107282</v>
      </c>
      <c r="BU137">
        <f>($I137)/([2]AWM_DB_2017Q4!$Q176)</f>
        <v>0.16699945583357131</v>
      </c>
      <c r="BV137">
        <f>($J137)/([2]AWM_DB_2017Q4!$Q176)</f>
        <v>0.1555141911075015</v>
      </c>
      <c r="BW137">
        <f>K137/([2]AWM_DB_2017Q4!C176*[2]AWM_DB_2017Q4!I176)*100</f>
        <v>23.24783090994837</v>
      </c>
      <c r="BX137">
        <f>($I137)/([2]AWM_DB_2017Q4!Q176-$I137)*100</f>
        <v>20.047940785042968</v>
      </c>
      <c r="BY137">
        <f>($J137)/([2]AWM_DB_2017Q4!Q176-$I137)*100</f>
        <v>18.669158405307197</v>
      </c>
      <c r="BZ137">
        <f>($E137)/([2]AWM_DB_2017Q4!B176*[2]AWM_DB_2017Q4!H176)*100</f>
        <v>12.570707602858395</v>
      </c>
      <c r="CA137" s="37">
        <f>($I137)/([2]AWM_DB_2017Q4!B176*[2]AWM_DB_2017Q4!H176)*100</f>
        <v>7.9871259946673723</v>
      </c>
      <c r="CB137" s="37">
        <f>($J137)/([2]AWM_DB_2017Q4!B176*[2]AWM_DB_2017Q4!H176)*100</f>
        <v>7.4378172799093489</v>
      </c>
      <c r="CC137" s="37">
        <f t="shared" si="34"/>
        <v>15.424943274576721</v>
      </c>
      <c r="CD137">
        <f>N137/([2]AWM_DB_2017Q4!H176*[2]population!D221)*100</f>
        <v>31876913.088359125</v>
      </c>
      <c r="CF137">
        <f t="shared" si="25"/>
        <v>0.51780585850397876</v>
      </c>
      <c r="CG137">
        <f>N137/([2]AWM_DB_2017Q4!B176*[2]AWM_DB_2017Q4!H176)*100</f>
        <v>17.26758911773366</v>
      </c>
      <c r="CH137">
        <f>($G137+$H137)/[2]AWM_DB_2017Q4!Q176*100</f>
        <v>52.97612756723673</v>
      </c>
      <c r="CI137">
        <f t="shared" si="35"/>
        <v>38.717099190350169</v>
      </c>
      <c r="CK137" s="80">
        <f>N137+P137+Q137+[2]Fiscaldatabase!CN137+W137+X137</f>
        <v>1241057.6246828027</v>
      </c>
      <c r="CL137" s="80">
        <f>[2]Fiscaldatabase!CK137-D137-P137</f>
        <v>3536.1850490141951</v>
      </c>
      <c r="CM137" s="80">
        <f>[2]Fiscaldatabase!CK137-D137</f>
        <v>73433.683468382806</v>
      </c>
      <c r="CN137" s="83">
        <f>[2]AWM_DB_2017Q4!D176*[2]AWM_DB_2017Q4!J176</f>
        <v>525884.1794002424</v>
      </c>
      <c r="CO137" s="55">
        <f>[2]Fiscaldatabase!CL137/([2]AWM_DB_2017Q4!B176*[2]AWM_DB_2017Q4!H176)*100</f>
        <v>0.14172291524222416</v>
      </c>
      <c r="CP137" s="37">
        <f>[2]Fiscaldatabase!CM137/([2]AWM_DB_2017Q4!B176*[2]AWM_DB_2017Q4!H176)*100</f>
        <v>2.9430687460813809</v>
      </c>
      <c r="CQ137">
        <f>SUM([2]Fiscaldatabase!CM134:CM137)/([2]AWM_DB_2017Q4!B176*[2]AWM_DB_2017Q4!H176+[2]AWM_DB_2017Q4!B175*[2]AWM_DB_2017Q4!H175+[2]AWM_DB_2017Q4!B174*[2]AWM_DB_2017Q4!H174+[2]AWM_DB_2017Q4!B173*[2]AWM_DB_2017Q4!H173)*100</f>
        <v>3.3346304378912563</v>
      </c>
      <c r="CX137">
        <v>75545.626297343799</v>
      </c>
      <c r="CY137" s="37">
        <f>CX137/([2]AWM_DB_2017Q4!B176*[2]AWM_DB_2017Q4!H176)*100</f>
        <v>3.0277110061431678</v>
      </c>
    </row>
    <row r="138" spans="1:103">
      <c r="A138" s="71" t="s">
        <v>426</v>
      </c>
      <c r="B138" s="72">
        <f t="shared" si="27"/>
        <v>65989.10326810251</v>
      </c>
      <c r="C138" s="73">
        <f t="shared" si="28"/>
        <v>-2216.0673835028429</v>
      </c>
      <c r="D138" s="74">
        <v>1167213.8379584937</v>
      </c>
      <c r="E138" s="75">
        <v>314615.47785489383</v>
      </c>
      <c r="F138" s="76">
        <v>66313.222999999998</v>
      </c>
      <c r="G138" s="76">
        <v>248302.25485489384</v>
      </c>
      <c r="H138" s="75">
        <v>385895.63904904074</v>
      </c>
      <c r="I138" s="76">
        <v>199465.58</v>
      </c>
      <c r="J138" s="76">
        <v>186430.05904904075</v>
      </c>
      <c r="K138" s="75">
        <v>326174.37331022025</v>
      </c>
      <c r="L138" s="77">
        <f t="shared" si="29"/>
        <v>140528.34774433891</v>
      </c>
      <c r="M138" s="78">
        <v>1233202.9412265962</v>
      </c>
      <c r="N138" s="75">
        <v>432010.31090984761</v>
      </c>
      <c r="O138" s="79">
        <v>41585.579228240349</v>
      </c>
      <c r="P138" s="75">
        <v>68205.170651605353</v>
      </c>
      <c r="Q138" s="75">
        <v>35601.967377039917</v>
      </c>
      <c r="R138" s="75">
        <v>527084.43000000005</v>
      </c>
      <c r="S138" s="75">
        <v>259398.08179976023</v>
      </c>
      <c r="T138" s="80">
        <f t="shared" si="30"/>
        <v>267686.34820023982</v>
      </c>
      <c r="U138" s="75">
        <v>22479528.900487136</v>
      </c>
      <c r="V138" s="75">
        <v>511890.99</v>
      </c>
      <c r="W138" s="75">
        <v>69875.82519574606</v>
      </c>
      <c r="X138" s="77">
        <f t="shared" si="26"/>
        <v>100425.23709235736</v>
      </c>
      <c r="Y138" s="81"/>
      <c r="Z138" s="82">
        <v>9172747.0999999996</v>
      </c>
      <c r="AA138" s="83">
        <f t="shared" si="36"/>
        <v>9463388.2220726181</v>
      </c>
      <c r="AB138" s="83"/>
      <c r="AC138" s="83">
        <f t="shared" si="31"/>
        <v>596960.25519574608</v>
      </c>
      <c r="AD138" s="83">
        <f>(W138+[2]AWM_DB_2017Q4!D177*[2]AWM_DB_2017Q4!J177)/[2]AWM_DB_2017Q4!H177</f>
        <v>442031.40708485077</v>
      </c>
      <c r="AE138" s="83">
        <f>W138/[2]AWM_DB_2017Q4!H177</f>
        <v>51741.336308778657</v>
      </c>
      <c r="AF138" s="83">
        <f>([2]AWM_DB_2017Q4!E177*[2]AWM_DB_2017Q4!K177-[2]Fiscaldatabase!W138)/[2]AWM_DB_2017Q4!H177</f>
        <v>315092.91639924736</v>
      </c>
      <c r="AG138" s="83">
        <f>N138/([2]AWM_DB_2017Q4!H177)</f>
        <v>319893.04917728913</v>
      </c>
      <c r="AH138" s="84">
        <f>([2]AWM_DB_2017Q4!C177*[2]AWM_DB_2017Q4!I177)/([2]AWM_DB_2017Q4!B177*[2]AWM_DB_2017Q4!H177)*100</f>
        <v>55.615975853693733</v>
      </c>
      <c r="AI138" s="84">
        <f>([2]AWM_DB_2017Q4!E177*[2]AWM_DB_2017Q4!K177-[2]Fiscaldatabase!W138)/([2]AWM_DB_2017Q4!H177*[2]AWM_DB_2017Q4!B177)*100</f>
        <v>16.978536666559446</v>
      </c>
      <c r="AJ138" s="84">
        <f>(W138+[2]AWM_DB_2017Q4!D177*[2]AWM_DB_2017Q4!J177)/([2]AWM_DB_2017Q4!H177*[2]AWM_DB_2017Q4!B177)*100</f>
        <v>23.818518482502231</v>
      </c>
      <c r="AK138" s="84">
        <f t="shared" si="32"/>
        <v>3.5869689972445968</v>
      </c>
      <c r="AL138">
        <f>[2]AWM_DB_2017Q4!Q177/([2]AWM_DB_2017Q4!B177*[2]AWM_DB_2017Q4!H177)</f>
        <v>0.47762747067490879</v>
      </c>
      <c r="AM138">
        <f>([2]AWM_DB_2017Q4!Q177-I138)/([2]AWM_DB_2017Q4!B177*[2]AWM_DB_2017Q4!H177)</f>
        <v>0.39804081191928736</v>
      </c>
      <c r="AO138">
        <f>Z138/([2]AWM_DB_2017Q4!B177*[2]AWM_DB_2017Q4!H177+[2]AWM_DB_2017Q4!B176*[2]AWM_DB_2017Q4!H176+[2]AWM_DB_2017Q4!B175*[2]AWM_DB_2017Q4!H175+[2]AWM_DB_2017Q4!B174*[2]AWM_DB_2017Q4!H174)*100</f>
        <v>92.204822268972023</v>
      </c>
      <c r="AP138">
        <f>Z138/([2]AWM_DB_2017Q4!B177*[2]AWM_DB_2017Q4!H177*4)*100</f>
        <v>91.498028544488278</v>
      </c>
      <c r="AQ138">
        <f>AA138/([2]AWM_DB_2017Q4!B177*[2]AWM_DB_2017Q4!H177*4)*100</f>
        <v>94.397169815220849</v>
      </c>
      <c r="AR138">
        <f>B138/([2]AWM_DB_2017Q4!B177*[2]AWM_DB_2017Q4!H177)*100</f>
        <v>2.6329616585417592</v>
      </c>
      <c r="AS138">
        <f>(B138-P138)/([2]AWM_DB_2017Q4!B177*[2]AWM_DB_2017Q4!H177)*100</f>
        <v>-8.8420968986380355E-2</v>
      </c>
      <c r="AT138">
        <f>SUM(C135:C138)/([2]AWM_DB_2017Q4!B177*[2]AWM_DB_2017Q4!H177+[2]AWM_DB_2017Q4!B176*[2]AWM_DB_2017Q4!H176+[2]AWM_DB_2017Q4!B175*[2]AWM_DB_2017Q4!H175+[2]AWM_DB_2017Q4!B174*[2]AWM_DB_2017Q4!H174)*100</f>
        <v>0.27237621035674303</v>
      </c>
      <c r="AU138" s="85">
        <f>Z138/([2]AWM_DB_2017Q4!H177*[2]population!D222)</f>
        <v>6773173.0523269735</v>
      </c>
      <c r="AV138">
        <f>AA138/([2]AWM_DB_2017Q4!H177*[2]population!D222)</f>
        <v>6987782.9826411242</v>
      </c>
      <c r="AW138" s="36">
        <f>(M138-P138)/([2]AWM_DB_2017Q4!B177*[2]AWM_DB_2017Q4!H177)*100</f>
        <v>46.48334816353357</v>
      </c>
      <c r="AX138" s="36">
        <f>D138/([2]AWM_DB_2017Q4!B177*[2]AWM_DB_2017Q4!H177)*100</f>
        <v>46.571769132519954</v>
      </c>
      <c r="AZ138" s="36">
        <f>AC138/([2]AWM_DB_2017Q4!B177*[2]AWM_DB_2017Q4!H177)*100</f>
        <v>23.818681960533013</v>
      </c>
      <c r="BA138" s="36">
        <f>AD138/[2]AWM_DB_2017Q4!B177*100</f>
        <v>23.818518482502231</v>
      </c>
      <c r="BC138">
        <f>R138/([2]AWM_DB_2017Q4!B177*[2]AWM_DB_2017Q4!H177)*100</f>
        <v>21.030640306869614</v>
      </c>
      <c r="BD138">
        <f>([2]AWM_DB_2017Q4!D177*[2]AWM_DB_2017Q4!J177)/([2]AWM_DB_2017Q4!B177*[2]AWM_DB_2017Q4!H177)*100</f>
        <v>21.030476828838832</v>
      </c>
      <c r="BE138" s="37">
        <f>N138/([2]AWM_DB_2017Q4!B177*[2]AWM_DB_2017Q4!H177)*100</f>
        <v>17.237188086933081</v>
      </c>
      <c r="BG138">
        <f t="shared" si="33"/>
        <v>0.1850157607758085</v>
      </c>
      <c r="BH138">
        <f>([2]AWM_DB_2017Q4!D177/[2]AWM_DB_2017Q4!D176-1)*100</f>
        <v>0.18501494369218552</v>
      </c>
      <c r="BL138" s="37">
        <f>(G138+H138)/[2]AWM_DB_2017Q4!Q177</f>
        <v>0.52979494038060659</v>
      </c>
      <c r="BM138">
        <f>(E138+H138)/[2]AWM_DB_2017Q4!T177</f>
        <v>0.31511378541367646</v>
      </c>
      <c r="BN138">
        <f>(E138)/[2]AWM_DB_2017Q4!T177</f>
        <v>0.14152476924957058</v>
      </c>
      <c r="BP138">
        <f>(H138)/[2]AWM_DB_2017Q4!T177</f>
        <v>0.17358901616410588</v>
      </c>
      <c r="BR138">
        <f>($E138)/[2]AWM_DB_2017Q4!Q177</f>
        <v>0.26282283485192037</v>
      </c>
      <c r="BS138">
        <f>($G138)/[2]AWM_DB_2017Q4!Q177</f>
        <v>0.20742623015891809</v>
      </c>
      <c r="BT138">
        <f>($H138)/[2]AWM_DB_2017Q4!Q177</f>
        <v>0.32236871022168845</v>
      </c>
      <c r="BU138">
        <f>($I138)/([2]AWM_DB_2017Q4!$Q177)</f>
        <v>0.16662914853528416</v>
      </c>
      <c r="BV138">
        <f>($J138)/([2]AWM_DB_2017Q4!$Q177)</f>
        <v>0.15573956168640429</v>
      </c>
      <c r="BW138">
        <f>K138/([2]AWM_DB_2017Q4!C177*[2]AWM_DB_2017Q4!I177)*100</f>
        <v>23.400362377150639</v>
      </c>
      <c r="BX138">
        <f>($I138)/([2]AWM_DB_2017Q4!Q177-$I138)*100</f>
        <v>19.994597632305009</v>
      </c>
      <c r="BY138">
        <f>($J138)/([2]AWM_DB_2017Q4!Q177-$I138)*100</f>
        <v>18.687906039991628</v>
      </c>
      <c r="BZ138">
        <f>($E138)/([2]AWM_DB_2017Q4!B177*[2]AWM_DB_2017Q4!H177)*100</f>
        <v>12.5531405845932</v>
      </c>
      <c r="CA138" s="37">
        <f>($I138)/([2]AWM_DB_2017Q4!B177*[2]AWM_DB_2017Q4!H177)*100</f>
        <v>7.9586658755621462</v>
      </c>
      <c r="CB138" s="37">
        <f>($J138)/([2]AWM_DB_2017Q4!B177*[2]AWM_DB_2017Q4!H177)*100</f>
        <v>7.4385492932296211</v>
      </c>
      <c r="CC138" s="37">
        <f t="shared" si="34"/>
        <v>15.397215168791767</v>
      </c>
      <c r="CD138">
        <f>N138/([2]AWM_DB_2017Q4!H177*[2]population!D222)*100</f>
        <v>31899719.50913132</v>
      </c>
      <c r="CF138">
        <f t="shared" si="25"/>
        <v>0.51688995628854817</v>
      </c>
      <c r="CG138">
        <f>N138/([2]AWM_DB_2017Q4!B177*[2]AWM_DB_2017Q4!H177)*100</f>
        <v>17.237188086933081</v>
      </c>
      <c r="CH138">
        <f>($G138+$H138)/[2]AWM_DB_2017Q4!Q177*100</f>
        <v>52.979494038060658</v>
      </c>
      <c r="CI138">
        <f t="shared" si="35"/>
        <v>38.682503672296633</v>
      </c>
      <c r="CK138" s="80">
        <f>N138+P138+Q138+[2]Fiscaldatabase!CN138+W138+X138</f>
        <v>1233198.8440272997</v>
      </c>
      <c r="CL138" s="80">
        <f>[2]Fiscaldatabase!CK138-D138-P138</f>
        <v>-2220.1645827994216</v>
      </c>
      <c r="CM138" s="80">
        <f>[2]Fiscaldatabase!CK138-D138</f>
        <v>65985.006068805931</v>
      </c>
      <c r="CN138" s="83">
        <f>[2]AWM_DB_2017Q4!D177*[2]AWM_DB_2017Q4!J177</f>
        <v>527080.33280070347</v>
      </c>
      <c r="CO138" s="55">
        <f>[2]Fiscaldatabase!CL138/([2]AWM_DB_2017Q4!B177*[2]AWM_DB_2017Q4!H177)*100</f>
        <v>-8.8584447017161685E-2</v>
      </c>
      <c r="CP138" s="37">
        <f>[2]Fiscaldatabase!CM138/([2]AWM_DB_2017Q4!B177*[2]AWM_DB_2017Q4!H177)*100</f>
        <v>2.6327981805109779</v>
      </c>
      <c r="CQ138">
        <f>SUM([2]Fiscaldatabase!CM135:CM138)/([2]AWM_DB_2017Q4!B177*[2]AWM_DB_2017Q4!H177+[2]AWM_DB_2017Q4!B176*[2]AWM_DB_2017Q4!H176+[2]AWM_DB_2017Q4!B175*[2]AWM_DB_2017Q4!H175+[2]AWM_DB_2017Q4!B174*[2]AWM_DB_2017Q4!H174)*100</f>
        <v>3.0822650662254354</v>
      </c>
      <c r="CX138">
        <v>60141.423089462798</v>
      </c>
      <c r="CY138" s="37">
        <f>CX138/([2]AWM_DB_2017Q4!B177*[2]AWM_DB_2017Q4!H177)*100</f>
        <v>2.3996395350508739</v>
      </c>
    </row>
    <row r="139" spans="1:103">
      <c r="A139" s="71" t="s">
        <v>427</v>
      </c>
      <c r="B139" s="72">
        <f t="shared" si="27"/>
        <v>63917.895496138372</v>
      </c>
      <c r="C139" s="73">
        <f t="shared" si="28"/>
        <v>-3681.1060509825911</v>
      </c>
      <c r="D139" s="74">
        <v>1178970.8096121715</v>
      </c>
      <c r="E139" s="75">
        <v>316240.13391226879</v>
      </c>
      <c r="F139" s="76">
        <v>65578.25</v>
      </c>
      <c r="G139" s="76">
        <v>250661.88391226879</v>
      </c>
      <c r="H139" s="75">
        <v>388530.32474894938</v>
      </c>
      <c r="I139" s="76">
        <v>201769.02</v>
      </c>
      <c r="J139" s="76">
        <v>186761.30474894939</v>
      </c>
      <c r="K139" s="75">
        <v>329077.00918559253</v>
      </c>
      <c r="L139" s="77">
        <f t="shared" si="29"/>
        <v>145123.34176536079</v>
      </c>
      <c r="M139" s="78">
        <v>1242888.7051083099</v>
      </c>
      <c r="N139" s="75">
        <v>433688.53380688536</v>
      </c>
      <c r="O139" s="79">
        <v>40557.155600520811</v>
      </c>
      <c r="P139" s="75">
        <v>67599.001547120963</v>
      </c>
      <c r="Q139" s="75">
        <v>36513.044238655231</v>
      </c>
      <c r="R139" s="75">
        <v>529845.25</v>
      </c>
      <c r="S139" s="75">
        <v>259855.56144807488</v>
      </c>
      <c r="T139" s="80">
        <f t="shared" si="30"/>
        <v>269989.68855192512</v>
      </c>
      <c r="U139" s="75">
        <v>22471935.209663067</v>
      </c>
      <c r="V139" s="75">
        <v>512541.62</v>
      </c>
      <c r="W139" s="75">
        <v>70095.431632212247</v>
      </c>
      <c r="X139" s="77">
        <f t="shared" si="26"/>
        <v>105147.44388343603</v>
      </c>
      <c r="Y139" s="81"/>
      <c r="Z139" s="82">
        <v>9227670</v>
      </c>
      <c r="AA139" s="83">
        <f t="shared" si="36"/>
        <v>9527306.1175687574</v>
      </c>
      <c r="AB139" s="83"/>
      <c r="AC139" s="83">
        <f t="shared" si="31"/>
        <v>599940.68163221225</v>
      </c>
      <c r="AD139" s="83">
        <f>(W139+[2]AWM_DB_2017Q4!D178*[2]AWM_DB_2017Q4!J178)/[2]AWM_DB_2017Q4!H178</f>
        <v>442681.34174404608</v>
      </c>
      <c r="AE139" s="83">
        <f>W139/[2]AWM_DB_2017Q4!H178</f>
        <v>51722.030083010824</v>
      </c>
      <c r="AF139" s="83">
        <f>([2]AWM_DB_2017Q4!E178*[2]AWM_DB_2017Q4!K178-[2]Fiscaldatabase!W139)/[2]AWM_DB_2017Q4!H178</f>
        <v>315835.34189662716</v>
      </c>
      <c r="AG139" s="83">
        <f>N139/([2]AWM_DB_2017Q4!H178)</f>
        <v>320010.17569750344</v>
      </c>
      <c r="AH139" s="84">
        <f>([2]AWM_DB_2017Q4!C178*[2]AWM_DB_2017Q4!I178)/([2]AWM_DB_2017Q4!B178*[2]AWM_DB_2017Q4!H178)*100</f>
        <v>55.312230599934296</v>
      </c>
      <c r="AI139" s="84">
        <f>([2]AWM_DB_2017Q4!E178*[2]AWM_DB_2017Q4!K178-[2]Fiscaldatabase!W139)/([2]AWM_DB_2017Q4!H178*[2]AWM_DB_2017Q4!B178)*100</f>
        <v>16.945506878939195</v>
      </c>
      <c r="AJ139" s="84">
        <f>(W139+[2]AWM_DB_2017Q4!D178*[2]AWM_DB_2017Q4!J178)/([2]AWM_DB_2017Q4!H178*[2]AWM_DB_2017Q4!B178)*100</f>
        <v>23.751172609925938</v>
      </c>
      <c r="AK139" s="84">
        <f t="shared" si="32"/>
        <v>3.9910899112005609</v>
      </c>
      <c r="AL139">
        <f>[2]AWM_DB_2017Q4!Q178/([2]AWM_DB_2017Q4!B178*[2]AWM_DB_2017Q4!H178)</f>
        <v>0.47689396080332452</v>
      </c>
      <c r="AM139">
        <f>([2]AWM_DB_2017Q4!Q178-I139)/([2]AWM_DB_2017Q4!B178*[2]AWM_DB_2017Q4!H178)</f>
        <v>0.39701467539588814</v>
      </c>
      <c r="AO139">
        <f>Z139/([2]AWM_DB_2017Q4!B178*[2]AWM_DB_2017Q4!H178+[2]AWM_DB_2017Q4!B177*[2]AWM_DB_2017Q4!H177+[2]AWM_DB_2017Q4!B176*[2]AWM_DB_2017Q4!H176+[2]AWM_DB_2017Q4!B175*[2]AWM_DB_2017Q4!H175)*100</f>
        <v>92.179350075944683</v>
      </c>
      <c r="AP139">
        <f>Z139/([2]AWM_DB_2017Q4!B178*[2]AWM_DB_2017Q4!H178*4)*100</f>
        <v>91.329640890315915</v>
      </c>
      <c r="AQ139">
        <f>AA139/([2]AWM_DB_2017Q4!B178*[2]AWM_DB_2017Q4!H178*4)*100</f>
        <v>94.295249653451464</v>
      </c>
      <c r="AR139">
        <f>B139/([2]AWM_DB_2017Q4!B178*[2]AWM_DB_2017Q4!H178)*100</f>
        <v>2.5304755987706793</v>
      </c>
      <c r="AS139">
        <f>(B139-P139)/([2]AWM_DB_2017Q4!B178*[2]AWM_DB_2017Q4!H178)*100</f>
        <v>-0.14573303714389829</v>
      </c>
      <c r="AT139">
        <f>SUM(C136:C139)/([2]AWM_DB_2017Q4!B178*[2]AWM_DB_2017Q4!H178+[2]AWM_DB_2017Q4!B177*[2]AWM_DB_2017Q4!H177+[2]AWM_DB_2017Q4!B176*[2]AWM_DB_2017Q4!H176+[2]AWM_DB_2017Q4!B175*[2]AWM_DB_2017Q4!H175)*100</f>
        <v>4.9828276355894596E-2</v>
      </c>
      <c r="AU139" s="85">
        <f>Z139/([2]AWM_DB_2017Q4!H178*[2]population!D223)</f>
        <v>6787704.6391949626</v>
      </c>
      <c r="AV139">
        <f>AA139/([2]AWM_DB_2017Q4!H178*[2]population!D223)</f>
        <v>7008111.4661937412</v>
      </c>
      <c r="AW139" s="36">
        <f>(M139-P139)/([2]AWM_DB_2017Q4!B178*[2]AWM_DB_2017Q4!H178)*100</f>
        <v>46.52909632370001</v>
      </c>
      <c r="AX139" s="36">
        <f>D139/([2]AWM_DB_2017Q4!B178*[2]AWM_DB_2017Q4!H178)*100</f>
        <v>46.674829360843908</v>
      </c>
      <c r="AZ139" s="36">
        <f>AC139/([2]AWM_DB_2017Q4!B178*[2]AWM_DB_2017Q4!H178)*100</f>
        <v>23.751333547455118</v>
      </c>
      <c r="BA139" s="36">
        <f>AD139/[2]AWM_DB_2017Q4!B178*100</f>
        <v>23.751172609925938</v>
      </c>
      <c r="BC139">
        <f>R139/([2]AWM_DB_2017Q4!B178*[2]AWM_DB_2017Q4!H178)*100</f>
        <v>20.976292567870182</v>
      </c>
      <c r="BD139">
        <f>([2]AWM_DB_2017Q4!D178*[2]AWM_DB_2017Q4!J178)/([2]AWM_DB_2017Q4!B178*[2]AWM_DB_2017Q4!H178)*100</f>
        <v>20.976131630341001</v>
      </c>
      <c r="BE139" s="37">
        <f>N139/([2]AWM_DB_2017Q4!B178*[2]AWM_DB_2017Q4!H178)*100</f>
        <v>17.169499148032155</v>
      </c>
      <c r="BG139">
        <f t="shared" si="33"/>
        <v>0.12710323344429231</v>
      </c>
      <c r="BH139">
        <f>([2]AWM_DB_2017Q4!D178/[2]AWM_DB_2017Q4!D177-1)*100</f>
        <v>0.12710311523211892</v>
      </c>
      <c r="BL139" s="37">
        <f>(G139+H139)/[2]AWM_DB_2017Q4!Q178</f>
        <v>0.53062698995035851</v>
      </c>
      <c r="BM139">
        <f>(E139+H139)/[2]AWM_DB_2017Q4!T178</f>
        <v>0.31497527912941764</v>
      </c>
      <c r="BN139">
        <f>(E139)/[2]AWM_DB_2017Q4!T178</f>
        <v>0.14133371117761701</v>
      </c>
      <c r="BP139">
        <f>(H139)/[2]AWM_DB_2017Q4!T178</f>
        <v>0.17364156795180061</v>
      </c>
      <c r="BR139">
        <f>($E139)/[2]AWM_DB_2017Q4!Q178</f>
        <v>0.26252752784773858</v>
      </c>
      <c r="BS139">
        <f>($G139)/[2]AWM_DB_2017Q4!Q178</f>
        <v>0.20808758172168157</v>
      </c>
      <c r="BT139">
        <f>($H139)/[2]AWM_DB_2017Q4!Q178</f>
        <v>0.32253940822867694</v>
      </c>
      <c r="BU139">
        <f>($I139)/([2]AWM_DB_2017Q4!$Q178)</f>
        <v>0.16749905004643026</v>
      </c>
      <c r="BV139">
        <f>($J139)/([2]AWM_DB_2017Q4!$Q178)</f>
        <v>0.15504035818224665</v>
      </c>
      <c r="BW139">
        <f>K139/([2]AWM_DB_2017Q4!C178*[2]AWM_DB_2017Q4!I178)*100</f>
        <v>23.553532741762567</v>
      </c>
      <c r="BX139">
        <f>($I139)/([2]AWM_DB_2017Q4!Q178-$I139)*100</f>
        <v>20.119983052964926</v>
      </c>
      <c r="BY139">
        <f>($J139)/([2]AWM_DB_2017Q4!Q178-$I139)*100</f>
        <v>18.62344519737708</v>
      </c>
      <c r="BZ139">
        <f>($E139)/([2]AWM_DB_2017Q4!B178*[2]AWM_DB_2017Q4!H178)*100</f>
        <v>12.519779257521312</v>
      </c>
      <c r="CA139" s="37">
        <f>($I139)/([2]AWM_DB_2017Q4!B178*[2]AWM_DB_2017Q4!H178)*100</f>
        <v>7.9879285407436411</v>
      </c>
      <c r="CB139" s="37">
        <f>($J139)/([2]AWM_DB_2017Q4!B178*[2]AWM_DB_2017Q4!H178)*100</f>
        <v>7.3937810497897729</v>
      </c>
      <c r="CC139" s="37">
        <f t="shared" si="34"/>
        <v>15.381709590533415</v>
      </c>
      <c r="CD139">
        <f>N139/([2]AWM_DB_2017Q4!H178*[2]population!D223)*100</f>
        <v>31901332.328601442</v>
      </c>
      <c r="CF139">
        <f t="shared" si="25"/>
        <v>0.51931344131342627</v>
      </c>
      <c r="CG139">
        <f>N139/([2]AWM_DB_2017Q4!B178*[2]AWM_DB_2017Q4!H178)*100</f>
        <v>17.169499148032155</v>
      </c>
      <c r="CH139">
        <f>($G139+$H139)/[2]AWM_DB_2017Q4!Q178*100</f>
        <v>53.062698995035852</v>
      </c>
      <c r="CI139">
        <f t="shared" si="35"/>
        <v>38.743428250342006</v>
      </c>
      <c r="CK139" s="80">
        <f>N139+P139+Q139+[2]Fiscaldatabase!CN139+W139+X139</f>
        <v>1242884.6399483152</v>
      </c>
      <c r="CL139" s="80">
        <f>[2]Fiscaldatabase!CK139-D139-P139</f>
        <v>-3685.1712109772343</v>
      </c>
      <c r="CM139" s="80">
        <f>[2]Fiscaldatabase!CK139-D139</f>
        <v>63913.830336143728</v>
      </c>
      <c r="CN139" s="83">
        <f>[2]AWM_DB_2017Q4!D178*[2]AWM_DB_2017Q4!J178</f>
        <v>529841.18484000536</v>
      </c>
      <c r="CO139" s="55">
        <f>[2]Fiscaldatabase!CL139/([2]AWM_DB_2017Q4!B178*[2]AWM_DB_2017Q4!H178)*100</f>
        <v>-0.14589397467307844</v>
      </c>
      <c r="CP139" s="37">
        <f>[2]Fiscaldatabase!CM139/([2]AWM_DB_2017Q4!B178*[2]AWM_DB_2017Q4!H178)*100</f>
        <v>2.5303146612414991</v>
      </c>
      <c r="CQ139">
        <f>SUM([2]Fiscaldatabase!CM136:CM139)/([2]AWM_DB_2017Q4!B178*[2]AWM_DB_2017Q4!H178+[2]AWM_DB_2017Q4!B177*[2]AWM_DB_2017Q4!H177+[2]AWM_DB_2017Q4!B176*[2]AWM_DB_2017Q4!H176+[2]AWM_DB_2017Q4!B175*[2]AWM_DB_2017Q4!H175)*100</f>
        <v>2.806083664470199</v>
      </c>
      <c r="CX139">
        <v>66830.814223568304</v>
      </c>
      <c r="CY139" s="37">
        <f>CX139/([2]AWM_DB_2017Q4!B178*[2]AWM_DB_2017Q4!H178)*100</f>
        <v>2.6457965070037877</v>
      </c>
    </row>
    <row r="140" spans="1:103">
      <c r="A140" s="71" t="s">
        <v>428</v>
      </c>
      <c r="B140" s="72">
        <f t="shared" si="27"/>
        <v>63142.407922966406</v>
      </c>
      <c r="C140" s="73">
        <f t="shared" si="28"/>
        <v>-2837.210670231696</v>
      </c>
      <c r="D140" s="74">
        <v>1183406.5046245635</v>
      </c>
      <c r="E140" s="75">
        <v>319646.36256983801</v>
      </c>
      <c r="F140" s="76">
        <v>65597.409</v>
      </c>
      <c r="G140" s="76">
        <v>254048.95356983802</v>
      </c>
      <c r="H140" s="75">
        <v>390306.20041859732</v>
      </c>
      <c r="I140" s="76">
        <v>202888.42</v>
      </c>
      <c r="J140" s="76">
        <v>187417.78041859731</v>
      </c>
      <c r="K140" s="75">
        <v>331437.74436978932</v>
      </c>
      <c r="L140" s="77">
        <f t="shared" si="29"/>
        <v>142016.19726633886</v>
      </c>
      <c r="M140" s="78">
        <v>1246548.9125475299</v>
      </c>
      <c r="N140" s="75">
        <v>436276.20329393691</v>
      </c>
      <c r="O140" s="79">
        <v>40213.787997286061</v>
      </c>
      <c r="P140" s="75">
        <v>65979.618593198102</v>
      </c>
      <c r="Q140" s="75">
        <v>38008.306092889747</v>
      </c>
      <c r="R140" s="75">
        <v>531333.79</v>
      </c>
      <c r="S140" s="75">
        <v>260529.86267433091</v>
      </c>
      <c r="T140" s="80">
        <f t="shared" si="30"/>
        <v>270803.92732566909</v>
      </c>
      <c r="U140" s="75">
        <v>22481445.902219098</v>
      </c>
      <c r="V140" s="75">
        <v>513430.01</v>
      </c>
      <c r="W140" s="75">
        <v>68680.83490636092</v>
      </c>
      <c r="X140" s="77">
        <f t="shared" si="26"/>
        <v>106270.15966114425</v>
      </c>
      <c r="Y140" s="81"/>
      <c r="Z140" s="82">
        <v>9298266.5999999996</v>
      </c>
      <c r="AA140" s="83">
        <f t="shared" si="36"/>
        <v>9590448.5254917238</v>
      </c>
      <c r="AB140" s="83"/>
      <c r="AC140" s="83">
        <f t="shared" si="31"/>
        <v>600014.62490636099</v>
      </c>
      <c r="AD140" s="83">
        <f>(W140+[2]AWM_DB_2017Q4!D179*[2]AWM_DB_2017Q4!J179)/[2]AWM_DB_2017Q4!H179</f>
        <v>442458.14808088914</v>
      </c>
      <c r="AE140" s="83">
        <f>W140/[2]AWM_DB_2017Q4!H179</f>
        <v>50646.434781598924</v>
      </c>
      <c r="AF140" s="83">
        <f>([2]AWM_DB_2017Q4!E179*[2]AWM_DB_2017Q4!K179-[2]Fiscaldatabase!W140)/[2]AWM_DB_2017Q4!H179</f>
        <v>314650.46391635534</v>
      </c>
      <c r="AG140" s="83">
        <f>N140/([2]AWM_DB_2017Q4!H179)</f>
        <v>321717.61317426193</v>
      </c>
      <c r="AH140" s="84">
        <f>([2]AWM_DB_2017Q4!C179*[2]AWM_DB_2017Q4!I179)/([2]AWM_DB_2017Q4!B179*[2]AWM_DB_2017Q4!H179)*100</f>
        <v>55.411926670362156</v>
      </c>
      <c r="AI140" s="84">
        <f>([2]AWM_DB_2017Q4!E179*[2]AWM_DB_2017Q4!K179-[2]Fiscaldatabase!W140)/([2]AWM_DB_2017Q4!H179*[2]AWM_DB_2017Q4!B179)*100</f>
        <v>16.854328242218326</v>
      </c>
      <c r="AJ140" s="84">
        <f>(W140+[2]AWM_DB_2017Q4!D179*[2]AWM_DB_2017Q4!J179)/([2]AWM_DB_2017Q4!H179*[2]AWM_DB_2017Q4!B179)*100</f>
        <v>23.700377772783952</v>
      </c>
      <c r="AK140" s="84">
        <f t="shared" si="32"/>
        <v>4.0333673146355693</v>
      </c>
      <c r="AL140">
        <f>[2]AWM_DB_2017Q4!Q179/([2]AWM_DB_2017Q4!B179*[2]AWM_DB_2017Q4!H179)</f>
        <v>0.4783493076211297</v>
      </c>
      <c r="AM140">
        <f>([2]AWM_DB_2017Q4!Q179-I140)/([2]AWM_DB_2017Q4!B179*[2]AWM_DB_2017Q4!H179)</f>
        <v>0.39820851299289733</v>
      </c>
      <c r="AO140">
        <f>Z140/([2]AWM_DB_2017Q4!B179*[2]AWM_DB_2017Q4!H179+[2]AWM_DB_2017Q4!B178*[2]AWM_DB_2017Q4!H178+[2]AWM_DB_2017Q4!B177*[2]AWM_DB_2017Q4!H177+[2]AWM_DB_2017Q4!B176*[2]AWM_DB_2017Q4!H176)*100</f>
        <v>92.437443147980886</v>
      </c>
      <c r="AP140">
        <f>Z140/([2]AWM_DB_2017Q4!B179*[2]AWM_DB_2017Q4!H179*4)*100</f>
        <v>91.820232272146427</v>
      </c>
      <c r="AQ140">
        <f>AA140/([2]AWM_DB_2017Q4!B179*[2]AWM_DB_2017Q4!H179*4)*100</f>
        <v>94.705524060228001</v>
      </c>
      <c r="AR140">
        <f>B140/([2]AWM_DB_2017Q4!B179*[2]AWM_DB_2017Q4!H179)*100</f>
        <v>2.494121027551262</v>
      </c>
      <c r="AS140">
        <f>(B140-P140)/([2]AWM_DB_2017Q4!B179*[2]AWM_DB_2017Q4!H179)*100</f>
        <v>-0.11206963790248241</v>
      </c>
      <c r="AT140">
        <f>SUM(C137:C140)/([2]AWM_DB_2017Q4!B179*[2]AWM_DB_2017Q4!H179+[2]AWM_DB_2017Q4!B178*[2]AWM_DB_2017Q4!H178+[2]AWM_DB_2017Q4!B177*[2]AWM_DB_2017Q4!H177+[2]AWM_DB_2017Q4!B176*[2]AWM_DB_2017Q4!H176)*100</f>
        <v>-5.1633336166022607E-2</v>
      </c>
      <c r="AU140" s="85">
        <f>Z140/([2]AWM_DB_2017Q4!H179*[2]population!D224)</f>
        <v>6832890.4411076792</v>
      </c>
      <c r="AV140">
        <f>AA140/([2]AWM_DB_2017Q4!H179*[2]population!D224)</f>
        <v>7047602.1902585188</v>
      </c>
      <c r="AW140" s="36">
        <f>(M140-P140)/([2]AWM_DB_2017Q4!B179*[2]AWM_DB_2017Q4!H179)*100</f>
        <v>46.632410726640458</v>
      </c>
      <c r="AX140" s="36">
        <f>D140/([2]AWM_DB_2017Q4!B179*[2]AWM_DB_2017Q4!H179)*100</f>
        <v>46.744480364542937</v>
      </c>
      <c r="AZ140" s="36">
        <f>AC140/([2]AWM_DB_2017Q4!B179*[2]AWM_DB_2017Q4!H179)*100</f>
        <v>23.700538861979663</v>
      </c>
      <c r="BA140" s="36">
        <f>AD140/[2]AWM_DB_2017Q4!B179*100</f>
        <v>23.700377772783952</v>
      </c>
      <c r="BC140">
        <f>R140/([2]AWM_DB_2017Q4!B179*[2]AWM_DB_2017Q4!H179)*100</f>
        <v>20.987650326928627</v>
      </c>
      <c r="BD140">
        <f>([2]AWM_DB_2017Q4!D179*[2]AWM_DB_2017Q4!J179)/([2]AWM_DB_2017Q4!B179*[2]AWM_DB_2017Q4!H179)*100</f>
        <v>20.987489237732913</v>
      </c>
      <c r="BE140" s="37">
        <f>N140/([2]AWM_DB_2017Q4!B179*[2]AWM_DB_2017Q4!H179)*100</f>
        <v>17.232881802403671</v>
      </c>
      <c r="BG140">
        <f t="shared" si="33"/>
        <v>0.17333031413138134</v>
      </c>
      <c r="BH140">
        <f>([2]AWM_DB_2017Q4!D179/[2]AWM_DB_2017Q4!D178-1)*100</f>
        <v>0.1733304225671084</v>
      </c>
      <c r="BL140" s="37">
        <f>(G140+H140)/[2]AWM_DB_2017Q4!Q179</f>
        <v>0.53207951775658469</v>
      </c>
      <c r="BM140">
        <f>(E140+H140)/[2]AWM_DB_2017Q4!T179</f>
        <v>0.31647629544842487</v>
      </c>
      <c r="BN140">
        <f>(E140)/[2]AWM_DB_2017Q4!T179</f>
        <v>0.14248909286818678</v>
      </c>
      <c r="BP140">
        <f>(H140)/[2]AWM_DB_2017Q4!T179</f>
        <v>0.17398720258023809</v>
      </c>
      <c r="BR140">
        <f>($E140)/[2]AWM_DB_2017Q4!Q179</f>
        <v>0.26394959580296656</v>
      </c>
      <c r="BS140">
        <f>($G140)/[2]AWM_DB_2017Q4!Q179</f>
        <v>0.2097822045269625</v>
      </c>
      <c r="BT140">
        <f>($H140)/[2]AWM_DB_2017Q4!Q179</f>
        <v>0.32229731322962207</v>
      </c>
      <c r="BU140">
        <f>($I140)/([2]AWM_DB_2017Q4!$Q179)</f>
        <v>0.16753613593961086</v>
      </c>
      <c r="BV140">
        <f>($J140)/([2]AWM_DB_2017Q4!$Q179)</f>
        <v>0.15476117729001121</v>
      </c>
      <c r="BW140">
        <f>K140/([2]AWM_DB_2017Q4!C179*[2]AWM_DB_2017Q4!I179)*100</f>
        <v>23.626266482272307</v>
      </c>
      <c r="BX140">
        <f>($I140)/([2]AWM_DB_2017Q4!Q179-$I140)*100</f>
        <v>20.12533434453767</v>
      </c>
      <c r="BY140">
        <f>($J140)/([2]AWM_DB_2017Q4!Q179-$I140)*100</f>
        <v>18.590738165516868</v>
      </c>
      <c r="BZ140">
        <f>($E140)/([2]AWM_DB_2017Q4!B179*[2]AWM_DB_2017Q4!H179)*100</f>
        <v>12.62601063992261</v>
      </c>
      <c r="CA140" s="37">
        <f>($I140)/([2]AWM_DB_2017Q4!B179*[2]AWM_DB_2017Q4!H179)*100</f>
        <v>8.0140794628232328</v>
      </c>
      <c r="CB140" s="37">
        <f>($J140)/([2]AWM_DB_2017Q4!B179*[2]AWM_DB_2017Q4!H179)*100</f>
        <v>7.4029902003307768</v>
      </c>
      <c r="CC140" s="37">
        <f t="shared" si="34"/>
        <v>15.41706966315401</v>
      </c>
      <c r="CD140">
        <f>N140/([2]AWM_DB_2017Q4!H179*[2]population!D224)*100</f>
        <v>32060034.707650695</v>
      </c>
      <c r="CF140">
        <f t="shared" si="25"/>
        <v>0.51981859315174939</v>
      </c>
      <c r="CG140">
        <f>N140/([2]AWM_DB_2017Q4!B179*[2]AWM_DB_2017Q4!H179)*100</f>
        <v>17.232881802403671</v>
      </c>
      <c r="CH140">
        <f>($G140+$H140)/[2]AWM_DB_2017Q4!Q179*100</f>
        <v>53.207951775658472</v>
      </c>
      <c r="CI140">
        <f t="shared" si="35"/>
        <v>38.716072510054538</v>
      </c>
      <c r="CK140" s="80">
        <f>N140+P140+Q140+[2]Fiscaldatabase!CN140+W140+X140</f>
        <v>1246544.8343333635</v>
      </c>
      <c r="CL140" s="80">
        <f>[2]Fiscaldatabase!CK140-D140-P140</f>
        <v>-2841.2888843981491</v>
      </c>
      <c r="CM140" s="80">
        <f>[2]Fiscaldatabase!CK140-D140</f>
        <v>63138.329708799953</v>
      </c>
      <c r="CN140" s="83">
        <f>[2]AWM_DB_2017Q4!D179*[2]AWM_DB_2017Q4!J179</f>
        <v>531329.71178583347</v>
      </c>
      <c r="CO140" s="55">
        <f>[2]Fiscaldatabase!CL140/([2]AWM_DB_2017Q4!B179*[2]AWM_DB_2017Q4!H179)*100</f>
        <v>-0.11223072709819092</v>
      </c>
      <c r="CP140" s="37">
        <f>[2]Fiscaldatabase!CM140/([2]AWM_DB_2017Q4!B179*[2]AWM_DB_2017Q4!H179)*100</f>
        <v>2.4939599383555535</v>
      </c>
      <c r="CQ140">
        <f>SUM([2]Fiscaldatabase!CM137:CM140)/([2]AWM_DB_2017Q4!B179*[2]AWM_DB_2017Q4!H179+[2]AWM_DB_2017Q4!B178*[2]AWM_DB_2017Q4!H178+[2]AWM_DB_2017Q4!B177*[2]AWM_DB_2017Q4!H177+[2]AWM_DB_2017Q4!B176*[2]AWM_DB_2017Q4!H176)*100</f>
        <v>2.6490834333404178</v>
      </c>
      <c r="CX140">
        <v>60864.767508705598</v>
      </c>
      <c r="CY140" s="37">
        <f>CX140/([2]AWM_DB_2017Q4!B179*[2]AWM_DB_2017Q4!H179)*100</f>
        <v>2.4041543785546176</v>
      </c>
    </row>
    <row r="141" spans="1:103">
      <c r="A141" s="71" t="s">
        <v>134</v>
      </c>
      <c r="B141" s="72">
        <f t="shared" si="27"/>
        <v>65824.733800642891</v>
      </c>
      <c r="C141" s="73">
        <f t="shared" si="28"/>
        <v>1059.2968780062802</v>
      </c>
      <c r="D141" s="74">
        <v>1187288.3214130036</v>
      </c>
      <c r="E141" s="75">
        <v>319348.40909867093</v>
      </c>
      <c r="F141" s="76">
        <v>66000.673999999999</v>
      </c>
      <c r="G141" s="76">
        <v>253347.73509867094</v>
      </c>
      <c r="H141" s="75">
        <v>392525.91053331352</v>
      </c>
      <c r="I141" s="76">
        <v>203678.55</v>
      </c>
      <c r="J141" s="76">
        <v>188847.36053331353</v>
      </c>
      <c r="K141" s="75">
        <v>333567.62260008266</v>
      </c>
      <c r="L141" s="77">
        <f t="shared" si="29"/>
        <v>141846.37918093649</v>
      </c>
      <c r="M141" s="78">
        <v>1253113.0552136465</v>
      </c>
      <c r="N141" s="75">
        <v>440562.11674150196</v>
      </c>
      <c r="O141" s="79">
        <v>41488.861269000474</v>
      </c>
      <c r="P141" s="75">
        <v>64765.436922636611</v>
      </c>
      <c r="Q141" s="75">
        <v>38097.861431761397</v>
      </c>
      <c r="R141" s="75">
        <v>534906.05000000005</v>
      </c>
      <c r="S141" s="75">
        <v>261578.20216545844</v>
      </c>
      <c r="T141" s="80">
        <f t="shared" si="30"/>
        <v>273327.84783454158</v>
      </c>
      <c r="U141" s="75">
        <v>22501316.007914316</v>
      </c>
      <c r="V141" s="75">
        <v>515088.35</v>
      </c>
      <c r="W141" s="75">
        <v>67729.202856058924</v>
      </c>
      <c r="X141" s="77">
        <f t="shared" si="26"/>
        <v>107052.38726168755</v>
      </c>
      <c r="Y141" s="81"/>
      <c r="Z141" s="82">
        <v>9342844.5999999996</v>
      </c>
      <c r="AA141" s="83">
        <f t="shared" si="36"/>
        <v>9656273.259292366</v>
      </c>
      <c r="AB141" s="83"/>
      <c r="AC141" s="83">
        <f t="shared" si="31"/>
        <v>602635.252856059</v>
      </c>
      <c r="AD141" s="83">
        <f>(W141+[2]AWM_DB_2017Q4!D180*[2]AWM_DB_2017Q4!J180)/[2]AWM_DB_2017Q4!H180</f>
        <v>443324.20833527308</v>
      </c>
      <c r="AE141" s="83">
        <f>W141/[2]AWM_DB_2017Q4!H180</f>
        <v>49824.830596292224</v>
      </c>
      <c r="AF141" s="83">
        <f>([2]AWM_DB_2017Q4!E180*[2]AWM_DB_2017Q4!K180-[2]Fiscaldatabase!W141)/[2]AWM_DB_2017Q4!H180</f>
        <v>318354.29428859596</v>
      </c>
      <c r="AG141" s="83">
        <f>N141/([2]AWM_DB_2017Q4!H180)</f>
        <v>324098.49678048532</v>
      </c>
      <c r="AH141" s="84">
        <f>([2]AWM_DB_2017Q4!C180*[2]AWM_DB_2017Q4!I180)/([2]AWM_DB_2017Q4!B180*[2]AWM_DB_2017Q4!H180)*100</f>
        <v>55.33382086485021</v>
      </c>
      <c r="AI141" s="84">
        <f>([2]AWM_DB_2017Q4!E180*[2]AWM_DB_2017Q4!K180-[2]Fiscaldatabase!W141)/([2]AWM_DB_2017Q4!H180*[2]AWM_DB_2017Q4!B180)*100</f>
        <v>16.983339700412014</v>
      </c>
      <c r="AJ141" s="84">
        <f>(W141+[2]AWM_DB_2017Q4!D180*[2]AWM_DB_2017Q4!J180)/([2]AWM_DB_2017Q4!H180*[2]AWM_DB_2017Q4!B180)*100</f>
        <v>23.650146276176294</v>
      </c>
      <c r="AK141" s="84">
        <f t="shared" si="32"/>
        <v>4.0326931585614716</v>
      </c>
      <c r="AL141">
        <f>[2]AWM_DB_2017Q4!Q180/([2]AWM_DB_2017Q4!B180*[2]AWM_DB_2017Q4!H180)</f>
        <v>0.47848760049583366</v>
      </c>
      <c r="AM141">
        <f>([2]AWM_DB_2017Q4!Q180-I141)/([2]AWM_DB_2017Q4!B180*[2]AWM_DB_2017Q4!H180)</f>
        <v>0.39855433689911879</v>
      </c>
      <c r="AO141">
        <f>Z141/([2]AWM_DB_2017Q4!B180*[2]AWM_DB_2017Q4!H180+[2]AWM_DB_2017Q4!B179*[2]AWM_DB_2017Q4!H179+[2]AWM_DB_2017Q4!B178*[2]AWM_DB_2017Q4!H178+[2]AWM_DB_2017Q4!B177*[2]AWM_DB_2017Q4!H177)*100</f>
        <v>92.394089647098284</v>
      </c>
      <c r="AP141">
        <f>Z141/([2]AWM_DB_2017Q4!B180*[2]AWM_DB_2017Q4!H180*4)*100</f>
        <v>91.664544469084248</v>
      </c>
      <c r="AQ141">
        <f>AA141/([2]AWM_DB_2017Q4!B180*[2]AWM_DB_2017Q4!H180*4)*100</f>
        <v>94.739656654680331</v>
      </c>
      <c r="AR141">
        <f>B141/([2]AWM_DB_2017Q4!B180*[2]AWM_DB_2017Q4!H180)*100</f>
        <v>2.5832792888943756</v>
      </c>
      <c r="AS141">
        <f>(B141-P141)/([2]AWM_DB_2017Q4!B180*[2]AWM_DB_2017Q4!H180)*100</f>
        <v>4.157190660324963E-2</v>
      </c>
      <c r="AT141">
        <f>SUM(C138:C141)/([2]AWM_DB_2017Q4!B180*[2]AWM_DB_2017Q4!H180+[2]AWM_DB_2017Q4!B179*[2]AWM_DB_2017Q4!H179+[2]AWM_DB_2017Q4!B178*[2]AWM_DB_2017Q4!H178+[2]AWM_DB_2017Q4!B177*[2]AWM_DB_2017Q4!H177)*100</f>
        <v>-7.5901155122929179E-2</v>
      </c>
      <c r="AU141" s="85">
        <f>Z141/([2]AWM_DB_2017Q4!H180*[2]population!D225)</f>
        <v>6847472.4660634333</v>
      </c>
      <c r="AV141">
        <f>AA141/([2]AWM_DB_2017Q4!H180*[2]population!D225)</f>
        <v>7077187.7408502633</v>
      </c>
      <c r="AW141" s="36">
        <f>(M141-P141)/([2]AWM_DB_2017Q4!B180*[2]AWM_DB_2017Q4!H180)*100</f>
        <v>46.636478616616031</v>
      </c>
      <c r="AX141" s="36">
        <f>D141/([2]AWM_DB_2017Q4!B180*[2]AWM_DB_2017Q4!H180)*100</f>
        <v>46.594906710012786</v>
      </c>
      <c r="AZ141" s="36">
        <f>AC141/([2]AWM_DB_2017Q4!B180*[2]AWM_DB_2017Q4!H180)*100</f>
        <v>23.650307074169703</v>
      </c>
      <c r="BA141" s="36">
        <f>AD141/[2]AWM_DB_2017Q4!B180*100</f>
        <v>23.650146276176294</v>
      </c>
      <c r="BC141">
        <f>R141/([2]AWM_DB_2017Q4!B180*[2]AWM_DB_2017Q4!H180)*100</f>
        <v>20.992287255642552</v>
      </c>
      <c r="BD141">
        <f>([2]AWM_DB_2017Q4!D180*[2]AWM_DB_2017Q4!J180)/([2]AWM_DB_2017Q4!B180*[2]AWM_DB_2017Q4!H180)*100</f>
        <v>20.992126457649142</v>
      </c>
      <c r="BE141" s="37">
        <f>N141/([2]AWM_DB_2017Q4!B180*[2]AWM_DB_2017Q4!H180)*100</f>
        <v>17.289777351726602</v>
      </c>
      <c r="BG141">
        <f t="shared" si="33"/>
        <v>0.32299241721378547</v>
      </c>
      <c r="BH141">
        <f>([2]AWM_DB_2017Q4!D180/[2]AWM_DB_2017Q4!D179-1)*100</f>
        <v>0.32299180962735985</v>
      </c>
      <c r="BL141" s="37">
        <f>(G141+H141)/[2]AWM_DB_2017Q4!Q180</f>
        <v>0.52973555917311388</v>
      </c>
      <c r="BM141">
        <f>(E141+H141)/[2]AWM_DB_2017Q4!T180</f>
        <v>0.31533218856013318</v>
      </c>
      <c r="BN141">
        <f>(E141)/[2]AWM_DB_2017Q4!T180</f>
        <v>0.14145872379037308</v>
      </c>
      <c r="BP141">
        <f>(H141)/[2]AWM_DB_2017Q4!T180</f>
        <v>0.17387346476976009</v>
      </c>
      <c r="BR141">
        <f>($E141)/[2]AWM_DB_2017Q4!Q180</f>
        <v>0.26192461824231345</v>
      </c>
      <c r="BS141">
        <f>($G141)/[2]AWM_DB_2017Q4!Q180</f>
        <v>0.20779188781795721</v>
      </c>
      <c r="BT141">
        <f>($H141)/[2]AWM_DB_2017Q4!Q180</f>
        <v>0.32194367135515661</v>
      </c>
      <c r="BU141">
        <f>($I141)/([2]AWM_DB_2017Q4!$Q180)</f>
        <v>0.16705399160580936</v>
      </c>
      <c r="BV141">
        <f>($J141)/([2]AWM_DB_2017Q4!$Q180)</f>
        <v>0.15488967974934725</v>
      </c>
      <c r="BW141">
        <f>K141/([2]AWM_DB_2017Q4!C180*[2]AWM_DB_2017Q4!I180)*100</f>
        <v>23.657861254406953</v>
      </c>
      <c r="BX141">
        <f>($I141)/([2]AWM_DB_2017Q4!Q180-$I141)*100</f>
        <v>20.055800726852308</v>
      </c>
      <c r="BY141">
        <f>($J141)/([2]AWM_DB_2017Q4!Q180-$I141)*100</f>
        <v>18.595404526633608</v>
      </c>
      <c r="BZ141">
        <f>($E141)/([2]AWM_DB_2017Q4!B180*[2]AWM_DB_2017Q4!H180)*100</f>
        <v>12.532768209355183</v>
      </c>
      <c r="CA141" s="37">
        <f>($I141)/([2]AWM_DB_2017Q4!B180*[2]AWM_DB_2017Q4!H180)*100</f>
        <v>7.9933263596714861</v>
      </c>
      <c r="CB141" s="37">
        <f>($J141)/([2]AWM_DB_2017Q4!B180*[2]AWM_DB_2017Q4!H180)*100</f>
        <v>7.4112791204833304</v>
      </c>
      <c r="CC141" s="37">
        <f t="shared" si="34"/>
        <v>15.404605480154817</v>
      </c>
      <c r="CD141">
        <f>N141/([2]AWM_DB_2017Q4!H180*[2]population!D225)*100</f>
        <v>32289276.907999288</v>
      </c>
      <c r="CF141">
        <f t="shared" si="25"/>
        <v>0.5188919878518794</v>
      </c>
      <c r="CG141">
        <f>N141/([2]AWM_DB_2017Q4!B180*[2]AWM_DB_2017Q4!H180)*100</f>
        <v>17.289777351726602</v>
      </c>
      <c r="CH141">
        <f>($G141+$H141)/[2]AWM_DB_2017Q4!Q180*100</f>
        <v>52.973555917311387</v>
      </c>
      <c r="CI141">
        <f t="shared" si="35"/>
        <v>38.651205253485912</v>
      </c>
      <c r="CK141" s="80">
        <f>N141+P141+Q141+[2]Fiscaldatabase!CN141+W141+X141</f>
        <v>1253108.9579078858</v>
      </c>
      <c r="CL141" s="80">
        <f>[2]Fiscaldatabase!CK141-D141-P141</f>
        <v>1055.1995722455613</v>
      </c>
      <c r="CM141" s="80">
        <f>[2]Fiscaldatabase!CK141-D141</f>
        <v>65820.636494882172</v>
      </c>
      <c r="CN141" s="83">
        <f>[2]AWM_DB_2017Q4!D180*[2]AWM_DB_2017Q4!J180</f>
        <v>534901.95269423933</v>
      </c>
      <c r="CO141" s="55">
        <f>[2]Fiscaldatabase!CL141/([2]AWM_DB_2017Q4!B180*[2]AWM_DB_2017Q4!H180)*100</f>
        <v>4.1411108609838994E-2</v>
      </c>
      <c r="CP141" s="37">
        <f>[2]Fiscaldatabase!CM141/([2]AWM_DB_2017Q4!B180*[2]AWM_DB_2017Q4!H180)*100</f>
        <v>2.583118490900965</v>
      </c>
      <c r="CQ141">
        <f>SUM([2]Fiscaldatabase!CM138:CM141)/([2]AWM_DB_2017Q4!B180*[2]AWM_DB_2017Q4!H180+[2]AWM_DB_2017Q4!B179*[2]AWM_DB_2017Q4!H179+[2]AWM_DB_2017Q4!B178*[2]AWM_DB_2017Q4!H178+[2]AWM_DB_2017Q4!B177*[2]AWM_DB_2017Q4!H177)*100</f>
        <v>2.5599196009396108</v>
      </c>
      <c r="CX141">
        <v>65901.756057440594</v>
      </c>
      <c r="CY141" s="37">
        <f>CX141/([2]AWM_DB_2017Q4!B180*[2]AWM_DB_2017Q4!H180)*100</f>
        <v>2.586302012865763</v>
      </c>
    </row>
    <row r="142" spans="1:103">
      <c r="A142" s="71" t="s">
        <v>429</v>
      </c>
      <c r="B142" s="72">
        <f t="shared" si="27"/>
        <v>61196.558944775723</v>
      </c>
      <c r="C142" s="73">
        <f t="shared" si="28"/>
        <v>-2699.9419296527049</v>
      </c>
      <c r="D142" s="74">
        <v>1195204.2897317053</v>
      </c>
      <c r="E142" s="75">
        <v>318493.77670397219</v>
      </c>
      <c r="F142" s="76">
        <v>66527.043000000005</v>
      </c>
      <c r="G142" s="76">
        <v>251966.73370397219</v>
      </c>
      <c r="H142" s="75">
        <v>395839.83325090352</v>
      </c>
      <c r="I142" s="76">
        <v>205394.13</v>
      </c>
      <c r="J142" s="76">
        <v>190445.70325090352</v>
      </c>
      <c r="K142" s="75">
        <v>335889.66657638439</v>
      </c>
      <c r="L142" s="77">
        <f t="shared" si="29"/>
        <v>144981.01320044533</v>
      </c>
      <c r="M142" s="78">
        <v>1256400.8486764811</v>
      </c>
      <c r="N142" s="75">
        <v>443438.53650490165</v>
      </c>
      <c r="O142" s="79">
        <v>41563.60006695264</v>
      </c>
      <c r="P142" s="75">
        <v>63896.500874428428</v>
      </c>
      <c r="Q142" s="75">
        <v>39273.190873638196</v>
      </c>
      <c r="R142" s="75">
        <v>536486.89</v>
      </c>
      <c r="S142" s="75">
        <v>262337.52460456768</v>
      </c>
      <c r="T142" s="80">
        <f t="shared" si="30"/>
        <v>274149.36539543234</v>
      </c>
      <c r="U142" s="75">
        <v>22525384.682478637</v>
      </c>
      <c r="V142" s="75">
        <v>515894.24</v>
      </c>
      <c r="W142" s="75">
        <v>68558.708336283511</v>
      </c>
      <c r="X142" s="77">
        <f t="shared" si="26"/>
        <v>104747.02208722918</v>
      </c>
      <c r="Y142" s="81"/>
      <c r="Z142" s="82">
        <v>9403842.6999999899</v>
      </c>
      <c r="AA142" s="83">
        <f t="shared" si="36"/>
        <v>9717469.8182371408</v>
      </c>
      <c r="AB142" s="83"/>
      <c r="AC142" s="83">
        <f t="shared" si="31"/>
        <v>605045.59833628358</v>
      </c>
      <c r="AD142" s="83">
        <f>(W142+[2]AWM_DB_2017Q4!D181*[2]AWM_DB_2017Q4!J181)/[2]AWM_DB_2017Q4!H181</f>
        <v>443430.75027985586</v>
      </c>
      <c r="AE142" s="83">
        <f>W142/[2]AWM_DB_2017Q4!H181</f>
        <v>50246.206754210274</v>
      </c>
      <c r="AF142" s="83">
        <f>([2]AWM_DB_2017Q4!E181*[2]AWM_DB_2017Q4!K181-[2]Fiscaldatabase!W142)/[2]AWM_DB_2017Q4!H181</f>
        <v>319083.94260509749</v>
      </c>
      <c r="AG142" s="83">
        <f>N142/([2]AWM_DB_2017Q4!H181)</f>
        <v>324993.05965217284</v>
      </c>
      <c r="AH142" s="84">
        <f>([2]AWM_DB_2017Q4!C181*[2]AWM_DB_2017Q4!I181)/([2]AWM_DB_2017Q4!B181*[2]AWM_DB_2017Q4!H181)*100</f>
        <v>55.109338717496172</v>
      </c>
      <c r="AI142" s="84">
        <f>([2]AWM_DB_2017Q4!E181*[2]AWM_DB_2017Q4!K181-[2]Fiscaldatabase!W142)/([2]AWM_DB_2017Q4!H181*[2]AWM_DB_2017Q4!B181)*100</f>
        <v>16.944004695739213</v>
      </c>
      <c r="AJ142" s="84">
        <f>(W142+[2]AWM_DB_2017Q4!D181*[2]AWM_DB_2017Q4!J181)/([2]AWM_DB_2017Q4!H181*[2]AWM_DB_2017Q4!B181)*100</f>
        <v>23.547072452579783</v>
      </c>
      <c r="AK142" s="84">
        <f t="shared" si="32"/>
        <v>4.3995841341848347</v>
      </c>
      <c r="AL142">
        <f>[2]AWM_DB_2017Q4!Q181/([2]AWM_DB_2017Q4!B181*[2]AWM_DB_2017Q4!H181)</f>
        <v>0.47708313558833015</v>
      </c>
      <c r="AM142">
        <f>([2]AWM_DB_2017Q4!Q181-I142)/([2]AWM_DB_2017Q4!B181*[2]AWM_DB_2017Q4!H181)</f>
        <v>0.39714761724478959</v>
      </c>
      <c r="AO142">
        <f>Z142/([2]AWM_DB_2017Q4!B181*[2]AWM_DB_2017Q4!H181+[2]AWM_DB_2017Q4!B180*[2]AWM_DB_2017Q4!H180+[2]AWM_DB_2017Q4!B179*[2]AWM_DB_2017Q4!H179+[2]AWM_DB_2017Q4!B178*[2]AWM_DB_2017Q4!H178)*100</f>
        <v>92.419431459996659</v>
      </c>
      <c r="AP142">
        <f>Z142/([2]AWM_DB_2017Q4!B181*[2]AWM_DB_2017Q4!H181*4)*100</f>
        <v>91.494951760016093</v>
      </c>
      <c r="AQ142">
        <f>AA142/([2]AWM_DB_2017Q4!B181*[2]AWM_DB_2017Q4!H181*4)*100</f>
        <v>94.546395618572035</v>
      </c>
      <c r="AR142">
        <f>B142/([2]AWM_DB_2017Q4!B181*[2]AWM_DB_2017Q4!H181)*100</f>
        <v>2.3816545585269062</v>
      </c>
      <c r="AS142">
        <f>(B142-P142)/([2]AWM_DB_2017Q4!B181*[2]AWM_DB_2017Q4!H181)*100</f>
        <v>-0.10507664344849973</v>
      </c>
      <c r="AT142">
        <f>SUM(C139:C142)/([2]AWM_DB_2017Q4!B181*[2]AWM_DB_2017Q4!H181+[2]AWM_DB_2017Q4!B180*[2]AWM_DB_2017Q4!H180+[2]AWM_DB_2017Q4!B179*[2]AWM_DB_2017Q4!H179+[2]AWM_DB_2017Q4!B178*[2]AWM_DB_2017Q4!H178)*100</f>
        <v>-8.0184944857875404E-2</v>
      </c>
      <c r="AU142" s="85">
        <f>Z142/([2]AWM_DB_2017Q4!H181*[2]population!D226)</f>
        <v>6865730.2220721897</v>
      </c>
      <c r="AV142">
        <f>AA142/([2]AWM_DB_2017Q4!H181*[2]population!D226)</f>
        <v>7094708.8697203705</v>
      </c>
      <c r="AW142" s="36">
        <f>(M142-P142)/([2]AWM_DB_2017Q4!B181*[2]AWM_DB_2017Q4!H181)*100</f>
        <v>46.410018226169775</v>
      </c>
      <c r="AX142" s="36">
        <f>D142/([2]AWM_DB_2017Q4!B181*[2]AWM_DB_2017Q4!H181)*100</f>
        <v>46.515094869618267</v>
      </c>
      <c r="AZ142" s="36">
        <f>AC142/([2]AWM_DB_2017Q4!B181*[2]AWM_DB_2017Q4!H181)*100</f>
        <v>23.547232593496446</v>
      </c>
      <c r="BA142" s="36">
        <f>AD142/[2]AWM_DB_2017Q4!B181*100</f>
        <v>23.547072452579783</v>
      </c>
      <c r="BC142">
        <f>R142/([2]AWM_DB_2017Q4!B181*[2]AWM_DB_2017Q4!H181)*100</f>
        <v>20.879057077563033</v>
      </c>
      <c r="BD142">
        <f>([2]AWM_DB_2017Q4!D181*[2]AWM_DB_2017Q4!J181)/([2]AWM_DB_2017Q4!B181*[2]AWM_DB_2017Q4!H181)*100</f>
        <v>20.87889693664637</v>
      </c>
      <c r="BE142" s="37">
        <f>N142/([2]AWM_DB_2017Q4!B181*[2]AWM_DB_2017Q4!H181)*100</f>
        <v>17.257790799094568</v>
      </c>
      <c r="BG142">
        <f t="shared" si="33"/>
        <v>0.15645665447490131</v>
      </c>
      <c r="BH142">
        <f>([2]AWM_DB_2017Q4!D181/[2]AWM_DB_2017Q4!D180-1)*100</f>
        <v>0.15645642054811226</v>
      </c>
      <c r="BL142" s="37">
        <f>(G142+H142)/[2]AWM_DB_2017Q4!Q181</f>
        <v>0.52844896193518343</v>
      </c>
      <c r="BM142">
        <f>(E142+H142)/[2]AWM_DB_2017Q4!T181</f>
        <v>0.31396387227896078</v>
      </c>
      <c r="BN142">
        <f>(E142)/[2]AWM_DB_2017Q4!T181</f>
        <v>0.13998436870000627</v>
      </c>
      <c r="BP142">
        <f>(H142)/[2]AWM_DB_2017Q4!T181</f>
        <v>0.17397950357895453</v>
      </c>
      <c r="BR142">
        <f>($E142)/[2]AWM_DB_2017Q4!Q181</f>
        <v>0.25981166951299833</v>
      </c>
      <c r="BS142">
        <f>($G142)/[2]AWM_DB_2017Q4!Q181</f>
        <v>0.20554215665636782</v>
      </c>
      <c r="BT142">
        <f>($H142)/[2]AWM_DB_2017Q4!Q181</f>
        <v>0.32290680527881555</v>
      </c>
      <c r="BU142">
        <f>($I142)/([2]AWM_DB_2017Q4!$Q181)</f>
        <v>0.16755050091000498</v>
      </c>
      <c r="BV142">
        <f>($J142)/([2]AWM_DB_2017Q4!$Q181)</f>
        <v>0.15535630436881059</v>
      </c>
      <c r="BW142">
        <f>K142/([2]AWM_DB_2017Q4!C181*[2]AWM_DB_2017Q4!I181)*100</f>
        <v>23.720465708099823</v>
      </c>
      <c r="BX142">
        <f>($I142)/([2]AWM_DB_2017Q4!Q181-$I142)*100</f>
        <v>20.127407259319082</v>
      </c>
      <c r="BY142">
        <f>($J142)/([2]AWM_DB_2017Q4!Q181-$I142)*100</f>
        <v>18.662550045214839</v>
      </c>
      <c r="BZ142">
        <f>($E142)/([2]AWM_DB_2017Q4!B181*[2]AWM_DB_2017Q4!H181)*100</f>
        <v>12.395176595370021</v>
      </c>
      <c r="CA142" s="37">
        <f>($I142)/([2]AWM_DB_2017Q4!B181*[2]AWM_DB_2017Q4!H181)*100</f>
        <v>7.9935518343540544</v>
      </c>
      <c r="CB142" s="37">
        <f>($J142)/([2]AWM_DB_2017Q4!B181*[2]AWM_DB_2017Q4!H181)*100</f>
        <v>7.4117872821687154</v>
      </c>
      <c r="CC142" s="37">
        <f t="shared" si="34"/>
        <v>15.40533911652277</v>
      </c>
      <c r="CD142">
        <f>N142/([2]AWM_DB_2017Q4!H181*[2]population!D226)*100</f>
        <v>32375375.246474177</v>
      </c>
      <c r="CF142">
        <f t="shared" si="25"/>
        <v>0.51888191320505817</v>
      </c>
      <c r="CG142">
        <f>N142/([2]AWM_DB_2017Q4!B181*[2]AWM_DB_2017Q4!H181)*100</f>
        <v>17.257790799094568</v>
      </c>
      <c r="CH142">
        <f>($G142+$H142)/[2]AWM_DB_2017Q4!Q181*100</f>
        <v>52.844896193518345</v>
      </c>
      <c r="CI142">
        <f t="shared" si="35"/>
        <v>38.789957304533921</v>
      </c>
      <c r="CK142" s="80">
        <f>N142+P142+Q142+[2]Fiscaldatabase!CN142+W142+X142</f>
        <v>1256396.7338593213</v>
      </c>
      <c r="CL142" s="80">
        <f>[2]Fiscaldatabase!CK142-D142-P142</f>
        <v>-2704.0567468124209</v>
      </c>
      <c r="CM142" s="80">
        <f>[2]Fiscaldatabase!CK142-D142</f>
        <v>61192.444127616007</v>
      </c>
      <c r="CN142" s="83">
        <f>[2]AWM_DB_2017Q4!D181*[2]AWM_DB_2017Q4!J181</f>
        <v>536482.7751828403</v>
      </c>
      <c r="CO142" s="55">
        <f>[2]Fiscaldatabase!CL142/([2]AWM_DB_2017Q4!B181*[2]AWM_DB_2017Q4!H181)*100</f>
        <v>-0.10523678436516119</v>
      </c>
      <c r="CP142" s="37">
        <f>[2]Fiscaldatabase!CM142/([2]AWM_DB_2017Q4!B181*[2]AWM_DB_2017Q4!H181)*100</f>
        <v>2.3814944176102446</v>
      </c>
      <c r="CQ142">
        <f>SUM([2]Fiscaldatabase!CM139:CM142)/([2]AWM_DB_2017Q4!B181*[2]AWM_DB_2017Q4!H181+[2]AWM_DB_2017Q4!B180*[2]AWM_DB_2017Q4!H180+[2]AWM_DB_2017Q4!B179*[2]AWM_DB_2017Q4!H179+[2]AWM_DB_2017Q4!B178*[2]AWM_DB_2017Q4!H178)*100</f>
        <v>2.4969117248454427</v>
      </c>
      <c r="CX142">
        <v>57042.972782581099</v>
      </c>
      <c r="CY142" s="37">
        <f>CX142/([2]AWM_DB_2017Q4!B181*[2]AWM_DB_2017Q4!H181)*100</f>
        <v>2.2200048254699856</v>
      </c>
    </row>
    <row r="143" spans="1:103">
      <c r="A143" s="71" t="s">
        <v>430</v>
      </c>
      <c r="B143" s="72">
        <f t="shared" si="27"/>
        <v>61632.676508984296</v>
      </c>
      <c r="C143" s="73">
        <f t="shared" si="28"/>
        <v>-369.12308915500762</v>
      </c>
      <c r="D143" s="74">
        <v>1201157.2528257275</v>
      </c>
      <c r="E143" s="75">
        <v>327813.44303239824</v>
      </c>
      <c r="F143" s="76">
        <v>68078.278999999995</v>
      </c>
      <c r="G143" s="76">
        <v>259735.16403239826</v>
      </c>
      <c r="H143" s="75">
        <v>396810.33166825777</v>
      </c>
      <c r="I143" s="76">
        <v>206190.8</v>
      </c>
      <c r="J143" s="76">
        <v>190619.53166825778</v>
      </c>
      <c r="K143" s="75">
        <v>338399.69342928065</v>
      </c>
      <c r="L143" s="77">
        <f t="shared" si="29"/>
        <v>138133.78469579085</v>
      </c>
      <c r="M143" s="78">
        <v>1262789.9293347117</v>
      </c>
      <c r="N143" s="75">
        <v>444633.42821222718</v>
      </c>
      <c r="O143" s="79">
        <v>40200.214283637208</v>
      </c>
      <c r="P143" s="75">
        <v>62001.799598139303</v>
      </c>
      <c r="Q143" s="75">
        <v>40059.658677107698</v>
      </c>
      <c r="R143" s="75">
        <v>538833.36</v>
      </c>
      <c r="S143" s="75">
        <v>263155.94389515754</v>
      </c>
      <c r="T143" s="80">
        <f t="shared" si="30"/>
        <v>275677.41610484244</v>
      </c>
      <c r="U143" s="75">
        <v>22547636.646968707</v>
      </c>
      <c r="V143" s="75">
        <v>518270.58</v>
      </c>
      <c r="W143" s="75">
        <v>70139.349276616136</v>
      </c>
      <c r="X143" s="77">
        <f t="shared" si="26"/>
        <v>107122.33357062144</v>
      </c>
      <c r="Y143" s="81"/>
      <c r="Z143" s="82">
        <v>9441925.0999999996</v>
      </c>
      <c r="AA143" s="83">
        <f t="shared" si="36"/>
        <v>9779102.4947461244</v>
      </c>
      <c r="AB143" s="83"/>
      <c r="AC143" s="83">
        <f t="shared" si="31"/>
        <v>608972.70927661611</v>
      </c>
      <c r="AD143" s="83">
        <f>(W143+[2]AWM_DB_2017Q4!D182*[2]AWM_DB_2017Q4!J182)/[2]AWM_DB_2017Q4!H182</f>
        <v>443911.24596106482</v>
      </c>
      <c r="AE143" s="83">
        <f>W143/[2]AWM_DB_2017Q4!H182</f>
        <v>51128.493127096895</v>
      </c>
      <c r="AF143" s="83">
        <f>([2]AWM_DB_2017Q4!E182*[2]AWM_DB_2017Q4!K182-[2]Fiscaldatabase!W143)/[2]AWM_DB_2017Q4!H182</f>
        <v>316822.51171297813</v>
      </c>
      <c r="AG143" s="83">
        <f>N143/([2]AWM_DB_2017Q4!H182)</f>
        <v>324118.16495146079</v>
      </c>
      <c r="AH143" s="84">
        <f>([2]AWM_DB_2017Q4!C182*[2]AWM_DB_2017Q4!I182)/([2]AWM_DB_2017Q4!B182*[2]AWM_DB_2017Q4!H182)*100</f>
        <v>54.545921040735578</v>
      </c>
      <c r="AI143" s="84">
        <f>([2]AWM_DB_2017Q4!E182*[2]AWM_DB_2017Q4!K182-[2]Fiscaldatabase!W143)/([2]AWM_DB_2017Q4!H182*[2]AWM_DB_2017Q4!B182)*100</f>
        <v>16.694020743482138</v>
      </c>
      <c r="AJ143" s="84">
        <f>(W143+[2]AWM_DB_2017Q4!D182*[2]AWM_DB_2017Q4!J182)/([2]AWM_DB_2017Q4!H182*[2]AWM_DB_2017Q4!B182)*100</f>
        <v>23.390583921172325</v>
      </c>
      <c r="AK143" s="84">
        <f t="shared" si="32"/>
        <v>5.3694742946099581</v>
      </c>
      <c r="AL143">
        <f>[2]AWM_DB_2017Q4!Q182/([2]AWM_DB_2017Q4!B182*[2]AWM_DB_2017Q4!H182)</f>
        <v>0.47369503588738704</v>
      </c>
      <c r="AM143">
        <f>([2]AWM_DB_2017Q4!Q182-I143)/([2]AWM_DB_2017Q4!B182*[2]AWM_DB_2017Q4!H182)</f>
        <v>0.39449680861340963</v>
      </c>
      <c r="AO143">
        <f>Z143/([2]AWM_DB_2017Q4!B182*[2]AWM_DB_2017Q4!H182+[2]AWM_DB_2017Q4!B181*[2]AWM_DB_2017Q4!H181+[2]AWM_DB_2017Q4!B180*[2]AWM_DB_2017Q4!H180+[2]AWM_DB_2017Q4!B179*[2]AWM_DB_2017Q4!H179)*100</f>
        <v>92.091793064526883</v>
      </c>
      <c r="AP143">
        <f>Z143/([2]AWM_DB_2017Q4!B182*[2]AWM_DB_2017Q4!H182*4)*100</f>
        <v>90.666476144143132</v>
      </c>
      <c r="AQ143">
        <f>AA143/([2]AWM_DB_2017Q4!B182*[2]AWM_DB_2017Q4!H182*4)*100</f>
        <v>93.904236017613613</v>
      </c>
      <c r="AR143">
        <f>B143/([2]AWM_DB_2017Q4!B182*[2]AWM_DB_2017Q4!H182)*100</f>
        <v>2.3673212973915736</v>
      </c>
      <c r="AS143">
        <f>(B143-P143)/([2]AWM_DB_2017Q4!B182*[2]AWM_DB_2017Q4!H182)*100</f>
        <v>-1.4178078899238427E-2</v>
      </c>
      <c r="AT143">
        <f>SUM(C140:C143)/([2]AWM_DB_2017Q4!B182*[2]AWM_DB_2017Q4!H182+[2]AWM_DB_2017Q4!B181*[2]AWM_DB_2017Q4!H181+[2]AWM_DB_2017Q4!B180*[2]AWM_DB_2017Q4!H180+[2]AWM_DB_2017Q4!B179*[2]AWM_DB_2017Q4!H179)*100</f>
        <v>-4.7274995821965309E-2</v>
      </c>
      <c r="AU143" s="85">
        <f>Z143/([2]AWM_DB_2017Q4!H182*[2]population!D227)</f>
        <v>6857369.3501984933</v>
      </c>
      <c r="AV143">
        <f>AA143/([2]AWM_DB_2017Q4!H182*[2]population!D227)</f>
        <v>7102250.548452423</v>
      </c>
      <c r="AW143" s="36">
        <f>(M143-P143)/([2]AWM_DB_2017Q4!B182*[2]AWM_DB_2017Q4!H182)*100</f>
        <v>46.12247064697906</v>
      </c>
      <c r="AX143" s="36">
        <f>D143/([2]AWM_DB_2017Q4!B182*[2]AWM_DB_2017Q4!H182)*100</f>
        <v>46.136648725878295</v>
      </c>
      <c r="AZ143" s="36">
        <f>AC143/([2]AWM_DB_2017Q4!B182*[2]AWM_DB_2017Q4!H182)*100</f>
        <v>23.390742473931521</v>
      </c>
      <c r="BA143" s="36">
        <f>AD143/[2]AWM_DB_2017Q4!B182*100</f>
        <v>23.390583921172329</v>
      </c>
      <c r="BC143">
        <f>R143/([2]AWM_DB_2017Q4!B182*[2]AWM_DB_2017Q4!H182)*100</f>
        <v>20.696678468719686</v>
      </c>
      <c r="BD143">
        <f>([2]AWM_DB_2017Q4!D182*[2]AWM_DB_2017Q4!J182)/([2]AWM_DB_2017Q4!B182*[2]AWM_DB_2017Q4!H182)*100</f>
        <v>20.69651991596049</v>
      </c>
      <c r="BE143" s="37">
        <f>N143/([2]AWM_DB_2017Q4!B182*[2]AWM_DB_2017Q4!H182)*100</f>
        <v>17.078443510166153</v>
      </c>
      <c r="BG143">
        <f t="shared" si="33"/>
        <v>0.46062541810896196</v>
      </c>
      <c r="BH143">
        <f>([2]AWM_DB_2017Q4!D182/[2]AWM_DB_2017Q4!D181-1)*100</f>
        <v>0.46062667450352812</v>
      </c>
      <c r="BL143" s="37">
        <f>(G143+H143)/[2]AWM_DB_2017Q4!Q182</f>
        <v>0.53236827826839828</v>
      </c>
      <c r="BM143">
        <f>(E143+H143)/[2]AWM_DB_2017Q4!T182</f>
        <v>0.31372160779075109</v>
      </c>
      <c r="BN143">
        <f>(E143)/[2]AWM_DB_2017Q4!T182</f>
        <v>0.14192490502541147</v>
      </c>
      <c r="BP143">
        <f>(H143)/[2]AWM_DB_2017Q4!T182</f>
        <v>0.17179670276533959</v>
      </c>
      <c r="BR143">
        <f>($E143)/[2]AWM_DB_2017Q4!Q182</f>
        <v>0.26581170597195397</v>
      </c>
      <c r="BS143">
        <f>($G143)/[2]AWM_DB_2017Q4!Q182</f>
        <v>0.21060956626337526</v>
      </c>
      <c r="BT143">
        <f>($H143)/[2]AWM_DB_2017Q4!Q182</f>
        <v>0.32175871200502304</v>
      </c>
      <c r="BU143">
        <f>($I143)/([2]AWM_DB_2017Q4!$Q182)</f>
        <v>0.16719243663935165</v>
      </c>
      <c r="BV143">
        <f>($J143)/([2]AWM_DB_2017Q4!$Q182)</f>
        <v>0.15456627536567141</v>
      </c>
      <c r="BW143">
        <f>K143/([2]AWM_DB_2017Q4!C182*[2]AWM_DB_2017Q4!I182)*100</f>
        <v>23.829441212911391</v>
      </c>
      <c r="BX143">
        <f>($I143)/([2]AWM_DB_2017Q4!Q182-$I143)*100</f>
        <v>20.07575867402981</v>
      </c>
      <c r="BY143">
        <f>($J143)/([2]AWM_DB_2017Q4!Q182-$I143)*100</f>
        <v>18.559662779951999</v>
      </c>
      <c r="BZ143">
        <f>($E143)/([2]AWM_DB_2017Q4!B182*[2]AWM_DB_2017Q4!H182)*100</f>
        <v>12.591368559967227</v>
      </c>
      <c r="CA143" s="37">
        <f>($I143)/([2]AWM_DB_2017Q4!B182*[2]AWM_DB_2017Q4!H182)*100</f>
        <v>7.9198227273977366</v>
      </c>
      <c r="CB143" s="37">
        <f>($J143)/([2]AWM_DB_2017Q4!B182*[2]AWM_DB_2017Q4!H182)*100</f>
        <v>7.3217277356321455</v>
      </c>
      <c r="CC143" s="37">
        <f t="shared" si="34"/>
        <v>15.241550463029881</v>
      </c>
      <c r="CD143">
        <f>N143/([2]AWM_DB_2017Q4!H182*[2]population!D227)*100</f>
        <v>32292309.146746028</v>
      </c>
      <c r="CF143">
        <f t="shared" si="25"/>
        <v>0.51962054297613425</v>
      </c>
      <c r="CG143">
        <f>N143/([2]AWM_DB_2017Q4!B182*[2]AWM_DB_2017Q4!H182)*100</f>
        <v>17.078443510166153</v>
      </c>
      <c r="CH143">
        <f>($G143+$H143)/[2]AWM_DB_2017Q4!Q182*100</f>
        <v>53.236827826839829</v>
      </c>
      <c r="CI143">
        <f t="shared" si="35"/>
        <v>38.635421453981806</v>
      </c>
      <c r="CK143" s="80">
        <f>N143+P143+Q143+[2]Fiscaldatabase!CN143+W143+X143</f>
        <v>1262785.8014493557</v>
      </c>
      <c r="CL143" s="80">
        <f>[2]Fiscaldatabase!CK143-D143-P143</f>
        <v>-373.25097451108741</v>
      </c>
      <c r="CM143" s="80">
        <f>[2]Fiscaldatabase!CK143-D143</f>
        <v>61628.548623628216</v>
      </c>
      <c r="CN143" s="83">
        <f>[2]AWM_DB_2017Q4!D182*[2]AWM_DB_2017Q4!J182</f>
        <v>538829.23211464379</v>
      </c>
      <c r="CO143" s="55">
        <f>[2]Fiscaldatabase!CL143/([2]AWM_DB_2017Q4!B182*[2]AWM_DB_2017Q4!H182)*100</f>
        <v>-1.4336631658426387E-2</v>
      </c>
      <c r="CP143" s="37">
        <f>[2]Fiscaldatabase!CM143/([2]AWM_DB_2017Q4!B182*[2]AWM_DB_2017Q4!H182)*100</f>
        <v>2.3671627446323855</v>
      </c>
      <c r="CQ143">
        <f>SUM([2]Fiscaldatabase!CM140:CM143)/([2]AWM_DB_2017Q4!B182*[2]AWM_DB_2017Q4!H182+[2]AWM_DB_2017Q4!B181*[2]AWM_DB_2017Q4!H181+[2]AWM_DB_2017Q4!B180*[2]AWM_DB_2017Q4!H180+[2]AWM_DB_2017Q4!B179*[2]AWM_DB_2017Q4!H179)*100</f>
        <v>2.455735205723264</v>
      </c>
      <c r="CX143">
        <v>61367.944125818904</v>
      </c>
      <c r="CY143" s="37">
        <f>CX143/([2]AWM_DB_2017Q4!B182*[2]AWM_DB_2017Q4!H182)*100</f>
        <v>2.3571528827733097</v>
      </c>
    </row>
    <row r="144" spans="1:103">
      <c r="A144" s="71" t="s">
        <v>431</v>
      </c>
      <c r="B144" s="72">
        <f t="shared" si="27"/>
        <v>57215.278394078137</v>
      </c>
      <c r="C144" s="73">
        <f t="shared" si="28"/>
        <v>-4875.3600565568777</v>
      </c>
      <c r="D144" s="74">
        <v>1209465.2718274796</v>
      </c>
      <c r="E144" s="75">
        <v>330888.90587548743</v>
      </c>
      <c r="F144" s="76">
        <v>69017.646999999997</v>
      </c>
      <c r="G144" s="76">
        <v>261871.25887548743</v>
      </c>
      <c r="H144" s="75">
        <v>397588.61321337725</v>
      </c>
      <c r="I144" s="76">
        <v>206784.39</v>
      </c>
      <c r="J144" s="76">
        <v>190804.22321337723</v>
      </c>
      <c r="K144" s="75">
        <v>341254.7685229262</v>
      </c>
      <c r="L144" s="77">
        <f t="shared" si="29"/>
        <v>139732.98421568866</v>
      </c>
      <c r="M144" s="78">
        <v>1266680.5502215577</v>
      </c>
      <c r="N144" s="75">
        <v>446175.66308878566</v>
      </c>
      <c r="O144" s="79">
        <v>39377.927616140027</v>
      </c>
      <c r="P144" s="75">
        <v>62090.638450635015</v>
      </c>
      <c r="Q144" s="75">
        <v>39987.834387266055</v>
      </c>
      <c r="R144" s="75">
        <v>541263.94999999995</v>
      </c>
      <c r="S144" s="75">
        <v>263774.86324226548</v>
      </c>
      <c r="T144" s="80">
        <f t="shared" si="30"/>
        <v>277489.08675773448</v>
      </c>
      <c r="U144" s="75">
        <v>22567824.318987776</v>
      </c>
      <c r="V144" s="75">
        <v>519602.24</v>
      </c>
      <c r="W144" s="75">
        <v>69959.746182947172</v>
      </c>
      <c r="X144" s="77">
        <f t="shared" si="26"/>
        <v>107202.7181119239</v>
      </c>
      <c r="Y144" s="81"/>
      <c r="Z144" s="82">
        <v>9453392.6999999899</v>
      </c>
      <c r="AA144" s="83">
        <f t="shared" si="36"/>
        <v>9836317.7731402032</v>
      </c>
      <c r="AB144" s="83"/>
      <c r="AC144" s="83">
        <f t="shared" si="31"/>
        <v>611223.69618294714</v>
      </c>
      <c r="AD144" s="83">
        <f>(W144+[2]AWM_DB_2017Q4!D183*[2]AWM_DB_2017Q4!J183)/[2]AWM_DB_2017Q4!H183</f>
        <v>444250.78531956981</v>
      </c>
      <c r="AE144" s="83">
        <f>W144/[2]AWM_DB_2017Q4!H183</f>
        <v>50848.622678760439</v>
      </c>
      <c r="AF144" s="83">
        <f>([2]AWM_DB_2017Q4!E183*[2]AWM_DB_2017Q4!K183-[2]Fiscaldatabase!W144)/[2]AWM_DB_2017Q4!H183</f>
        <v>343569.92675751064</v>
      </c>
      <c r="AG144" s="83">
        <f>N144/([2]AWM_DB_2017Q4!H183)</f>
        <v>324292.45642943034</v>
      </c>
      <c r="AH144" s="84">
        <f>([2]AWM_DB_2017Q4!C183*[2]AWM_DB_2017Q4!I183)/([2]AWM_DB_2017Q4!B183*[2]AWM_DB_2017Q4!H183)*100</f>
        <v>54.735723867809646</v>
      </c>
      <c r="AI144" s="84">
        <f>([2]AWM_DB_2017Q4!E183*[2]AWM_DB_2017Q4!K183-[2]Fiscaldatabase!W144)/([2]AWM_DB_2017Q4!H183*[2]AWM_DB_2017Q4!B183)*100</f>
        <v>18.038708962875997</v>
      </c>
      <c r="AJ144" s="84">
        <f>(W144+[2]AWM_DB_2017Q4!D183*[2]AWM_DB_2017Q4!J183)/([2]AWM_DB_2017Q4!H183*[2]AWM_DB_2017Q4!B183)*100</f>
        <v>23.324831420896878</v>
      </c>
      <c r="AK144" s="84">
        <f t="shared" si="32"/>
        <v>3.9007357484174747</v>
      </c>
      <c r="AL144">
        <f>[2]AWM_DB_2017Q4!Q183/([2]AWM_DB_2017Q4!B183*[2]AWM_DB_2017Q4!H183)</f>
        <v>0.47466340047441685</v>
      </c>
      <c r="AM144">
        <f>([2]AWM_DB_2017Q4!Q183-I144)/([2]AWM_DB_2017Q4!B183*[2]AWM_DB_2017Q4!H183)</f>
        <v>0.39575213117549979</v>
      </c>
      <c r="AO144">
        <f>Z144/([2]AWM_DB_2017Q4!B183*[2]AWM_DB_2017Q4!H183+[2]AWM_DB_2017Q4!B182*[2]AWM_DB_2017Q4!H182+[2]AWM_DB_2017Q4!B181*[2]AWM_DB_2017Q4!H181+[2]AWM_DB_2017Q4!B180*[2]AWM_DB_2017Q4!H180)*100</f>
        <v>91.411759798142285</v>
      </c>
      <c r="AP144">
        <f>Z144/([2]AWM_DB_2017Q4!B183*[2]AWM_DB_2017Q4!H183*4)*100</f>
        <v>90.18804769766659</v>
      </c>
      <c r="AQ144">
        <f>AA144/([2]AWM_DB_2017Q4!B183*[2]AWM_DB_2017Q4!H183*4)*100</f>
        <v>93.841261507455982</v>
      </c>
      <c r="AR144">
        <f>B144/([2]AWM_DB_2017Q4!B183*[2]AWM_DB_2017Q4!H183)*100</f>
        <v>2.1833999371846247</v>
      </c>
      <c r="AS144">
        <f>(B144-P144)/([2]AWM_DB_2017Q4!B183*[2]AWM_DB_2017Q4!H183)*100</f>
        <v>-0.18604927110414049</v>
      </c>
      <c r="AT144">
        <f>SUM(C141:C144)/([2]AWM_DB_2017Q4!B183*[2]AWM_DB_2017Q4!H183+[2]AWM_DB_2017Q4!B182*[2]AWM_DB_2017Q4!H182+[2]AWM_DB_2017Q4!B181*[2]AWM_DB_2017Q4!H181+[2]AWM_DB_2017Q4!B180*[2]AWM_DB_2017Q4!H180)*100</f>
        <v>-6.6577334183560877E-2</v>
      </c>
      <c r="AU144" s="85">
        <f>Z144/([2]AWM_DB_2017Q4!H183*[2]population!D228)</f>
        <v>6843747.52384362</v>
      </c>
      <c r="AV144">
        <f>AA144/([2]AWM_DB_2017Q4!H183*[2]population!D228)</f>
        <v>7120964.6673905049</v>
      </c>
      <c r="AW144" s="36">
        <f>(M144-P144)/([2]AWM_DB_2017Q4!B183*[2]AWM_DB_2017Q4!H183)*100</f>
        <v>45.968517702189217</v>
      </c>
      <c r="AX144" s="36">
        <f>D144/([2]AWM_DB_2017Q4!B183*[2]AWM_DB_2017Q4!H183)*100</f>
        <v>46.154566973293363</v>
      </c>
      <c r="AZ144" s="36">
        <f>AC144/([2]AWM_DB_2017Q4!B183*[2]AWM_DB_2017Q4!H183)*100</f>
        <v>23.324989710960288</v>
      </c>
      <c r="BA144" s="36">
        <f>AD144/[2]AWM_DB_2017Q4!B183*100</f>
        <v>23.324831420896878</v>
      </c>
      <c r="BC144">
        <f>R144/([2]AWM_DB_2017Q4!B183*[2]AWM_DB_2017Q4!H183)*100</f>
        <v>20.655246423700341</v>
      </c>
      <c r="BD144">
        <f>([2]AWM_DB_2017Q4!D183*[2]AWM_DB_2017Q4!J183)/([2]AWM_DB_2017Q4!B183*[2]AWM_DB_2017Q4!H183)*100</f>
        <v>20.65508813363693</v>
      </c>
      <c r="BE144" s="37">
        <f>N144/([2]AWM_DB_2017Q4!B183*[2]AWM_DB_2017Q4!H183)*100</f>
        <v>17.026569512631994</v>
      </c>
      <c r="BG144">
        <f t="shared" si="33"/>
        <v>0.25694300455949559</v>
      </c>
      <c r="BH144">
        <f>([2]AWM_DB_2017Q4!D183/[2]AWM_DB_2017Q4!D182-1)*100</f>
        <v>0.25694166724183898</v>
      </c>
      <c r="BL144" s="37">
        <f>(G144+H144)/[2]AWM_DB_2017Q4!Q183</f>
        <v>0.53018068982761113</v>
      </c>
      <c r="BM144">
        <f>(E144+H144)/[2]AWM_DB_2017Q4!T183</f>
        <v>0.31359983675962977</v>
      </c>
      <c r="BN144">
        <f>(E144)/[2]AWM_DB_2017Q4!T183</f>
        <v>0.14244325205520472</v>
      </c>
      <c r="BP144">
        <f>(H144)/[2]AWM_DB_2017Q4!T183</f>
        <v>0.17115658470442505</v>
      </c>
      <c r="BR144">
        <f>($E144)/[2]AWM_DB_2017Q4!Q183</f>
        <v>0.26602211263846159</v>
      </c>
      <c r="BS144">
        <f>($G144)/[2]AWM_DB_2017Q4!Q183</f>
        <v>0.21053454585015566</v>
      </c>
      <c r="BT144">
        <f>($H144)/[2]AWM_DB_2017Q4!Q183</f>
        <v>0.3196461439774555</v>
      </c>
      <c r="BU144">
        <f>($I144)/([2]AWM_DB_2017Q4!$Q183)</f>
        <v>0.16624679556091068</v>
      </c>
      <c r="BV144">
        <f>($J144)/([2]AWM_DB_2017Q4!$Q183)</f>
        <v>0.15339934841654485</v>
      </c>
      <c r="BW144">
        <f>K144/([2]AWM_DB_2017Q4!C183*[2]AWM_DB_2017Q4!I183)*100</f>
        <v>23.791900823885172</v>
      </c>
      <c r="BX144">
        <f>($I144)/([2]AWM_DB_2017Q4!Q183-$I144)*100</f>
        <v>19.93956900864373</v>
      </c>
      <c r="BY144">
        <f>($J144)/([2]AWM_DB_2017Q4!Q183-$I144)*100</f>
        <v>18.398651735287164</v>
      </c>
      <c r="BZ144">
        <f>($E144)/([2]AWM_DB_2017Q4!B183*[2]AWM_DB_2017Q4!H183)*100</f>
        <v>12.627096058636051</v>
      </c>
      <c r="CA144" s="37">
        <f>($I144)/([2]AWM_DB_2017Q4!B183*[2]AWM_DB_2017Q4!H183)*100</f>
        <v>7.8911269298917048</v>
      </c>
      <c r="CB144" s="37">
        <f>($J144)/([2]AWM_DB_2017Q4!B183*[2]AWM_DB_2017Q4!H183)*100</f>
        <v>7.2813056349957019</v>
      </c>
      <c r="CC144" s="37">
        <f t="shared" si="34"/>
        <v>15.172432564887407</v>
      </c>
      <c r="CD144">
        <f>N144/([2]AWM_DB_2017Q4!H183*[2]population!D228)*100</f>
        <v>32300716.646026623</v>
      </c>
      <c r="CF144">
        <f t="shared" si="25"/>
        <v>0.52009635871795779</v>
      </c>
      <c r="CG144">
        <f>N144/([2]AWM_DB_2017Q4!B183*[2]AWM_DB_2017Q4!H183)*100</f>
        <v>17.026569512631994</v>
      </c>
      <c r="CH144">
        <f>($G144+$H144)/[2]AWM_DB_2017Q4!Q183*100</f>
        <v>53.018068982761115</v>
      </c>
      <c r="CI144">
        <f t="shared" si="35"/>
        <v>38.33822074393089</v>
      </c>
      <c r="CK144" s="80">
        <f>N144+P144+Q144+[2]Fiscaldatabase!CN144+W144+X144</f>
        <v>1266676.4022824236</v>
      </c>
      <c r="CL144" s="80">
        <f>[2]Fiscaldatabase!CK144-D144-P144</f>
        <v>-4879.507995691034</v>
      </c>
      <c r="CM144" s="80">
        <f>[2]Fiscaldatabase!CK144-D144</f>
        <v>57211.130454943981</v>
      </c>
      <c r="CN144" s="83">
        <f>[2]AWM_DB_2017Q4!D183*[2]AWM_DB_2017Q4!J183</f>
        <v>541259.8020608658</v>
      </c>
      <c r="CO144" s="55">
        <f>[2]Fiscaldatabase!CL144/([2]AWM_DB_2017Q4!B183*[2]AWM_DB_2017Q4!H183)*100</f>
        <v>-0.1862075611675495</v>
      </c>
      <c r="CP144" s="37">
        <f>[2]Fiscaldatabase!CM144/([2]AWM_DB_2017Q4!B183*[2]AWM_DB_2017Q4!H183)*100</f>
        <v>2.1832416471212155</v>
      </c>
      <c r="CQ144">
        <f>SUM([2]Fiscaldatabase!CM141:CM144)/([2]AWM_DB_2017Q4!B183*[2]AWM_DB_2017Q4!H183+[2]AWM_DB_2017Q4!B182*[2]AWM_DB_2017Q4!H182+[2]AWM_DB_2017Q4!B181*[2]AWM_DB_2017Q4!H181+[2]AWM_DB_2017Q4!B180*[2]AWM_DB_2017Q4!H180)*100</f>
        <v>2.3773299310314981</v>
      </c>
      <c r="CX144">
        <v>58359.803179099101</v>
      </c>
      <c r="CY144" s="37">
        <f>CX144/([2]AWM_DB_2017Q4!B183*[2]AWM_DB_2017Q4!H183)*100</f>
        <v>2.2270763015030699</v>
      </c>
    </row>
    <row r="145" spans="1:103">
      <c r="A145" s="71" t="s">
        <v>432</v>
      </c>
      <c r="B145" s="72">
        <f t="shared" si="27"/>
        <v>48318.402184588369</v>
      </c>
      <c r="C145" s="73">
        <f t="shared" si="28"/>
        <v>-12292.735620369429</v>
      </c>
      <c r="D145" s="74">
        <v>1218860.4545420753</v>
      </c>
      <c r="E145" s="75">
        <v>329662.04991190904</v>
      </c>
      <c r="F145" s="76">
        <v>69872.288</v>
      </c>
      <c r="G145" s="76">
        <v>259789.76191190904</v>
      </c>
      <c r="H145" s="75">
        <v>401928.28355677408</v>
      </c>
      <c r="I145" s="76">
        <v>208806.9</v>
      </c>
      <c r="J145" s="76">
        <v>193121.38355677409</v>
      </c>
      <c r="K145" s="75">
        <v>344024.86941963283</v>
      </c>
      <c r="L145" s="77">
        <f t="shared" si="29"/>
        <v>143245.25165375927</v>
      </c>
      <c r="M145" s="78">
        <v>1267178.8567266637</v>
      </c>
      <c r="N145" s="75">
        <v>449172.66925333254</v>
      </c>
      <c r="O145" s="79">
        <v>40181.736991980346</v>
      </c>
      <c r="P145" s="75">
        <v>60611.137804957798</v>
      </c>
      <c r="Q145" s="75">
        <v>39806.018364062533</v>
      </c>
      <c r="R145" s="75">
        <v>544948.37</v>
      </c>
      <c r="S145" s="75">
        <v>264380.08428938128</v>
      </c>
      <c r="T145" s="80">
        <f t="shared" si="30"/>
        <v>280568.28571061871</v>
      </c>
      <c r="U145" s="75">
        <v>22587203.580605365</v>
      </c>
      <c r="V145" s="75">
        <v>521728.31</v>
      </c>
      <c r="W145" s="75">
        <v>71085.413193687607</v>
      </c>
      <c r="X145" s="77">
        <f t="shared" si="26"/>
        <v>101555.24811062333</v>
      </c>
      <c r="Y145" s="81"/>
      <c r="Z145" s="82">
        <v>9524114.6999999899</v>
      </c>
      <c r="AA145" s="83">
        <f t="shared" si="36"/>
        <v>9884636.175324792</v>
      </c>
      <c r="AB145" s="83"/>
      <c r="AC145" s="83">
        <f t="shared" si="31"/>
        <v>616033.78319368756</v>
      </c>
      <c r="AD145" s="83">
        <f>(W145+[2]AWM_DB_2017Q4!D184*[2]AWM_DB_2017Q4!J184)/[2]AWM_DB_2017Q4!H184</f>
        <v>446187.46575468499</v>
      </c>
      <c r="AE145" s="83">
        <f>W145/[2]AWM_DB_2017Q4!H184</f>
        <v>51486.844170641853</v>
      </c>
      <c r="AF145" s="83">
        <f>([2]AWM_DB_2017Q4!E184*[2]AWM_DB_2017Q4!K184-[2]Fiscaldatabase!W145)/[2]AWM_DB_2017Q4!H184</f>
        <v>325646.59208341612</v>
      </c>
      <c r="AG145" s="83">
        <f>N145/([2]AWM_DB_2017Q4!H184)</f>
        <v>325333.7385061612</v>
      </c>
      <c r="AH145" s="84">
        <f>([2]AWM_DB_2017Q4!C184*[2]AWM_DB_2017Q4!I184)/([2]AWM_DB_2017Q4!B184*[2]AWM_DB_2017Q4!H184)*100</f>
        <v>54.616985254362248</v>
      </c>
      <c r="AI145" s="84">
        <f>([2]AWM_DB_2017Q4!E184*[2]AWM_DB_2017Q4!K184-[2]Fiscaldatabase!W145)/([2]AWM_DB_2017Q4!H184*[2]AWM_DB_2017Q4!B184)*100</f>
        <v>17.035725246833117</v>
      </c>
      <c r="AJ145" s="84">
        <f>(W145+[2]AWM_DB_2017Q4!D184*[2]AWM_DB_2017Q4!J184)/([2]AWM_DB_2017Q4!H184*[2]AWM_DB_2017Q4!B184)*100</f>
        <v>23.341644776772313</v>
      </c>
      <c r="AK145" s="84">
        <f t="shared" si="32"/>
        <v>5.005644722032315</v>
      </c>
      <c r="AL145">
        <f>[2]AWM_DB_2017Q4!Q184/([2]AWM_DB_2017Q4!B184*[2]AWM_DB_2017Q4!H184)</f>
        <v>0.47463428944512159</v>
      </c>
      <c r="AM145">
        <f>([2]AWM_DB_2017Q4!Q184-I145)/([2]AWM_DB_2017Q4!B184*[2]AWM_DB_2017Q4!H184)</f>
        <v>0.39551639586215048</v>
      </c>
      <c r="AO145">
        <f>Z145/([2]AWM_DB_2017Q4!B184*[2]AWM_DB_2017Q4!H184+[2]AWM_DB_2017Q4!B183*[2]AWM_DB_2017Q4!H183+[2]AWM_DB_2017Q4!B182*[2]AWM_DB_2017Q4!H182+[2]AWM_DB_2017Q4!B181*[2]AWM_DB_2017Q4!H181)*100</f>
        <v>91.291606298725853</v>
      </c>
      <c r="AP145">
        <f>Z145/([2]AWM_DB_2017Q4!B184*[2]AWM_DB_2017Q4!H184*4)*100</f>
        <v>90.218270242339955</v>
      </c>
      <c r="AQ145">
        <f>AA145/([2]AWM_DB_2017Q4!B184*[2]AWM_DB_2017Q4!H184*4)*100</f>
        <v>93.633351319536558</v>
      </c>
      <c r="AR145">
        <f>B145/([2]AWM_DB_2017Q4!B184*[2]AWM_DB_2017Q4!H184)*100</f>
        <v>1.8308064542596352</v>
      </c>
      <c r="AS145">
        <f>(B145-P145)/([2]AWM_DB_2017Q4!B184*[2]AWM_DB_2017Q4!H184)*100</f>
        <v>-0.46577739943267532</v>
      </c>
      <c r="AT145">
        <f>SUM(C142:C145)/([2]AWM_DB_2017Q4!B184*[2]AWM_DB_2017Q4!H184+[2]AWM_DB_2017Q4!B183*[2]AWM_DB_2017Q4!H183+[2]AWM_DB_2017Q4!B182*[2]AWM_DB_2017Q4!H182+[2]AWM_DB_2017Q4!B181*[2]AWM_DB_2017Q4!H181)*100</f>
        <v>-0.19397948943632531</v>
      </c>
      <c r="AU145" s="85">
        <f>Z145/([2]AWM_DB_2017Q4!H184*[2]population!D229)</f>
        <v>6871348.3889626442</v>
      </c>
      <c r="AV145">
        <f>AA145/([2]AWM_DB_2017Q4!H184*[2]population!D229)</f>
        <v>7131453.2634513481</v>
      </c>
      <c r="AW145" s="36">
        <f>(M145-P145)/([2]AWM_DB_2017Q4!B184*[2]AWM_DB_2017Q4!H184)*100</f>
        <v>45.717405117501258</v>
      </c>
      <c r="AX145" s="36">
        <f>D145/([2]AWM_DB_2017Q4!B184*[2]AWM_DB_2017Q4!H184)*100</f>
        <v>46.183182516933933</v>
      </c>
      <c r="AZ145" s="36">
        <f>AC145/([2]AWM_DB_2017Q4!B184*[2]AWM_DB_2017Q4!H184)*100</f>
        <v>23.341803025778017</v>
      </c>
      <c r="BA145" s="36">
        <f>AD145/[2]AWM_DB_2017Q4!B184*100</f>
        <v>23.341644776772313</v>
      </c>
      <c r="BC145">
        <f>R145/([2]AWM_DB_2017Q4!B184*[2]AWM_DB_2017Q4!H184)*100</f>
        <v>20.648344066155655</v>
      </c>
      <c r="BD145">
        <f>([2]AWM_DB_2017Q4!D184*[2]AWM_DB_2017Q4!J184)/([2]AWM_DB_2017Q4!B184*[2]AWM_DB_2017Q4!H184)*100</f>
        <v>20.648185817149951</v>
      </c>
      <c r="BE145" s="37">
        <f>N145/([2]AWM_DB_2017Q4!B184*[2]AWM_DB_2017Q4!H184)*100</f>
        <v>17.019358769448832</v>
      </c>
      <c r="BG145">
        <f t="shared" si="33"/>
        <v>0.40917260094952557</v>
      </c>
      <c r="BH145">
        <f>([2]AWM_DB_2017Q4!D184/[2]AWM_DB_2017Q4!D183-1)*100</f>
        <v>0.40917430767091201</v>
      </c>
      <c r="BL145" s="37">
        <f>(G145+H145)/[2]AWM_DB_2017Q4!Q184</f>
        <v>0.52825514857258715</v>
      </c>
      <c r="BM145">
        <f>(E145+H145)/[2]AWM_DB_2017Q4!T184</f>
        <v>0.31276566225274405</v>
      </c>
      <c r="BN145">
        <f>(E145)/[2]AWM_DB_2017Q4!T184</f>
        <v>0.14093539053671636</v>
      </c>
      <c r="BP145">
        <f>(H145)/[2]AWM_DB_2017Q4!T184</f>
        <v>0.17183027171602772</v>
      </c>
      <c r="BR145">
        <f>($E145)/[2]AWM_DB_2017Q4!Q184</f>
        <v>0.2631720206929144</v>
      </c>
      <c r="BS145">
        <f>($G145)/[2]AWM_DB_2017Q4!Q184</f>
        <v>0.20739237839465485</v>
      </c>
      <c r="BT145">
        <f>($H145)/[2]AWM_DB_2017Q4!Q184</f>
        <v>0.3208627701779323</v>
      </c>
      <c r="BU145">
        <f>($I145)/([2]AWM_DB_2017Q4!$Q184)</f>
        <v>0.16669232573876003</v>
      </c>
      <c r="BV145">
        <f>($J145)/([2]AWM_DB_2017Q4!$Q184)</f>
        <v>0.15417044443917227</v>
      </c>
      <c r="BW145">
        <f>K145/([2]AWM_DB_2017Q4!C184*[2]AWM_DB_2017Q4!I184)*100</f>
        <v>23.866678602764118</v>
      </c>
      <c r="BX145">
        <f>($I145)/([2]AWM_DB_2017Q4!Q184-$I145)*100</f>
        <v>20.003695020154392</v>
      </c>
      <c r="BY145">
        <f>($J145)/([2]AWM_DB_2017Q4!Q184-$I145)*100</f>
        <v>18.501022995600088</v>
      </c>
      <c r="BZ145">
        <f>($E145)/([2]AWM_DB_2017Q4!B184*[2]AWM_DB_2017Q4!H184)*100</f>
        <v>12.491046504341826</v>
      </c>
      <c r="CA145" s="37">
        <f>($I145)/([2]AWM_DB_2017Q4!B184*[2]AWM_DB_2017Q4!H184)*100</f>
        <v>7.9117893582971126</v>
      </c>
      <c r="CB145" s="37">
        <f>($J145)/([2]AWM_DB_2017Q4!B184*[2]AWM_DB_2017Q4!H184)*100</f>
        <v>7.3174579349825128</v>
      </c>
      <c r="CC145" s="37">
        <f t="shared" si="34"/>
        <v>15.229247293279625</v>
      </c>
      <c r="CD145">
        <f>N145/([2]AWM_DB_2017Q4!H184*[2]population!D229)*100</f>
        <v>32406391.506813124</v>
      </c>
      <c r="CF145">
        <f t="shared" si="25"/>
        <v>0.51951282988151581</v>
      </c>
      <c r="CG145">
        <f>N145/([2]AWM_DB_2017Q4!B184*[2]AWM_DB_2017Q4!H184)*100</f>
        <v>17.019358769448832</v>
      </c>
      <c r="CH145">
        <f>($G145+$H145)/[2]AWM_DB_2017Q4!Q184*100</f>
        <v>52.825514857258717</v>
      </c>
      <c r="CI145">
        <f t="shared" si="35"/>
        <v>38.504718015754477</v>
      </c>
      <c r="CK145" s="80">
        <f>N145+P145+Q145+[2]Fiscaldatabase!CN145+W145+X145</f>
        <v>1267174.6802398018</v>
      </c>
      <c r="CL145" s="80">
        <f>[2]Fiscaldatabase!CK145-D145-P145</f>
        <v>-12296.912107231321</v>
      </c>
      <c r="CM145" s="80">
        <f>[2]Fiscaldatabase!CK145-D145</f>
        <v>48314.225697726477</v>
      </c>
      <c r="CN145" s="83">
        <f>[2]AWM_DB_2017Q4!D184*[2]AWM_DB_2017Q4!J184</f>
        <v>544944.1935131381</v>
      </c>
      <c r="CO145" s="55">
        <f>[2]Fiscaldatabase!CL145/([2]AWM_DB_2017Q4!B184*[2]AWM_DB_2017Q4!H184)*100</f>
        <v>-0.46593564843837865</v>
      </c>
      <c r="CP145" s="37">
        <f>[2]Fiscaldatabase!CM145/([2]AWM_DB_2017Q4!B184*[2]AWM_DB_2017Q4!H184)*100</f>
        <v>1.8306482052539319</v>
      </c>
      <c r="CQ145">
        <f>SUM([2]Fiscaldatabase!CM142:CM145)/([2]AWM_DB_2017Q4!B184*[2]AWM_DB_2017Q4!H184+[2]AWM_DB_2017Q4!B183*[2]AWM_DB_2017Q4!H183+[2]AWM_DB_2017Q4!B182*[2]AWM_DB_2017Q4!H182+[2]AWM_DB_2017Q4!B181*[2]AWM_DB_2017Q4!H181)*100</f>
        <v>2.1887708874282761</v>
      </c>
      <c r="CX145">
        <v>41371.312588040899</v>
      </c>
      <c r="CY145" s="37">
        <f>CX145/([2]AWM_DB_2017Q4!B184*[2]AWM_DB_2017Q4!H184)*100</f>
        <v>1.5675780382393749</v>
      </c>
    </row>
    <row r="146" spans="1:103">
      <c r="A146" s="71" t="s">
        <v>433</v>
      </c>
      <c r="B146" s="72">
        <f t="shared" si="27"/>
        <v>45532.113486217568</v>
      </c>
      <c r="C146" s="73">
        <f t="shared" si="28"/>
        <v>-13300.159952127207</v>
      </c>
      <c r="D146" s="74">
        <v>1234751.0574621267</v>
      </c>
      <c r="E146" s="75">
        <v>333552.22035795986</v>
      </c>
      <c r="F146" s="76">
        <v>71205.156000000003</v>
      </c>
      <c r="G146" s="76">
        <v>262347.06435795984</v>
      </c>
      <c r="H146" s="75">
        <v>406144.02216872049</v>
      </c>
      <c r="I146" s="76">
        <v>210366.99</v>
      </c>
      <c r="J146" s="76">
        <v>195777.0321687205</v>
      </c>
      <c r="K146" s="75">
        <v>346184.81574479776</v>
      </c>
      <c r="L146" s="77">
        <f t="shared" si="29"/>
        <v>148869.99919064855</v>
      </c>
      <c r="M146" s="78">
        <v>1280283.1709483443</v>
      </c>
      <c r="N146" s="75">
        <v>451283.51224058389</v>
      </c>
      <c r="O146" s="79">
        <v>39874.034790490528</v>
      </c>
      <c r="P146" s="75">
        <v>58832.273438344775</v>
      </c>
      <c r="Q146" s="75">
        <v>39747.136933163958</v>
      </c>
      <c r="R146" s="75">
        <v>547211.93000000005</v>
      </c>
      <c r="S146" s="75">
        <v>265650.59641613142</v>
      </c>
      <c r="T146" s="80">
        <f t="shared" si="30"/>
        <v>281561.33358386863</v>
      </c>
      <c r="U146" s="75">
        <v>22608734.213011816</v>
      </c>
      <c r="V146" s="75">
        <v>524049.28</v>
      </c>
      <c r="W146" s="75">
        <v>72571.837695090173</v>
      </c>
      <c r="X146" s="77">
        <f t="shared" si="26"/>
        <v>110636.48064116156</v>
      </c>
      <c r="Y146" s="81"/>
      <c r="Z146" s="82">
        <v>9549872.3000000007</v>
      </c>
      <c r="AA146" s="83">
        <f t="shared" si="36"/>
        <v>9930168.2888110094</v>
      </c>
      <c r="AB146" s="83"/>
      <c r="AC146" s="83">
        <f t="shared" si="31"/>
        <v>619783.76769509027</v>
      </c>
      <c r="AD146" s="83">
        <f>(W146+[2]AWM_DB_2017Q4!D185*[2]AWM_DB_2017Q4!J185)/[2]AWM_DB_2017Q4!H185</f>
        <v>447498.95717099478</v>
      </c>
      <c r="AE146" s="83">
        <f>W146/[2]AWM_DB_2017Q4!H185</f>
        <v>52398.986669469406</v>
      </c>
      <c r="AF146" s="83">
        <f>([2]AWM_DB_2017Q4!E185*[2]AWM_DB_2017Q4!K185-[2]Fiscaldatabase!W146)/[2]AWM_DB_2017Q4!H185</f>
        <v>335305.53281270969</v>
      </c>
      <c r="AG146" s="83">
        <f>N146/([2]AWM_DB_2017Q4!H185)</f>
        <v>325839.87801710999</v>
      </c>
      <c r="AH146" s="84">
        <f>([2]AWM_DB_2017Q4!C185*[2]AWM_DB_2017Q4!I185)/([2]AWM_DB_2017Q4!B185*[2]AWM_DB_2017Q4!H185)*100</f>
        <v>54.436812767693631</v>
      </c>
      <c r="AI146" s="84">
        <f>([2]AWM_DB_2017Q4!E185*[2]AWM_DB_2017Q4!K185-[2]Fiscaldatabase!W146)/([2]AWM_DB_2017Q4!H185*[2]AWM_DB_2017Q4!B185)*100</f>
        <v>17.467193938106973</v>
      </c>
      <c r="AJ146" s="84">
        <f>(W146+[2]AWM_DB_2017Q4!D185*[2]AWM_DB_2017Q4!J185)/([2]AWM_DB_2017Q4!H185*[2]AWM_DB_2017Q4!B185)*100</f>
        <v>23.311727087940575</v>
      </c>
      <c r="AK146" s="84">
        <f t="shared" si="32"/>
        <v>4.7842662062588204</v>
      </c>
      <c r="AL146">
        <f>[2]AWM_DB_2017Q4!Q185/([2]AWM_DB_2017Q4!B185*[2]AWM_DB_2017Q4!H185)</f>
        <v>0.47471209461708108</v>
      </c>
      <c r="AM146">
        <f>([2]AWM_DB_2017Q4!Q185-I146)/([2]AWM_DB_2017Q4!B185*[2]AWM_DB_2017Q4!H185)</f>
        <v>0.39558690145181336</v>
      </c>
      <c r="AO146">
        <f>Z146/([2]AWM_DB_2017Q4!B185*[2]AWM_DB_2017Q4!H185+[2]AWM_DB_2017Q4!B184*[2]AWM_DB_2017Q4!H184+[2]AWM_DB_2017Q4!B183*[2]AWM_DB_2017Q4!H183+[2]AWM_DB_2017Q4!B182*[2]AWM_DB_2017Q4!H182)*100</f>
        <v>90.762797611066532</v>
      </c>
      <c r="AP146">
        <f>Z146/([2]AWM_DB_2017Q4!B185*[2]AWM_DB_2017Q4!H185*4)*100</f>
        <v>89.79967465916819</v>
      </c>
      <c r="AQ146">
        <f>AA146/([2]AWM_DB_2017Q4!B185*[2]AWM_DB_2017Q4!H185*4)*100</f>
        <v>93.375686462950654</v>
      </c>
      <c r="AR146">
        <f>B146/([2]AWM_DB_2017Q4!B185*[2]AWM_DB_2017Q4!H185)*100</f>
        <v>1.7125962941333412</v>
      </c>
      <c r="AS146">
        <f>(B146-P146)/([2]AWM_DB_2017Q4!B185*[2]AWM_DB_2017Q4!H185)*100</f>
        <v>-0.50025801355099631</v>
      </c>
      <c r="AT146">
        <f>SUM(C143:C146)/([2]AWM_DB_2017Q4!B185*[2]AWM_DB_2017Q4!H185+[2]AWM_DB_2017Q4!B184*[2]AWM_DB_2017Q4!H184+[2]AWM_DB_2017Q4!B183*[2]AWM_DB_2017Q4!H183+[2]AWM_DB_2017Q4!B182*[2]AWM_DB_2017Q4!H182)*100</f>
        <v>-0.29308106700615988</v>
      </c>
      <c r="AU146" s="85">
        <f>Z146/([2]AWM_DB_2017Q4!H185*[2]population!D230)</f>
        <v>6864941.009725024</v>
      </c>
      <c r="AV146">
        <f>AA146/([2]AWM_DB_2017Q4!H185*[2]population!D230)</f>
        <v>7138317.3908335567</v>
      </c>
      <c r="AW146" s="36">
        <f>(M146-P146)/([2]AWM_DB_2017Q4!B185*[2]AWM_DB_2017Q4!H185)*100</f>
        <v>45.942349703899993</v>
      </c>
      <c r="AX146" s="36">
        <f>D146/([2]AWM_DB_2017Q4!B185*[2]AWM_DB_2017Q4!H185)*100</f>
        <v>46.44260771745099</v>
      </c>
      <c r="AZ146" s="36">
        <f>AC146/([2]AWM_DB_2017Q4!B185*[2]AWM_DB_2017Q4!H185)*100</f>
        <v>23.311884787423839</v>
      </c>
      <c r="BA146" s="36">
        <f>AD146/[2]AWM_DB_2017Q4!B185*100</f>
        <v>23.311727087940572</v>
      </c>
      <c r="BC146">
        <f>R146/([2]AWM_DB_2017Q4!B185*[2]AWM_DB_2017Q4!H185)*100</f>
        <v>20.582245181902806</v>
      </c>
      <c r="BD146">
        <f>([2]AWM_DB_2017Q4!D185*[2]AWM_DB_2017Q4!J185)/([2]AWM_DB_2017Q4!B185*[2]AWM_DB_2017Q4!H185)*100</f>
        <v>20.582087482419542</v>
      </c>
      <c r="BE146" s="37">
        <f>N146/([2]AWM_DB_2017Q4!B185*[2]AWM_DB_2017Q4!H185)*100</f>
        <v>16.974096115715046</v>
      </c>
      <c r="BG146">
        <f t="shared" si="33"/>
        <v>0.44486180939655728</v>
      </c>
      <c r="BH146">
        <f>([2]AWM_DB_2017Q4!D185/[2]AWM_DB_2017Q4!D184-1)*100</f>
        <v>0.44486103644441055</v>
      </c>
      <c r="BL146" s="37">
        <f>(G146+H146)/[2]AWM_DB_2017Q4!Q185</f>
        <v>0.52966651049795388</v>
      </c>
      <c r="BM146">
        <f>(E146+H146)/[2]AWM_DB_2017Q4!T185</f>
        <v>0.3147992621566173</v>
      </c>
      <c r="BN146">
        <f>(E146)/[2]AWM_DB_2017Q4!T185</f>
        <v>0.141952854188792</v>
      </c>
      <c r="BP146">
        <f>(H146)/[2]AWM_DB_2017Q4!T185</f>
        <v>0.1728464079678253</v>
      </c>
      <c r="BR146">
        <f>($E146)/[2]AWM_DB_2017Q4!Q185</f>
        <v>0.26428391370749266</v>
      </c>
      <c r="BS146">
        <f>($G146)/[2]AWM_DB_2017Q4!Q185</f>
        <v>0.20786582935585154</v>
      </c>
      <c r="BT146">
        <f>($H146)/[2]AWM_DB_2017Q4!Q185</f>
        <v>0.32180068114210236</v>
      </c>
      <c r="BU146">
        <f>($I146)/([2]AWM_DB_2017Q4!$Q185)</f>
        <v>0.16668038177770209</v>
      </c>
      <c r="BV146">
        <f>($J146)/([2]AWM_DB_2017Q4!$Q185)</f>
        <v>0.15512029936440028</v>
      </c>
      <c r="BW146">
        <f>K146/([2]AWM_DB_2017Q4!C185*[2]AWM_DB_2017Q4!I185)*100</f>
        <v>23.91952305033298</v>
      </c>
      <c r="BX146">
        <f>($I146)/([2]AWM_DB_2017Q4!Q185-$I146)*100</f>
        <v>20.001975008494057</v>
      </c>
      <c r="BY146">
        <f>($J146)/([2]AWM_DB_2017Q4!Q185-$I146)*100</f>
        <v>18.614742287636876</v>
      </c>
      <c r="BZ146">
        <f>($E146)/([2]AWM_DB_2017Q4!B185*[2]AWM_DB_2017Q4!H185)*100</f>
        <v>12.545877024968375</v>
      </c>
      <c r="CA146" s="37">
        <f>($I146)/([2]AWM_DB_2017Q4!B185*[2]AWM_DB_2017Q4!H185)*100</f>
        <v>7.9125193165267715</v>
      </c>
      <c r="CB146" s="37">
        <f>($J146)/([2]AWM_DB_2017Q4!B185*[2]AWM_DB_2017Q4!H185)*100</f>
        <v>7.3637482228903126</v>
      </c>
      <c r="CC146" s="37">
        <f t="shared" si="34"/>
        <v>15.276267539417084</v>
      </c>
      <c r="CD146">
        <f>N146/([2]AWM_DB_2017Q4!H185*[2]population!D230)*100</f>
        <v>32440587.610717356</v>
      </c>
      <c r="CF146">
        <f t="shared" si="25"/>
        <v>0.51796155678147415</v>
      </c>
      <c r="CG146">
        <f>N146/([2]AWM_DB_2017Q4!B185*[2]AWM_DB_2017Q4!H185)*100</f>
        <v>16.974096115715046</v>
      </c>
      <c r="CH146">
        <f>($G146+$H146)/[2]AWM_DB_2017Q4!Q185*100</f>
        <v>52.966651049795388</v>
      </c>
      <c r="CI146">
        <f t="shared" si="35"/>
        <v>38.616717296130929</v>
      </c>
      <c r="CK146" s="80">
        <f>N146+P146+Q146+[2]Fiscaldatabase!CN146+W146+X146</f>
        <v>1280278.9782551839</v>
      </c>
      <c r="CL146" s="80">
        <f>[2]Fiscaldatabase!CK146-D146-P146</f>
        <v>-13304.352645287589</v>
      </c>
      <c r="CM146" s="80">
        <f>[2]Fiscaldatabase!CK146-D146</f>
        <v>45527.920793057187</v>
      </c>
      <c r="CN146" s="83">
        <f>[2]AWM_DB_2017Q4!D185*[2]AWM_DB_2017Q4!J185</f>
        <v>547207.73730683979</v>
      </c>
      <c r="CO146" s="55">
        <f>[2]Fiscaldatabase!CL146/([2]AWM_DB_2017Q4!B185*[2]AWM_DB_2017Q4!H185)*100</f>
        <v>-0.50041571303426502</v>
      </c>
      <c r="CP146" s="37">
        <f>[2]Fiscaldatabase!CM146/([2]AWM_DB_2017Q4!B185*[2]AWM_DB_2017Q4!H185)*100</f>
        <v>1.7124385946500724</v>
      </c>
      <c r="CQ146">
        <f>SUM([2]Fiscaldatabase!CM143:CM146)/([2]AWM_DB_2017Q4!B185*[2]AWM_DB_2017Q4!H185+[2]AWM_DB_2017Q4!B184*[2]AWM_DB_2017Q4!H184+[2]AWM_DB_2017Q4!B183*[2]AWM_DB_2017Q4!H183+[2]AWM_DB_2017Q4!B182*[2]AWM_DB_2017Q4!H182)*100</f>
        <v>2.021346137759727</v>
      </c>
      <c r="CX146">
        <v>46631.721449726399</v>
      </c>
      <c r="CY146" s="37">
        <f>CX146/([2]AWM_DB_2017Q4!B185*[2]AWM_DB_2017Q4!H185)*100</f>
        <v>1.7539557738305611</v>
      </c>
    </row>
    <row r="147" spans="1:103">
      <c r="A147" s="71" t="s">
        <v>434</v>
      </c>
      <c r="B147" s="72">
        <f t="shared" si="27"/>
        <v>49624.197766996454</v>
      </c>
      <c r="C147" s="73">
        <f t="shared" si="28"/>
        <v>-8122.8422486037016</v>
      </c>
      <c r="D147" s="74">
        <v>1229457.995784072</v>
      </c>
      <c r="E147" s="75">
        <v>334579.17040528374</v>
      </c>
      <c r="F147" s="76">
        <v>72682.313999999998</v>
      </c>
      <c r="G147" s="76">
        <v>261896.85640528373</v>
      </c>
      <c r="H147" s="75">
        <v>408561.53677532857</v>
      </c>
      <c r="I147" s="76">
        <v>210894.95</v>
      </c>
      <c r="J147" s="76">
        <v>197666.58677532856</v>
      </c>
      <c r="K147" s="75">
        <v>347652.72099877772</v>
      </c>
      <c r="L147" s="77">
        <f t="shared" si="29"/>
        <v>138664.56760468194</v>
      </c>
      <c r="M147" s="78">
        <v>1279082.1935510684</v>
      </c>
      <c r="N147" s="75">
        <v>453049.59907018981</v>
      </c>
      <c r="O147" s="79">
        <v>39185.117418947695</v>
      </c>
      <c r="P147" s="75">
        <v>57747.040015600156</v>
      </c>
      <c r="Q147" s="75">
        <v>40052.507410483639</v>
      </c>
      <c r="R147" s="75">
        <v>551679.44999999995</v>
      </c>
      <c r="S147" s="75">
        <v>266899.94824395282</v>
      </c>
      <c r="T147" s="80">
        <f t="shared" si="30"/>
        <v>284779.50175604713</v>
      </c>
      <c r="U147" s="75">
        <v>22633448.853326634</v>
      </c>
      <c r="V147" s="75">
        <v>528140.68000000005</v>
      </c>
      <c r="W147" s="75">
        <v>69656.159824496717</v>
      </c>
      <c r="X147" s="77">
        <f t="shared" si="26"/>
        <v>106897.43723029806</v>
      </c>
      <c r="Y147" s="81"/>
      <c r="Z147" s="82">
        <v>9620211.1999999899</v>
      </c>
      <c r="AA147" s="83">
        <f t="shared" si="36"/>
        <v>9979792.4865780063</v>
      </c>
      <c r="AB147" s="83"/>
      <c r="AC147" s="83">
        <f t="shared" si="31"/>
        <v>621335.60982449667</v>
      </c>
      <c r="AD147" s="83">
        <f>(W147+[2]AWM_DB_2017Q4!D186*[2]AWM_DB_2017Q4!J186)/[2]AWM_DB_2017Q4!H186</f>
        <v>448519.60147571488</v>
      </c>
      <c r="AE147" s="83">
        <f>W147/[2]AWM_DB_2017Q4!H186</f>
        <v>50282.593449361608</v>
      </c>
      <c r="AF147" s="83">
        <f>([2]AWM_DB_2017Q4!E186*[2]AWM_DB_2017Q4!K186-[2]Fiscaldatabase!W147)/[2]AWM_DB_2017Q4!H186</f>
        <v>338755.07917736069</v>
      </c>
      <c r="AG147" s="83">
        <f>N147/([2]AWM_DB_2017Q4!H186)</f>
        <v>327042.27249735879</v>
      </c>
      <c r="AH147" s="84">
        <f>([2]AWM_DB_2017Q4!C186*[2]AWM_DB_2017Q4!I186)/([2]AWM_DB_2017Q4!B186*[2]AWM_DB_2017Q4!H186)*100</f>
        <v>54.322947812495059</v>
      </c>
      <c r="AI147" s="84">
        <f>([2]AWM_DB_2017Q4!E186*[2]AWM_DB_2017Q4!K186-[2]Fiscaldatabase!W147)/([2]AWM_DB_2017Q4!H186*[2]AWM_DB_2017Q4!B186)*100</f>
        <v>17.542962395018126</v>
      </c>
      <c r="AJ147" s="84">
        <f>(W147+[2]AWM_DB_2017Q4!D186*[2]AWM_DB_2017Q4!J186)/([2]AWM_DB_2017Q4!H186*[2]AWM_DB_2017Q4!B186)*100</f>
        <v>23.227290115397427</v>
      </c>
      <c r="AK147" s="84">
        <f t="shared" si="32"/>
        <v>4.9067996770893956</v>
      </c>
      <c r="AL147">
        <f>[2]AWM_DB_2017Q4!Q186/([2]AWM_DB_2017Q4!B186*[2]AWM_DB_2017Q4!H186)</f>
        <v>0.47486800187214978</v>
      </c>
      <c r="AM147">
        <f>([2]AWM_DB_2017Q4!Q186-I147)/([2]AWM_DB_2017Q4!B186*[2]AWM_DB_2017Q4!H186)</f>
        <v>0.39602894165303149</v>
      </c>
      <c r="AO147">
        <f>Z147/([2]AWM_DB_2017Q4!B186*[2]AWM_DB_2017Q4!H186+[2]AWM_DB_2017Q4!B185*[2]AWM_DB_2017Q4!H185+[2]AWM_DB_2017Q4!B184*[2]AWM_DB_2017Q4!H184+[2]AWM_DB_2017Q4!B183*[2]AWM_DB_2017Q4!H183)*100</f>
        <v>90.813940273383707</v>
      </c>
      <c r="AP147">
        <f>Z147/([2]AWM_DB_2017Q4!B186*[2]AWM_DB_2017Q4!H186*4)*100</f>
        <v>89.90831811257641</v>
      </c>
      <c r="AQ147">
        <f>AA147/([2]AWM_DB_2017Q4!B186*[2]AWM_DB_2017Q4!H186*4)*100</f>
        <v>93.26888349195039</v>
      </c>
      <c r="AR147">
        <f>B147/([2]AWM_DB_2017Q4!B186*[2]AWM_DB_2017Q4!H186)*100</f>
        <v>1.8551061161387086</v>
      </c>
      <c r="AS147">
        <f>(B147-P147)/([2]AWM_DB_2017Q4!B186*[2]AWM_DB_2017Q4!H186)*100</f>
        <v>-0.30365698618580755</v>
      </c>
      <c r="AT147">
        <f>SUM(C144:C147)/([2]AWM_DB_2017Q4!B186*[2]AWM_DB_2017Q4!H186+[2]AWM_DB_2017Q4!B185*[2]AWM_DB_2017Q4!H185+[2]AWM_DB_2017Q4!B184*[2]AWM_DB_2017Q4!H184+[2]AWM_DB_2017Q4!B183*[2]AWM_DB_2017Q4!H183)*100</f>
        <v>-0.36429654036554532</v>
      </c>
      <c r="AU147" s="85">
        <f>Z147/([2]AWM_DB_2017Q4!H186*[2]population!D231)</f>
        <v>6910953.7551922053</v>
      </c>
      <c r="AV147">
        <f>AA147/([2]AWM_DB_2017Q4!H186*[2]population!D231)</f>
        <v>7169269.2527535465</v>
      </c>
      <c r="AW147" s="36">
        <f>(M147-P147)/([2]AWM_DB_2017Q4!B186*[2]AWM_DB_2017Q4!H186)*100</f>
        <v>45.657288482872119</v>
      </c>
      <c r="AX147" s="36">
        <f>D147/([2]AWM_DB_2017Q4!B186*[2]AWM_DB_2017Q4!H186)*100</f>
        <v>45.960945469057926</v>
      </c>
      <c r="AZ147" s="36">
        <f>AC147/([2]AWM_DB_2017Q4!B186*[2]AWM_DB_2017Q4!H186)*100</f>
        <v>23.227448338253765</v>
      </c>
      <c r="BA147" s="36">
        <f>AD147/[2]AWM_DB_2017Q4!B186*100</f>
        <v>23.227290115397427</v>
      </c>
      <c r="BC147">
        <f>R147/([2]AWM_DB_2017Q4!B186*[2]AWM_DB_2017Q4!H186)*100</f>
        <v>20.623485474735208</v>
      </c>
      <c r="BD147">
        <f>([2]AWM_DB_2017Q4!D186*[2]AWM_DB_2017Q4!J186)/([2]AWM_DB_2017Q4!B186*[2]AWM_DB_2017Q4!H186)*100</f>
        <v>20.623327251878866</v>
      </c>
      <c r="BE147" s="37">
        <f>N147/([2]AWM_DB_2017Q4!B186*[2]AWM_DB_2017Q4!H186)*100</f>
        <v>16.936396354366053</v>
      </c>
      <c r="BG147">
        <f t="shared" si="33"/>
        <v>0.78072810251739178</v>
      </c>
      <c r="BH147">
        <f>([2]AWM_DB_2017Q4!D186/[2]AWM_DB_2017Q4!D185-1)*100</f>
        <v>0.78072866767553428</v>
      </c>
      <c r="BL147" s="37">
        <f>(G147+H147)/[2]AWM_DB_2017Q4!Q186</f>
        <v>0.52780583094363231</v>
      </c>
      <c r="BM147">
        <f>(E147+H147)/[2]AWM_DB_2017Q4!T186</f>
        <v>0.31315800141415517</v>
      </c>
      <c r="BN147">
        <f>(E147)/[2]AWM_DB_2017Q4!T186</f>
        <v>0.14099099040938423</v>
      </c>
      <c r="BP147">
        <f>(H147)/[2]AWM_DB_2017Q4!T186</f>
        <v>0.17216701100477097</v>
      </c>
      <c r="BR147">
        <f>($E147)/[2]AWM_DB_2017Q4!Q186</f>
        <v>0.26339119451461662</v>
      </c>
      <c r="BS147">
        <f>($G147)/[2]AWM_DB_2017Q4!Q186</f>
        <v>0.20617340214171725</v>
      </c>
      <c r="BT147">
        <f>($H147)/[2]AWM_DB_2017Q4!Q186</f>
        <v>0.32163242880191517</v>
      </c>
      <c r="BU147">
        <f>($I147)/([2]AWM_DB_2017Q4!$Q186)</f>
        <v>0.16602310517511859</v>
      </c>
      <c r="BV147">
        <f>($J147)/([2]AWM_DB_2017Q4!$Q186)</f>
        <v>0.15560932362679655</v>
      </c>
      <c r="BW147">
        <f>K147/([2]AWM_DB_2017Q4!C186*[2]AWM_DB_2017Q4!I186)*100</f>
        <v>23.924207607573809</v>
      </c>
      <c r="BX147">
        <f>($I147)/([2]AWM_DB_2017Q4!Q186-$I147)*100</f>
        <v>19.907398658805786</v>
      </c>
      <c r="BY147">
        <f>($J147)/([2]AWM_DB_2017Q4!Q186-$I147)*100</f>
        <v>18.65870920314542</v>
      </c>
      <c r="BZ147">
        <f>($E147)/([2]AWM_DB_2017Q4!B186*[2]AWM_DB_2017Q4!H186)*100</f>
        <v>12.507605024987473</v>
      </c>
      <c r="CA147" s="37">
        <f>($I147)/([2]AWM_DB_2017Q4!B186*[2]AWM_DB_2017Q4!H186)*100</f>
        <v>7.8839060219118338</v>
      </c>
      <c r="CB147" s="37">
        <f>($J147)/([2]AWM_DB_2017Q4!B186*[2]AWM_DB_2017Q4!H186)*100</f>
        <v>7.3893888583333585</v>
      </c>
      <c r="CC147" s="37">
        <f t="shared" si="34"/>
        <v>15.273294880245192</v>
      </c>
      <c r="CD147">
        <f>N147/([2]AWM_DB_2017Q4!H186*[2]population!D231)*100</f>
        <v>32546113.207810391</v>
      </c>
      <c r="CF147">
        <f t="shared" si="25"/>
        <v>0.51618894833943429</v>
      </c>
      <c r="CG147">
        <f>N147/([2]AWM_DB_2017Q4!B186*[2]AWM_DB_2017Q4!H186)*100</f>
        <v>16.936396354366053</v>
      </c>
      <c r="CH147">
        <f>($G147+$H147)/[2]AWM_DB_2017Q4!Q186*100</f>
        <v>52.78058309436323</v>
      </c>
      <c r="CI147">
        <f t="shared" si="35"/>
        <v>38.56610786195121</v>
      </c>
      <c r="CK147" s="80">
        <f>N147+P147+Q147+[2]Fiscaldatabase!CN147+W147+X147</f>
        <v>1279077.9610803507</v>
      </c>
      <c r="CL147" s="80">
        <f>[2]Fiscaldatabase!CK147-D147-P147</f>
        <v>-8127.0747193214484</v>
      </c>
      <c r="CM147" s="80">
        <f>[2]Fiscaldatabase!CK147-D147</f>
        <v>49619.965296278708</v>
      </c>
      <c r="CN147" s="83">
        <f>[2]AWM_DB_2017Q4!D186*[2]AWM_DB_2017Q4!J186</f>
        <v>551675.21752928256</v>
      </c>
      <c r="CO147" s="55">
        <f>[2]Fiscaldatabase!CL147/([2]AWM_DB_2017Q4!B186*[2]AWM_DB_2017Q4!H186)*100</f>
        <v>-0.30381520904215958</v>
      </c>
      <c r="CP147" s="37">
        <f>[2]Fiscaldatabase!CM147/([2]AWM_DB_2017Q4!B186*[2]AWM_DB_2017Q4!H186)*100</f>
        <v>1.8549478932823562</v>
      </c>
      <c r="CQ147">
        <f>SUM([2]Fiscaldatabase!CM144:CM147)/([2]AWM_DB_2017Q4!B186*[2]AWM_DB_2017Q4!H186+[2]AWM_DB_2017Q4!B185*[2]AWM_DB_2017Q4!H185+[2]AWM_DB_2017Q4!B184*[2]AWM_DB_2017Q4!H184+[2]AWM_DB_2017Q4!B183*[2]AWM_DB_2017Q4!H183)*100</f>
        <v>1.8943376040883433</v>
      </c>
      <c r="CX147">
        <v>45028.616033566497</v>
      </c>
      <c r="CY147" s="37">
        <f>CX147/([2]AWM_DB_2017Q4!B186*[2]AWM_DB_2017Q4!H186)*100</f>
        <v>1.6833090460695748</v>
      </c>
    </row>
    <row r="148" spans="1:103">
      <c r="A148" s="71" t="s">
        <v>435</v>
      </c>
      <c r="B148" s="72">
        <f t="shared" si="27"/>
        <v>39956.782064698404</v>
      </c>
      <c r="C148" s="73">
        <f t="shared" si="28"/>
        <v>-17374.192635071136</v>
      </c>
      <c r="D148" s="74">
        <v>1239891.7501661044</v>
      </c>
      <c r="E148" s="75">
        <v>336933.84824563196</v>
      </c>
      <c r="F148" s="76">
        <v>74100.042000000001</v>
      </c>
      <c r="G148" s="76">
        <v>262833.80624563195</v>
      </c>
      <c r="H148" s="75">
        <v>410991.10172382469</v>
      </c>
      <c r="I148" s="76">
        <v>212235.55</v>
      </c>
      <c r="J148" s="76">
        <v>198755.5517238247</v>
      </c>
      <c r="K148" s="75">
        <v>349508.063122191</v>
      </c>
      <c r="L148" s="77">
        <f t="shared" si="29"/>
        <v>142458.73707445688</v>
      </c>
      <c r="M148" s="78">
        <v>1279848.5322308028</v>
      </c>
      <c r="N148" s="75">
        <v>456517.63679969253</v>
      </c>
      <c r="O148" s="79">
        <v>40070.535532940667</v>
      </c>
      <c r="P148" s="75">
        <v>57330.97469976954</v>
      </c>
      <c r="Q148" s="75">
        <v>40198.311730834379</v>
      </c>
      <c r="R148" s="75">
        <v>554272.14</v>
      </c>
      <c r="S148" s="75">
        <v>268125.07089499378</v>
      </c>
      <c r="T148" s="80">
        <f t="shared" si="30"/>
        <v>286147.06910500623</v>
      </c>
      <c r="U148" s="75">
        <v>22661217.569979135</v>
      </c>
      <c r="V148" s="75">
        <v>529551.43000000005</v>
      </c>
      <c r="W148" s="75">
        <v>69230.49779795931</v>
      </c>
      <c r="X148" s="77">
        <f t="shared" si="26"/>
        <v>102298.97120254696</v>
      </c>
      <c r="Y148" s="81"/>
      <c r="Z148" s="82">
        <v>9674741.8000000007</v>
      </c>
      <c r="AA148" s="83">
        <f t="shared" si="36"/>
        <v>10019749.268642705</v>
      </c>
      <c r="AB148" s="83"/>
      <c r="AC148" s="83">
        <f t="shared" si="31"/>
        <v>623502.63779795938</v>
      </c>
      <c r="AD148" s="83">
        <f>(W148+[2]AWM_DB_2017Q4!D187*[2]AWM_DB_2017Q4!J187)/[2]AWM_DB_2017Q4!H187</f>
        <v>449772.48473988869</v>
      </c>
      <c r="AE148" s="83">
        <f>W148/[2]AWM_DB_2017Q4!H187</f>
        <v>49940.743492590314</v>
      </c>
      <c r="AF148" s="83">
        <f>([2]AWM_DB_2017Q4!E187*[2]AWM_DB_2017Q4!K187-[2]Fiscaldatabase!W148)/[2]AWM_DB_2017Q4!H187</f>
        <v>343432.38276095252</v>
      </c>
      <c r="AG148" s="83">
        <f>N148/([2]AWM_DB_2017Q4!H187)</f>
        <v>329317.72736623295</v>
      </c>
      <c r="AH148" s="84">
        <f>([2]AWM_DB_2017Q4!C187*[2]AWM_DB_2017Q4!I187)/([2]AWM_DB_2017Q4!B187*[2]AWM_DB_2017Q4!H187)*100</f>
        <v>54.482535831933134</v>
      </c>
      <c r="AI148" s="84">
        <f>([2]AWM_DB_2017Q4!E187*[2]AWM_DB_2017Q4!K187-[2]Fiscaldatabase!W148)/([2]AWM_DB_2017Q4!H187*[2]AWM_DB_2017Q4!B187)*100</f>
        <v>17.735187804292298</v>
      </c>
      <c r="AJ148" s="84">
        <f>(W148+[2]AWM_DB_2017Q4!D187*[2]AWM_DB_2017Q4!J187)/([2]AWM_DB_2017Q4!H187*[2]AWM_DB_2017Q4!B187)*100</f>
        <v>23.226695811086053</v>
      </c>
      <c r="AK148" s="84">
        <f t="shared" si="32"/>
        <v>4.5555805526885251</v>
      </c>
      <c r="AL148">
        <f>[2]AWM_DB_2017Q4!Q187/([2]AWM_DB_2017Q4!B187*[2]AWM_DB_2017Q4!H187)</f>
        <v>0.47602069419207482</v>
      </c>
      <c r="AM148">
        <f>([2]AWM_DB_2017Q4!Q187-I148)/([2]AWM_DB_2017Q4!B187*[2]AWM_DB_2017Q4!H187)</f>
        <v>0.39695825132539553</v>
      </c>
      <c r="AO148">
        <f>Z148/([2]AWM_DB_2017Q4!B187*[2]AWM_DB_2017Q4!H187+[2]AWM_DB_2017Q4!B186*[2]AWM_DB_2017Q4!H186+[2]AWM_DB_2017Q4!B185*[2]AWM_DB_2017Q4!H185+[2]AWM_DB_2017Q4!B184*[2]AWM_DB_2017Q4!H184)*100</f>
        <v>90.780788214892354</v>
      </c>
      <c r="AP148">
        <f>Z148/([2]AWM_DB_2017Q4!B187*[2]AWM_DB_2017Q4!H187*4)*100</f>
        <v>90.101389801611191</v>
      </c>
      <c r="AQ148">
        <f>AA148/([2]AWM_DB_2017Q4!B187*[2]AWM_DB_2017Q4!H187*4)*100</f>
        <v>93.314462879865687</v>
      </c>
      <c r="AR148">
        <f>B148/([2]AWM_DB_2017Q4!B187*[2]AWM_DB_2017Q4!H187)*100</f>
        <v>1.4884786262841319</v>
      </c>
      <c r="AS148">
        <f>(B148-P148)/([2]AWM_DB_2017Q4!B187*[2]AWM_DB_2017Q4!H187)*100</f>
        <v>-0.64722715518912421</v>
      </c>
      <c r="AT148">
        <f>SUM(C145:C148)/([2]AWM_DB_2017Q4!B187*[2]AWM_DB_2017Q4!H187+[2]AWM_DB_2017Q4!B186*[2]AWM_DB_2017Q4!H186+[2]AWM_DB_2017Q4!B185*[2]AWM_DB_2017Q4!H185+[2]AWM_DB_2017Q4!B184*[2]AWM_DB_2017Q4!H184)*100</f>
        <v>-0.47939100107615085</v>
      </c>
      <c r="AU148" s="85">
        <f>Z148/([2]AWM_DB_2017Q4!H187*[2]population!D232)</f>
        <v>6942966.711707687</v>
      </c>
      <c r="AV148">
        <f>AA148/([2]AWM_DB_2017Q4!H187*[2]population!D232)</f>
        <v>7190557.3368215095</v>
      </c>
      <c r="AW148" s="36">
        <f>(M148-P148)/([2]AWM_DB_2017Q4!B187*[2]AWM_DB_2017Q4!H187)*100</f>
        <v>45.541486591576948</v>
      </c>
      <c r="AX148" s="36">
        <f>D148/([2]AWM_DB_2017Q4!B187*[2]AWM_DB_2017Q4!H187)*100</f>
        <v>46.188713746766076</v>
      </c>
      <c r="AZ148" s="36">
        <f>AC148/([2]AWM_DB_2017Q4!B187*[2]AWM_DB_2017Q4!H187)*100</f>
        <v>23.226854161861652</v>
      </c>
      <c r="BA148" s="36">
        <f>AD148/[2]AWM_DB_2017Q4!B187*100</f>
        <v>23.226695811086053</v>
      </c>
      <c r="BC148">
        <f>R148/([2]AWM_DB_2017Q4!B187*[2]AWM_DB_2017Q4!H187)*100</f>
        <v>20.647864790484935</v>
      </c>
      <c r="BD148">
        <f>([2]AWM_DB_2017Q4!D187*[2]AWM_DB_2017Q4!J187)/([2]AWM_DB_2017Q4!B187*[2]AWM_DB_2017Q4!H187)*100</f>
        <v>20.647706439709335</v>
      </c>
      <c r="BE148" s="37">
        <f>N148/([2]AWM_DB_2017Q4!B187*[2]AWM_DB_2017Q4!H187)*100</f>
        <v>17.00629304426479</v>
      </c>
      <c r="BG148">
        <f t="shared" si="33"/>
        <v>0.2671163296870116</v>
      </c>
      <c r="BH148">
        <f>([2]AWM_DB_2017Q4!D187/[2]AWM_DB_2017Q4!D186-1)*100</f>
        <v>0.26711521533424598</v>
      </c>
      <c r="BL148" s="37">
        <f>(G148+H148)/[2]AWM_DB_2017Q4!Q187</f>
        <v>0.52731888515300507</v>
      </c>
      <c r="BM148">
        <f>(E148+H148)/[2]AWM_DB_2017Q4!T187</f>
        <v>0.31452225101901565</v>
      </c>
      <c r="BN148">
        <f>(E148)/[2]AWM_DB_2017Q4!T187</f>
        <v>0.14168960722468646</v>
      </c>
      <c r="BP148">
        <f>(H148)/[2]AWM_DB_2017Q4!T187</f>
        <v>0.17283264379432919</v>
      </c>
      <c r="BR148">
        <f>($E148)/[2]AWM_DB_2017Q4!Q187</f>
        <v>0.26367618520158953</v>
      </c>
      <c r="BS148">
        <f>($G148)/[2]AWM_DB_2017Q4!Q187</f>
        <v>0.20568730548656117</v>
      </c>
      <c r="BT148">
        <f>($H148)/[2]AWM_DB_2017Q4!Q187</f>
        <v>0.32163157966644396</v>
      </c>
      <c r="BU148">
        <f>($I148)/([2]AWM_DB_2017Q4!$Q187)</f>
        <v>0.16609034823762828</v>
      </c>
      <c r="BV148">
        <f>($J148)/([2]AWM_DB_2017Q4!$Q187)</f>
        <v>0.15554123142881568</v>
      </c>
      <c r="BW148">
        <f>K148/([2]AWM_DB_2017Q4!C187*[2]AWM_DB_2017Q4!I187)*100</f>
        <v>23.897473247655871</v>
      </c>
      <c r="BX148">
        <f>($I148)/([2]AWM_DB_2017Q4!Q187-$I148)*100</f>
        <v>19.917067500851619</v>
      </c>
      <c r="BY148">
        <f>($J148)/([2]AWM_DB_2017Q4!Q187-$I148)*100</f>
        <v>18.652048348414876</v>
      </c>
      <c r="BZ148">
        <f>($E148)/([2]AWM_DB_2017Q4!B187*[2]AWM_DB_2017Q4!H187)*100</f>
        <v>12.551532072157872</v>
      </c>
      <c r="CA148" s="37">
        <f>($I148)/([2]AWM_DB_2017Q4!B187*[2]AWM_DB_2017Q4!H187)*100</f>
        <v>7.906244286667925</v>
      </c>
      <c r="CB148" s="37">
        <f>($J148)/([2]AWM_DB_2017Q4!B187*[2]AWM_DB_2017Q4!H187)*100</f>
        <v>7.4040844960234997</v>
      </c>
      <c r="CC148" s="37">
        <f t="shared" si="34"/>
        <v>15.310328782691425</v>
      </c>
      <c r="CD148">
        <f>N148/([2]AWM_DB_2017Q4!H187*[2]population!D232)*100</f>
        <v>32761460.937466308</v>
      </c>
      <c r="CF148">
        <f t="shared" si="25"/>
        <v>0.51639937971848526</v>
      </c>
      <c r="CG148">
        <f>N148/([2]AWM_DB_2017Q4!B187*[2]AWM_DB_2017Q4!H187)*100</f>
        <v>17.00629304426479</v>
      </c>
      <c r="CH148">
        <f>($G148+$H148)/[2]AWM_DB_2017Q4!Q187*100</f>
        <v>52.731888515300504</v>
      </c>
      <c r="CI148">
        <f t="shared" si="35"/>
        <v>38.569115849266495</v>
      </c>
      <c r="CK148" s="80">
        <f>N148+P148+Q148+[2]Fiscaldatabase!CN148+W148+X148</f>
        <v>1279844.2814560058</v>
      </c>
      <c r="CL148" s="80">
        <f>[2]Fiscaldatabase!CK148-D148-P148</f>
        <v>-17378.443409868189</v>
      </c>
      <c r="CM148" s="80">
        <f>[2]Fiscaldatabase!CK148-D148</f>
        <v>39952.531289901352</v>
      </c>
      <c r="CN148" s="83">
        <f>[2]AWM_DB_2017Q4!D187*[2]AWM_DB_2017Q4!J187</f>
        <v>554267.88922520308</v>
      </c>
      <c r="CO148" s="55">
        <f>[2]Fiscaldatabase!CL148/([2]AWM_DB_2017Q4!B187*[2]AWM_DB_2017Q4!H187)*100</f>
        <v>-0.64738550596472755</v>
      </c>
      <c r="CP148" s="37">
        <f>[2]Fiscaldatabase!CM148/([2]AWM_DB_2017Q4!B187*[2]AWM_DB_2017Q4!H187)*100</f>
        <v>1.4883202755085285</v>
      </c>
      <c r="CQ148">
        <f>SUM([2]Fiscaldatabase!CM145:CM148)/([2]AWM_DB_2017Q4!B187*[2]AWM_DB_2017Q4!H187+[2]AWM_DB_2017Q4!B186*[2]AWM_DB_2017Q4!H186+[2]AWM_DB_2017Q4!B185*[2]AWM_DB_2017Q4!H185+[2]AWM_DB_2017Q4!B184*[2]AWM_DB_2017Q4!H184)*100</f>
        <v>1.7210305156340107</v>
      </c>
      <c r="CX148">
        <v>41505.294684746201</v>
      </c>
      <c r="CY148" s="37">
        <f>CX148/([2]AWM_DB_2017Q4!B187*[2]AWM_DB_2017Q4!H187)*100</f>
        <v>1.5461641509527657</v>
      </c>
    </row>
    <row r="149" spans="1:103">
      <c r="A149" s="71" t="s">
        <v>436</v>
      </c>
      <c r="B149" s="72">
        <f t="shared" si="27"/>
        <v>40241.457905388437</v>
      </c>
      <c r="C149" s="73">
        <f t="shared" si="28"/>
        <v>-17510.463202186707</v>
      </c>
      <c r="D149" s="74">
        <v>1250803.1717214803</v>
      </c>
      <c r="E149" s="75">
        <v>341918.40716563223</v>
      </c>
      <c r="F149" s="76">
        <v>75723.81</v>
      </c>
      <c r="G149" s="76">
        <v>266194.59716563224</v>
      </c>
      <c r="H149" s="75">
        <v>413829.01849481201</v>
      </c>
      <c r="I149" s="76">
        <v>213601.55</v>
      </c>
      <c r="J149" s="76">
        <v>200227.46849481203</v>
      </c>
      <c r="K149" s="75">
        <v>351846.94491883495</v>
      </c>
      <c r="L149" s="77">
        <f t="shared" si="29"/>
        <v>143208.80114220129</v>
      </c>
      <c r="M149" s="78">
        <v>1291044.6296268688</v>
      </c>
      <c r="N149" s="75">
        <v>458809.59138393286</v>
      </c>
      <c r="O149" s="79">
        <v>39418.383853720981</v>
      </c>
      <c r="P149" s="75">
        <v>57751.921107575145</v>
      </c>
      <c r="Q149" s="75">
        <v>40600.318250948927</v>
      </c>
      <c r="R149" s="75">
        <v>556918.29</v>
      </c>
      <c r="S149" s="75">
        <v>269488.97004190343</v>
      </c>
      <c r="T149" s="80">
        <f t="shared" si="30"/>
        <v>287429.3199580966</v>
      </c>
      <c r="U149" s="75">
        <v>22690454.761381533</v>
      </c>
      <c r="V149" s="75">
        <v>530664.35</v>
      </c>
      <c r="W149" s="75">
        <v>68259.764821574907</v>
      </c>
      <c r="X149" s="77">
        <f t="shared" si="26"/>
        <v>108704.74406283675</v>
      </c>
      <c r="Y149" s="81"/>
      <c r="Z149" s="82">
        <v>9681793.0999999996</v>
      </c>
      <c r="AA149" s="83">
        <f t="shared" si="36"/>
        <v>10059990.726548094</v>
      </c>
      <c r="AB149" s="83"/>
      <c r="AC149" s="83">
        <f t="shared" si="31"/>
        <v>625178.05482157494</v>
      </c>
      <c r="AD149" s="83">
        <f>(W149+[2]AWM_DB_2017Q4!D188*[2]AWM_DB_2017Q4!J188)/[2]AWM_DB_2017Q4!H188</f>
        <v>450268.94866074028</v>
      </c>
      <c r="AE149" s="83">
        <f>W149/[2]AWM_DB_2017Q4!H188</f>
        <v>49162.733984242994</v>
      </c>
      <c r="AF149" s="83">
        <f>([2]AWM_DB_2017Q4!E188*[2]AWM_DB_2017Q4!K188-[2]Fiscaldatabase!W149)/[2]AWM_DB_2017Q4!H188</f>
        <v>348464.63085186656</v>
      </c>
      <c r="AG149" s="83">
        <f>N149/([2]AWM_DB_2017Q4!H188)</f>
        <v>330448.45597677951</v>
      </c>
      <c r="AH149" s="84">
        <f>([2]AWM_DB_2017Q4!C188*[2]AWM_DB_2017Q4!I188)/([2]AWM_DB_2017Q4!B188*[2]AWM_DB_2017Q4!H188)*100</f>
        <v>54.491887684078819</v>
      </c>
      <c r="AI149" s="84">
        <f>([2]AWM_DB_2017Q4!E188*[2]AWM_DB_2017Q4!K188-[2]Fiscaldatabase!W149)/([2]AWM_DB_2017Q4!H188*[2]AWM_DB_2017Q4!B188)*100</f>
        <v>17.929527387612168</v>
      </c>
      <c r="AJ149" s="84">
        <f>(W149+[2]AWM_DB_2017Q4!D188*[2]AWM_DB_2017Q4!J188)/([2]AWM_DB_2017Q4!H188*[2]AWM_DB_2017Q4!B188)*100</f>
        <v>23.167658155343705</v>
      </c>
      <c r="AK149" s="84">
        <f t="shared" si="32"/>
        <v>4.4109267729653112</v>
      </c>
      <c r="AL149">
        <f>[2]AWM_DB_2017Q4!Q188/([2]AWM_DB_2017Q4!B188*[2]AWM_DB_2017Q4!H188)</f>
        <v>0.47728228679708701</v>
      </c>
      <c r="AM149">
        <f>([2]AWM_DB_2017Q4!Q188-I149)/([2]AWM_DB_2017Q4!B188*[2]AWM_DB_2017Q4!H188)</f>
        <v>0.39812593377104188</v>
      </c>
      <c r="AO149">
        <f>Z149/([2]AWM_DB_2017Q4!B188*[2]AWM_DB_2017Q4!H188+[2]AWM_DB_2017Q4!B187*[2]AWM_DB_2017Q4!H187+[2]AWM_DB_2017Q4!B186*[2]AWM_DB_2017Q4!H186+[2]AWM_DB_2017Q4!B185*[2]AWM_DB_2017Q4!H185)*100</f>
        <v>90.344339173877245</v>
      </c>
      <c r="AP149">
        <f>Z149/([2]AWM_DB_2017Q4!B188*[2]AWM_DB_2017Q4!H188*4)*100</f>
        <v>89.696848237843724</v>
      </c>
      <c r="AQ149">
        <f>AA149/([2]AWM_DB_2017Q4!B188*[2]AWM_DB_2017Q4!H188*4)*100</f>
        <v>93.200655307672264</v>
      </c>
      <c r="AR149">
        <f>B149/([2]AWM_DB_2017Q4!B188*[2]AWM_DB_2017Q4!H188)*100</f>
        <v>1.4912658865264135</v>
      </c>
      <c r="AS149">
        <f>(B149-P149)/([2]AWM_DB_2017Q4!B188*[2]AWM_DB_2017Q4!H188)*100</f>
        <v>-0.64890184873745682</v>
      </c>
      <c r="AT149">
        <f>SUM(C146:C149)/([2]AWM_DB_2017Q4!B188*[2]AWM_DB_2017Q4!H188+[2]AWM_DB_2017Q4!B187*[2]AWM_DB_2017Q4!H187+[2]AWM_DB_2017Q4!B186*[2]AWM_DB_2017Q4!H186+[2]AWM_DB_2017Q4!B185*[2]AWM_DB_2017Q4!H185)*100</f>
        <v>-0.52542727399026434</v>
      </c>
      <c r="AU149" s="85">
        <f>Z149/([2]AWM_DB_2017Q4!H188*[2]population!D233)</f>
        <v>6937121.6405226551</v>
      </c>
      <c r="AV149">
        <f>AA149/([2]AWM_DB_2017Q4!H188*[2]population!D233)</f>
        <v>7208104.805771362</v>
      </c>
      <c r="AW149" s="36">
        <f>(M149-P149)/([2]AWM_DB_2017Q4!B188*[2]AWM_DB_2017Q4!H188)*100</f>
        <v>45.703298042547239</v>
      </c>
      <c r="AX149" s="36">
        <f>D149/([2]AWM_DB_2017Q4!B188*[2]AWM_DB_2017Q4!H188)*100</f>
        <v>46.352199891284691</v>
      </c>
      <c r="AZ149" s="36">
        <f>AC149/([2]AWM_DB_2017Q4!B188*[2]AWM_DB_2017Q4!H188)*100</f>
        <v>23.167816343838687</v>
      </c>
      <c r="BA149" s="36">
        <f>AD149/[2]AWM_DB_2017Q4!B188*100</f>
        <v>23.167658155343705</v>
      </c>
      <c r="BC149">
        <f>R149/([2]AWM_DB_2017Q4!B188*[2]AWM_DB_2017Q4!H188)*100</f>
        <v>20.638249474267095</v>
      </c>
      <c r="BD149">
        <f>([2]AWM_DB_2017Q4!D188*[2]AWM_DB_2017Q4!J188)/([2]AWM_DB_2017Q4!B188*[2]AWM_DB_2017Q4!H188)*100</f>
        <v>20.638091285772113</v>
      </c>
      <c r="BE149" s="37">
        <f>N149/([2]AWM_DB_2017Q4!B188*[2]AWM_DB_2017Q4!H188)*100</f>
        <v>17.002542344529843</v>
      </c>
      <c r="BG149">
        <f t="shared" si="33"/>
        <v>0.21016277871253042</v>
      </c>
      <c r="BH149">
        <f>([2]AWM_DB_2017Q4!D188/[2]AWM_DB_2017Q4!D187-1)*100</f>
        <v>0.21016276239524956</v>
      </c>
      <c r="BL149" s="37">
        <f>(G149+H149)/[2]AWM_DB_2017Q4!Q188</f>
        <v>0.52799529809067491</v>
      </c>
      <c r="BM149">
        <f>(E149+H149)/[2]AWM_DB_2017Q4!T188</f>
        <v>0.31585818426345719</v>
      </c>
      <c r="BN149">
        <f>(E149)/[2]AWM_DB_2017Q4!T188</f>
        <v>0.14290187910228253</v>
      </c>
      <c r="BP149">
        <f>(H149)/[2]AWM_DB_2017Q4!T188</f>
        <v>0.17295630516117469</v>
      </c>
      <c r="BR149">
        <f>($E149)/[2]AWM_DB_2017Q4!Q188</f>
        <v>0.26547800275843852</v>
      </c>
      <c r="BS149">
        <f>($G149)/[2]AWM_DB_2017Q4!Q188</f>
        <v>0.20668325693967607</v>
      </c>
      <c r="BT149">
        <f>($H149)/[2]AWM_DB_2017Q4!Q188</f>
        <v>0.32131204115099887</v>
      </c>
      <c r="BU149">
        <f>($I149)/([2]AWM_DB_2017Q4!$Q188)</f>
        <v>0.16584808448945818</v>
      </c>
      <c r="BV149">
        <f>($J149)/([2]AWM_DB_2017Q4!$Q188)</f>
        <v>0.15546395666154067</v>
      </c>
      <c r="BW149">
        <f>K149/([2]AWM_DB_2017Q4!C188*[2]AWM_DB_2017Q4!I188)*100</f>
        <v>23.92782966953828</v>
      </c>
      <c r="BX149">
        <f>($I149)/([2]AWM_DB_2017Q4!Q188-$I149)*100</f>
        <v>19.882239842121688</v>
      </c>
      <c r="BY149">
        <f>($J149)/([2]AWM_DB_2017Q4!Q188-$I149)*100</f>
        <v>18.637367339304031</v>
      </c>
      <c r="BZ149">
        <f>($E149)/([2]AWM_DB_2017Q4!B188*[2]AWM_DB_2017Q4!H188)*100</f>
        <v>12.670794825087089</v>
      </c>
      <c r="CA149" s="37">
        <f>($I149)/([2]AWM_DB_2017Q4!B188*[2]AWM_DB_2017Q4!H188)*100</f>
        <v>7.9156353026045094</v>
      </c>
      <c r="CB149" s="37">
        <f>($J149)/([2]AWM_DB_2017Q4!B188*[2]AWM_DB_2017Q4!H188)*100</f>
        <v>7.4200192749943357</v>
      </c>
      <c r="CC149" s="37">
        <f t="shared" si="34"/>
        <v>15.335654577598845</v>
      </c>
      <c r="CD149">
        <f>N149/([2]AWM_DB_2017Q4!H188*[2]population!D233)*100</f>
        <v>32874261.12492362</v>
      </c>
      <c r="CF149">
        <f t="shared" si="25"/>
        <v>0.51615894597463519</v>
      </c>
      <c r="CG149">
        <f>N149/([2]AWM_DB_2017Q4!B188*[2]AWM_DB_2017Q4!H188)*100</f>
        <v>17.002542344529843</v>
      </c>
      <c r="CH149">
        <f>($G149+$H149)/[2]AWM_DB_2017Q4!Q188*100</f>
        <v>52.799529809067494</v>
      </c>
      <c r="CI149">
        <f t="shared" si="35"/>
        <v>38.519607181425719</v>
      </c>
      <c r="CK149" s="80">
        <f>N149+P149+Q149+[2]Fiscaldatabase!CN149+W149+X149</f>
        <v>1291040.3609476751</v>
      </c>
      <c r="CL149" s="80">
        <f>[2]Fiscaldatabase!CK149-D149-P149</f>
        <v>-17514.731881380394</v>
      </c>
      <c r="CM149" s="80">
        <f>[2]Fiscaldatabase!CK149-D149</f>
        <v>40237.189226194751</v>
      </c>
      <c r="CN149" s="83">
        <f>[2]AWM_DB_2017Q4!D188*[2]AWM_DB_2017Q4!J188</f>
        <v>556914.02132080647</v>
      </c>
      <c r="CO149" s="55">
        <f>[2]Fiscaldatabase!CL149/([2]AWM_DB_2017Q4!B188*[2]AWM_DB_2017Q4!H188)*100</f>
        <v>-0.6490600372324421</v>
      </c>
      <c r="CP149" s="37">
        <f>[2]Fiscaldatabase!CM149/([2]AWM_DB_2017Q4!B188*[2]AWM_DB_2017Q4!H188)*100</f>
        <v>1.4911076980314282</v>
      </c>
      <c r="CQ149">
        <f>SUM([2]Fiscaldatabase!CM146:CM149)/([2]AWM_DB_2017Q4!B188*[2]AWM_DB_2017Q4!H188+[2]AWM_DB_2017Q4!B187*[2]AWM_DB_2017Q4!H187+[2]AWM_DB_2017Q4!B186*[2]AWM_DB_2017Q4!H186+[2]AWM_DB_2017Q4!B185*[2]AWM_DB_2017Q4!H185)*100</f>
        <v>1.6361390950501729</v>
      </c>
      <c r="CX149">
        <v>42417.020651397303</v>
      </c>
      <c r="CY149" s="37">
        <f>CX149/([2]AWM_DB_2017Q4!B188*[2]AWM_DB_2017Q4!H188)*100</f>
        <v>1.5718877793700701</v>
      </c>
    </row>
    <row r="150" spans="1:103">
      <c r="A150" s="71" t="s">
        <v>437</v>
      </c>
      <c r="B150" s="72">
        <f t="shared" si="27"/>
        <v>33164.902736169519</v>
      </c>
      <c r="C150" s="73">
        <f t="shared" si="28"/>
        <v>-23936.928774311782</v>
      </c>
      <c r="D150" s="74">
        <v>1258748.9968575821</v>
      </c>
      <c r="E150" s="75">
        <v>346947.76278675115</v>
      </c>
      <c r="F150" s="76">
        <v>77225.504000000001</v>
      </c>
      <c r="G150" s="76">
        <v>269722.25878675113</v>
      </c>
      <c r="H150" s="75">
        <v>416767.49152756808</v>
      </c>
      <c r="I150" s="76">
        <v>215247.12</v>
      </c>
      <c r="J150" s="76">
        <v>201520.37152756809</v>
      </c>
      <c r="K150" s="75">
        <v>354656.06586515042</v>
      </c>
      <c r="L150" s="77">
        <f t="shared" si="29"/>
        <v>140377.67667811248</v>
      </c>
      <c r="M150" s="78">
        <v>1291913.8995937516</v>
      </c>
      <c r="N150" s="75">
        <v>461305.41717564483</v>
      </c>
      <c r="O150" s="79">
        <v>38820.641463505883</v>
      </c>
      <c r="P150" s="75">
        <v>57101.831510481301</v>
      </c>
      <c r="Q150" s="75">
        <v>40105.009600585006</v>
      </c>
      <c r="R150" s="75">
        <v>559709.96</v>
      </c>
      <c r="S150" s="75">
        <v>270864.75236179965</v>
      </c>
      <c r="T150" s="80">
        <f t="shared" si="30"/>
        <v>288845.20763820031</v>
      </c>
      <c r="U150" s="75">
        <v>22720885.306701247</v>
      </c>
      <c r="V150" s="75">
        <v>532356.54</v>
      </c>
      <c r="W150" s="75">
        <v>69567.654463318511</v>
      </c>
      <c r="X150" s="77">
        <f t="shared" si="26"/>
        <v>104124.02684372198</v>
      </c>
      <c r="Y150" s="81"/>
      <c r="Z150" s="82">
        <v>9725277</v>
      </c>
      <c r="AA150" s="83">
        <f t="shared" si="36"/>
        <v>10093155.629284265</v>
      </c>
      <c r="AB150" s="83"/>
      <c r="AC150" s="83">
        <f t="shared" si="31"/>
        <v>629277.61446331849</v>
      </c>
      <c r="AD150" s="83">
        <f>(W150+[2]AWM_DB_2017Q4!D189*[2]AWM_DB_2017Q4!J189)/[2]AWM_DB_2017Q4!H189</f>
        <v>451803.70009544172</v>
      </c>
      <c r="AE150" s="83">
        <f>W150/[2]AWM_DB_2017Q4!H189</f>
        <v>49947.968260176247</v>
      </c>
      <c r="AF150" s="83">
        <f>([2]AWM_DB_2017Q4!E189*[2]AWM_DB_2017Q4!K189-[2]Fiscaldatabase!W150)/[2]AWM_DB_2017Q4!H189</f>
        <v>352887.0843339588</v>
      </c>
      <c r="AG150" s="83">
        <f>N150/([2]AWM_DB_2017Q4!H189)</f>
        <v>331206.62918836257</v>
      </c>
      <c r="AH150" s="84">
        <f>([2]AWM_DB_2017Q4!C189*[2]AWM_DB_2017Q4!I189)/([2]AWM_DB_2017Q4!B189*[2]AWM_DB_2017Q4!H189)*100</f>
        <v>54.44753546194687</v>
      </c>
      <c r="AI150" s="84">
        <f>([2]AWM_DB_2017Q4!E189*[2]AWM_DB_2017Q4!K189-[2]Fiscaldatabase!W150)/([2]AWM_DB_2017Q4!H189*[2]AWM_DB_2017Q4!B189)*100</f>
        <v>18.017388120847137</v>
      </c>
      <c r="AJ150" s="84">
        <f>(W150+[2]AWM_DB_2017Q4!D189*[2]AWM_DB_2017Q4!J189)/([2]AWM_DB_2017Q4!H189*[2]AWM_DB_2017Q4!B189)*100</f>
        <v>23.067782813356537</v>
      </c>
      <c r="AK150" s="84">
        <f t="shared" si="32"/>
        <v>4.4672936038494697</v>
      </c>
      <c r="AL150">
        <f>[2]AWM_DB_2017Q4!Q189/([2]AWM_DB_2017Q4!B189*[2]AWM_DB_2017Q4!H189)</f>
        <v>0.47632990632799438</v>
      </c>
      <c r="AM150">
        <f>([2]AWM_DB_2017Q4!Q189-I150)/([2]AWM_DB_2017Q4!B189*[2]AWM_DB_2017Q4!H189)</f>
        <v>0.39742502228728477</v>
      </c>
      <c r="AO150">
        <f>Z150/([2]AWM_DB_2017Q4!B189*[2]AWM_DB_2017Q4!H189+[2]AWM_DB_2017Q4!B188*[2]AWM_DB_2017Q4!H188+[2]AWM_DB_2017Q4!B187*[2]AWM_DB_2017Q4!H187+[2]AWM_DB_2017Q4!B186*[2]AWM_DB_2017Q4!H186)*100</f>
        <v>90.167264526806704</v>
      </c>
      <c r="AP150">
        <f>Z150/([2]AWM_DB_2017Q4!B189*[2]AWM_DB_2017Q4!H189*4)*100</f>
        <v>89.126843363662715</v>
      </c>
      <c r="AQ150">
        <f>AA150/([2]AWM_DB_2017Q4!B189*[2]AWM_DB_2017Q4!H189*4)*100</f>
        <v>92.498249748186012</v>
      </c>
      <c r="AR150">
        <f>B150/([2]AWM_DB_2017Q4!B189*[2]AWM_DB_2017Q4!H189)*100</f>
        <v>1.2157527611142345</v>
      </c>
      <c r="AS150">
        <f>(B150-P150)/([2]AWM_DB_2017Q4!B189*[2]AWM_DB_2017Q4!H189)*100</f>
        <v>-0.87747542881307627</v>
      </c>
      <c r="AT150">
        <f>SUM(C147:C150)/([2]AWM_DB_2017Q4!B189*[2]AWM_DB_2017Q4!H189+[2]AWM_DB_2017Q4!B188*[2]AWM_DB_2017Q4!H188+[2]AWM_DB_2017Q4!B187*[2]AWM_DB_2017Q4!H187+[2]AWM_DB_2017Q4!B186*[2]AWM_DB_2017Q4!H186)*100</f>
        <v>-0.62067084004874229</v>
      </c>
      <c r="AU150" s="85">
        <f>Z150/([2]AWM_DB_2017Q4!H189*[2]population!D234)</f>
        <v>6946544.828135971</v>
      </c>
      <c r="AV150">
        <f>AA150/([2]AWM_DB_2017Q4!H189*[2]population!D234)</f>
        <v>7209312.1909202244</v>
      </c>
      <c r="AW150" s="36">
        <f>(M150-P150)/([2]AWM_DB_2017Q4!B189*[2]AWM_DB_2017Q4!H189)*100</f>
        <v>45.265508334875427</v>
      </c>
      <c r="AX150" s="36">
        <f>D150/([2]AWM_DB_2017Q4!B189*[2]AWM_DB_2017Q4!H189)*100</f>
        <v>46.142983763688491</v>
      </c>
      <c r="AZ150" s="36">
        <f>AC150/([2]AWM_DB_2017Q4!B189*[2]AWM_DB_2017Q4!H189)*100</f>
        <v>23.067940327676638</v>
      </c>
      <c r="BA150" s="36">
        <f>AD150/[2]AWM_DB_2017Q4!B189*100</f>
        <v>23.067782813356541</v>
      </c>
      <c r="BC150">
        <f>R150/([2]AWM_DB_2017Q4!B189*[2]AWM_DB_2017Q4!H189)*100</f>
        <v>20.517742346671223</v>
      </c>
      <c r="BD150">
        <f>([2]AWM_DB_2017Q4!D189*[2]AWM_DB_2017Q4!J189)/([2]AWM_DB_2017Q4!B189*[2]AWM_DB_2017Q4!H189)*100</f>
        <v>20.517584832351123</v>
      </c>
      <c r="BE150" s="37">
        <f>N150/([2]AWM_DB_2017Q4!B189*[2]AWM_DB_2017Q4!H189)*100</f>
        <v>16.910447140754052</v>
      </c>
      <c r="BG150">
        <f t="shared" si="33"/>
        <v>0.31888141722731245</v>
      </c>
      <c r="BH150">
        <f>([2]AWM_DB_2017Q4!D189/[2]AWM_DB_2017Q4!D188-1)*100</f>
        <v>0.3188810273856868</v>
      </c>
      <c r="BL150" s="37">
        <f>(G150+H150)/[2]AWM_DB_2017Q4!Q189</f>
        <v>0.52831476040106495</v>
      </c>
      <c r="BM150">
        <f>(E150+H150)/[2]AWM_DB_2017Q4!T189</f>
        <v>0.31586575369012793</v>
      </c>
      <c r="BN150">
        <f>(E150)/[2]AWM_DB_2017Q4!T189</f>
        <v>0.14349447122426837</v>
      </c>
      <c r="BP150">
        <f>(H150)/[2]AWM_DB_2017Q4!T189</f>
        <v>0.17237128246585959</v>
      </c>
      <c r="BR150">
        <f>($E150)/[2]AWM_DB_2017Q4!Q189</f>
        <v>0.26700708070942425</v>
      </c>
      <c r="BS150">
        <f>($G150)/[2]AWM_DB_2017Q4!Q189</f>
        <v>0.20757520481625771</v>
      </c>
      <c r="BT150">
        <f>($H150)/[2]AWM_DB_2017Q4!Q189</f>
        <v>0.32073955558480716</v>
      </c>
      <c r="BU150">
        <f>($I150)/([2]AWM_DB_2017Q4!$Q189)</f>
        <v>0.16565175310738686</v>
      </c>
      <c r="BV150">
        <f>($J150)/([2]AWM_DB_2017Q4!$Q189)</f>
        <v>0.15508780247742029</v>
      </c>
      <c r="BW150">
        <f>K150/([2]AWM_DB_2017Q4!C189*[2]AWM_DB_2017Q4!I189)*100</f>
        <v>23.877876541440813</v>
      </c>
      <c r="BX150">
        <f>($I150)/([2]AWM_DB_2017Q4!Q189-$I150)*100</f>
        <v>19.85403022351019</v>
      </c>
      <c r="BY150">
        <f>($J150)/([2]AWM_DB_2017Q4!Q189-$I150)*100</f>
        <v>18.587898165426509</v>
      </c>
      <c r="BZ150">
        <f>($E150)/([2]AWM_DB_2017Q4!B189*[2]AWM_DB_2017Q4!H189)*100</f>
        <v>12.718345774323128</v>
      </c>
      <c r="CA150" s="37">
        <f>($I150)/([2]AWM_DB_2017Q4!B189*[2]AWM_DB_2017Q4!H189)*100</f>
        <v>7.8904884040709637</v>
      </c>
      <c r="CB150" s="37">
        <f>($J150)/([2]AWM_DB_2017Q4!B189*[2]AWM_DB_2017Q4!H189)*100</f>
        <v>7.3872958426684097</v>
      </c>
      <c r="CC150" s="37">
        <f t="shared" si="34"/>
        <v>15.277784246739373</v>
      </c>
      <c r="CD150">
        <f>N150/([2]AWM_DB_2017Q4!H189*[2]population!D234)*100</f>
        <v>32949999.880441267</v>
      </c>
      <c r="CF150">
        <f t="shared" si="25"/>
        <v>0.51646811321837927</v>
      </c>
      <c r="CG150">
        <f>N150/([2]AWM_DB_2017Q4!B189*[2]AWM_DB_2017Q4!H189)*100</f>
        <v>16.910447140754052</v>
      </c>
      <c r="CH150">
        <f>($G150+$H150)/[2]AWM_DB_2017Q4!Q189*100</f>
        <v>52.831476040106494</v>
      </c>
      <c r="CI150">
        <f t="shared" si="35"/>
        <v>38.441928388936702</v>
      </c>
      <c r="CK150" s="80">
        <f>N150+P150+Q150+[2]Fiscaldatabase!CN150+W150+X150</f>
        <v>1291909.60271097</v>
      </c>
      <c r="CL150" s="80">
        <f>[2]Fiscaldatabase!CK150-D150-P150</f>
        <v>-23941.225657093448</v>
      </c>
      <c r="CM150" s="80">
        <f>[2]Fiscaldatabase!CK150-D150</f>
        <v>33160.605853387853</v>
      </c>
      <c r="CN150" s="83">
        <f>[2]AWM_DB_2017Q4!D189*[2]AWM_DB_2017Q4!J189</f>
        <v>559705.66311721853</v>
      </c>
      <c r="CO150" s="55">
        <f>[2]Fiscaldatabase!CL150/([2]AWM_DB_2017Q4!B189*[2]AWM_DB_2017Q4!H189)*100</f>
        <v>-0.87763294313318607</v>
      </c>
      <c r="CP150" s="37">
        <f>[2]Fiscaldatabase!CM150/([2]AWM_DB_2017Q4!B189*[2]AWM_DB_2017Q4!H189)*100</f>
        <v>1.2155952467941247</v>
      </c>
      <c r="CQ150">
        <f>SUM([2]Fiscaldatabase!CM147:CM150)/([2]AWM_DB_2017Q4!B189*[2]AWM_DB_2017Q4!H189+[2]AWM_DB_2017Q4!B188*[2]AWM_DB_2017Q4!H188+[2]AWM_DB_2017Q4!B187*[2]AWM_DB_2017Q4!H187+[2]AWM_DB_2017Q4!B186*[2]AWM_DB_2017Q4!H186)*100</f>
        <v>1.5109683146955777</v>
      </c>
      <c r="CX150">
        <v>29061.035008735998</v>
      </c>
      <c r="CY150" s="37">
        <f>CX150/([2]AWM_DB_2017Q4!B189*[2]AWM_DB_2017Q4!H189)*100</f>
        <v>1.0653139505268721</v>
      </c>
    </row>
    <row r="151" spans="1:103">
      <c r="A151" s="71" t="s">
        <v>438</v>
      </c>
      <c r="B151" s="72">
        <f t="shared" si="27"/>
        <v>27359.280953820562</v>
      </c>
      <c r="C151" s="73">
        <f t="shared" si="28"/>
        <v>-29729.542771167944</v>
      </c>
      <c r="D151" s="74">
        <v>1275342.6585944206</v>
      </c>
      <c r="E151" s="75">
        <v>352021.22848342982</v>
      </c>
      <c r="F151" s="76">
        <v>78715.682000000001</v>
      </c>
      <c r="G151" s="76">
        <v>273305.54648342985</v>
      </c>
      <c r="H151" s="75">
        <v>420554.07857719454</v>
      </c>
      <c r="I151" s="76">
        <v>217729.1</v>
      </c>
      <c r="J151" s="76">
        <v>202824.97857719453</v>
      </c>
      <c r="K151" s="75">
        <v>358001.9857885777</v>
      </c>
      <c r="L151" s="77">
        <f t="shared" si="29"/>
        <v>144765.36574521847</v>
      </c>
      <c r="M151" s="78">
        <v>1302701.9395482412</v>
      </c>
      <c r="N151" s="75">
        <v>464595.5061323705</v>
      </c>
      <c r="O151" s="79">
        <v>39002.243826134698</v>
      </c>
      <c r="P151" s="75">
        <v>57088.823724988506</v>
      </c>
      <c r="Q151" s="75">
        <v>40105.556812254777</v>
      </c>
      <c r="R151" s="75">
        <v>563186.28</v>
      </c>
      <c r="S151" s="75">
        <v>272428.77255745174</v>
      </c>
      <c r="T151" s="80">
        <f t="shared" si="30"/>
        <v>290757.50744254829</v>
      </c>
      <c r="U151" s="75">
        <v>22750001.416318424</v>
      </c>
      <c r="V151" s="75">
        <v>532838.67000000004</v>
      </c>
      <c r="W151" s="75">
        <v>70490.246624680818</v>
      </c>
      <c r="X151" s="77">
        <f t="shared" si="26"/>
        <v>107235.52625394682</v>
      </c>
      <c r="Y151" s="81"/>
      <c r="Z151" s="82">
        <v>9734624.1999999899</v>
      </c>
      <c r="AA151" s="83">
        <f t="shared" si="36"/>
        <v>10120514.910238085</v>
      </c>
      <c r="AB151" s="83"/>
      <c r="AC151" s="83">
        <f t="shared" si="31"/>
        <v>633676.52662468085</v>
      </c>
      <c r="AD151" s="83">
        <f>(W151+[2]AWM_DB_2017Q4!D190*[2]AWM_DB_2017Q4!J190)/[2]AWM_DB_2017Q4!H190</f>
        <v>454308.93590190343</v>
      </c>
      <c r="AE151" s="83">
        <f>W151/[2]AWM_DB_2017Q4!H190</f>
        <v>50537.720594760671</v>
      </c>
      <c r="AF151" s="83">
        <f>([2]AWM_DB_2017Q4!E190*[2]AWM_DB_2017Q4!K190-[2]Fiscaldatabase!W151)/[2]AWM_DB_2017Q4!H190</f>
        <v>351841.60272011952</v>
      </c>
      <c r="AG151" s="83">
        <f>N151/([2]AWM_DB_2017Q4!H190)</f>
        <v>333090.02312779857</v>
      </c>
      <c r="AH151" s="84">
        <f>([2]AWM_DB_2017Q4!C190*[2]AWM_DB_2017Q4!I190)/([2]AWM_DB_2017Q4!B190*[2]AWM_DB_2017Q4!H190)*100</f>
        <v>54.631942860870751</v>
      </c>
      <c r="AI151" s="84">
        <f>([2]AWM_DB_2017Q4!E190*[2]AWM_DB_2017Q4!K190-[2]Fiscaldatabase!W151)/([2]AWM_DB_2017Q4!H190*[2]AWM_DB_2017Q4!B190)*100</f>
        <v>17.855733404792037</v>
      </c>
      <c r="AJ151" s="84">
        <f>(W151+[2]AWM_DB_2017Q4!D190*[2]AWM_DB_2017Q4!J190)/([2]AWM_DB_2017Q4!H190*[2]AWM_DB_2017Q4!B190)*100</f>
        <v>23.05588418244</v>
      </c>
      <c r="AK151" s="84">
        <f t="shared" si="32"/>
        <v>4.4564395518972191</v>
      </c>
      <c r="AL151">
        <f>[2]AWM_DB_2017Q4!Q190/([2]AWM_DB_2017Q4!B190*[2]AWM_DB_2017Q4!H190)</f>
        <v>0.4770049708683316</v>
      </c>
      <c r="AM151">
        <f>([2]AWM_DB_2017Q4!Q190-I151)/([2]AWM_DB_2017Q4!B190*[2]AWM_DB_2017Q4!H190)</f>
        <v>0.39778519668634099</v>
      </c>
      <c r="AO151">
        <f>Z151/([2]AWM_DB_2017Q4!B190*[2]AWM_DB_2017Q4!H190+[2]AWM_DB_2017Q4!B189*[2]AWM_DB_2017Q4!H189+[2]AWM_DB_2017Q4!B188*[2]AWM_DB_2017Q4!H188+[2]AWM_DB_2017Q4!B187*[2]AWM_DB_2017Q4!H187)*100</f>
        <v>89.643774146151415</v>
      </c>
      <c r="AP151">
        <f>Z151/([2]AWM_DB_2017Q4!B190*[2]AWM_DB_2017Q4!H190*4)*100</f>
        <v>88.547503626127565</v>
      </c>
      <c r="AQ151">
        <f>AA151/([2]AWM_DB_2017Q4!B190*[2]AWM_DB_2017Q4!H190*4)*100</f>
        <v>92.05761951371332</v>
      </c>
      <c r="AR151">
        <f>B151/([2]AWM_DB_2017Q4!B190*[2]AWM_DB_2017Q4!H190)*100</f>
        <v>0.99545538880347184</v>
      </c>
      <c r="AS151">
        <f>(B151-P151)/([2]AWM_DB_2017Q4!B190*[2]AWM_DB_2017Q4!H190)*100</f>
        <v>-1.0816963211925985</v>
      </c>
      <c r="AT151">
        <f>SUM(C148:C151)/([2]AWM_DB_2017Q4!B190*[2]AWM_DB_2017Q4!H190+[2]AWM_DB_2017Q4!B189*[2]AWM_DB_2017Q4!H189+[2]AWM_DB_2017Q4!B188*[2]AWM_DB_2017Q4!H188+[2]AWM_DB_2017Q4!B187*[2]AWM_DB_2017Q4!H187)*100</f>
        <v>-0.81544568135308371</v>
      </c>
      <c r="AU151" s="85">
        <f>Z151/([2]AWM_DB_2017Q4!H190*[2]population!D235)</f>
        <v>6943306.3937309245</v>
      </c>
      <c r="AV151">
        <f>AA151/([2]AWM_DB_2017Q4!H190*[2]population!D235)</f>
        <v>7218546.3393754149</v>
      </c>
      <c r="AW151" s="36">
        <f>(M151-P151)/([2]AWM_DB_2017Q4!B190*[2]AWM_DB_2017Q4!H190)*100</f>
        <v>45.321084666056912</v>
      </c>
      <c r="AX151" s="36">
        <f>D151/([2]AWM_DB_2017Q4!B190*[2]AWM_DB_2017Q4!H190)*100</f>
        <v>46.402780987249514</v>
      </c>
      <c r="AZ151" s="36">
        <f>AC151/([2]AWM_DB_2017Q4!B190*[2]AWM_DB_2017Q4!H190)*100</f>
        <v>23.056041357648262</v>
      </c>
      <c r="BA151" s="36">
        <f>AD151/[2]AWM_DB_2017Q4!B190*100</f>
        <v>23.055884182439996</v>
      </c>
      <c r="BC151">
        <f>R151/([2]AWM_DB_2017Q4!B190*[2]AWM_DB_2017Q4!H190)*100</f>
        <v>20.491284777273826</v>
      </c>
      <c r="BD151">
        <f>([2]AWM_DB_2017Q4!D190*[2]AWM_DB_2017Q4!J190)/([2]AWM_DB_2017Q4!B190*[2]AWM_DB_2017Q4!H190)*100</f>
        <v>20.491127602065564</v>
      </c>
      <c r="BE151" s="37">
        <f>N151/([2]AWM_DB_2017Q4!B190*[2]AWM_DB_2017Q4!H190)*100</f>
        <v>16.904102888302024</v>
      </c>
      <c r="BG151">
        <f t="shared" si="33"/>
        <v>9.0565244112528198E-2</v>
      </c>
      <c r="BH151">
        <f>([2]AWM_DB_2017Q4!D190/[2]AWM_DB_2017Q4!D189-1)*100</f>
        <v>9.0566540577396992E-2</v>
      </c>
      <c r="BL151" s="37">
        <f>(G151+H151)/[2]AWM_DB_2017Q4!Q190</f>
        <v>0.5292560545933882</v>
      </c>
      <c r="BM151">
        <f>(E151+H151)/[2]AWM_DB_2017Q4!T190</f>
        <v>0.31765464351582329</v>
      </c>
      <c r="BN151">
        <f>(E151)/[2]AWM_DB_2017Q4!T190</f>
        <v>0.14473822399184111</v>
      </c>
      <c r="BP151">
        <f>(H151)/[2]AWM_DB_2017Q4!T190</f>
        <v>0.17291641952398215</v>
      </c>
      <c r="BR151">
        <f>($E151)/[2]AWM_DB_2017Q4!Q190</f>
        <v>0.26851161213477348</v>
      </c>
      <c r="BS151">
        <f>($G151)/[2]AWM_DB_2017Q4!Q190</f>
        <v>0.20846956647415765</v>
      </c>
      <c r="BT151">
        <f>($H151)/[2]AWM_DB_2017Q4!Q190</f>
        <v>0.32078648811923055</v>
      </c>
      <c r="BU151">
        <f>($I151)/([2]AWM_DB_2017Q4!$Q190)</f>
        <v>0.16607746044612545</v>
      </c>
      <c r="BV151">
        <f>($J151)/([2]AWM_DB_2017Q4!$Q190)</f>
        <v>0.1547090276731051</v>
      </c>
      <c r="BW151">
        <f>K151/([2]AWM_DB_2017Q4!C190*[2]AWM_DB_2017Q4!I190)*100</f>
        <v>23.842726271480778</v>
      </c>
      <c r="BX151">
        <f>($I151)/([2]AWM_DB_2017Q4!Q190-$I151)*100</f>
        <v>19.915214251790374</v>
      </c>
      <c r="BY151">
        <f>($J151)/([2]AWM_DB_2017Q4!Q190-$I151)*100</f>
        <v>18.551966200106566</v>
      </c>
      <c r="BZ151">
        <f>($E151)/([2]AWM_DB_2017Q4!B190*[2]AWM_DB_2017Q4!H190)*100</f>
        <v>12.808137372415636</v>
      </c>
      <c r="CA151" s="37">
        <f>($I151)/([2]AWM_DB_2017Q4!B190*[2]AWM_DB_2017Q4!H190)*100</f>
        <v>7.9219774181990559</v>
      </c>
      <c r="CB151" s="37">
        <f>($J151)/([2]AWM_DB_2017Q4!B190*[2]AWM_DB_2017Q4!H190)*100</f>
        <v>7.3796975238277396</v>
      </c>
      <c r="CC151" s="37">
        <f t="shared" si="34"/>
        <v>15.301674942026796</v>
      </c>
      <c r="CD151">
        <f>N151/([2]AWM_DB_2017Q4!H190*[2]population!D235)*100</f>
        <v>33137683.406695317</v>
      </c>
      <c r="CF151">
        <f t="shared" si="25"/>
        <v>0.51771962534904981</v>
      </c>
      <c r="CG151">
        <f>N151/([2]AWM_DB_2017Q4!B190*[2]AWM_DB_2017Q4!H190)*100</f>
        <v>16.904102888302024</v>
      </c>
      <c r="CH151">
        <f>($G151+$H151)/[2]AWM_DB_2017Q4!Q190*100</f>
        <v>52.925605459338819</v>
      </c>
      <c r="CI151">
        <f t="shared" si="35"/>
        <v>38.467180451896937</v>
      </c>
      <c r="CK151" s="80">
        <f>N151+P151+Q151+[2]Fiscaldatabase!CN151+W151+X151</f>
        <v>1302697.6197155996</v>
      </c>
      <c r="CL151" s="80">
        <f>[2]Fiscaldatabase!CK151-D151-P151</f>
        <v>-29733.862603809575</v>
      </c>
      <c r="CM151" s="80">
        <f>[2]Fiscaldatabase!CK151-D151</f>
        <v>27354.961121178931</v>
      </c>
      <c r="CN151" s="83">
        <f>[2]AWM_DB_2017Q4!D190*[2]AWM_DB_2017Q4!J190</f>
        <v>563181.9601673584</v>
      </c>
      <c r="CO151" s="55">
        <f>[2]Fiscaldatabase!CL151/([2]AWM_DB_2017Q4!B190*[2]AWM_DB_2017Q4!H190)*100</f>
        <v>-1.0818534964008615</v>
      </c>
      <c r="CP151" s="37">
        <f>[2]Fiscaldatabase!CM151/([2]AWM_DB_2017Q4!B190*[2]AWM_DB_2017Q4!H190)*100</f>
        <v>0.99529821359520887</v>
      </c>
      <c r="CQ151">
        <f>SUM([2]Fiscaldatabase!CM148:CM151)/([2]AWM_DB_2017Q4!B190*[2]AWM_DB_2017Q4!H190+[2]AWM_DB_2017Q4!B189*[2]AWM_DB_2017Q4!H189+[2]AWM_DB_2017Q4!B188*[2]AWM_DB_2017Q4!H188+[2]AWM_DB_2017Q4!B187*[2]AWM_DB_2017Q4!H187)*100</f>
        <v>1.2957205901160829</v>
      </c>
      <c r="CX151">
        <v>26188.7272523752</v>
      </c>
      <c r="CY151" s="37">
        <f>CX151/([2]AWM_DB_2017Q4!B190*[2]AWM_DB_2017Q4!H190)*100</f>
        <v>0.95286530787428303</v>
      </c>
    </row>
    <row r="152" spans="1:103">
      <c r="A152" s="71" t="s">
        <v>439</v>
      </c>
      <c r="B152" s="72">
        <f t="shared" si="27"/>
        <v>29296.03364464012</v>
      </c>
      <c r="C152" s="73">
        <f t="shared" si="28"/>
        <v>-26490.997173827964</v>
      </c>
      <c r="D152" s="74">
        <v>1285345.1968777825</v>
      </c>
      <c r="E152" s="75">
        <v>354709.33804154582</v>
      </c>
      <c r="F152" s="76">
        <v>80141.292000000001</v>
      </c>
      <c r="G152" s="76">
        <v>274568.04604154581</v>
      </c>
      <c r="H152" s="75">
        <v>425959.85278525902</v>
      </c>
      <c r="I152" s="76">
        <v>220246.96</v>
      </c>
      <c r="J152" s="76">
        <v>205712.89278525903</v>
      </c>
      <c r="K152" s="75">
        <v>361111.08135046158</v>
      </c>
      <c r="L152" s="77">
        <f t="shared" si="29"/>
        <v>143564.92470051604</v>
      </c>
      <c r="M152" s="78">
        <v>1314641.2305224226</v>
      </c>
      <c r="N152" s="75">
        <v>466960.66490508639</v>
      </c>
      <c r="O152" s="79">
        <v>38096.173386498122</v>
      </c>
      <c r="P152" s="75">
        <v>55787.030818468083</v>
      </c>
      <c r="Q152" s="75">
        <v>40770.365140654016</v>
      </c>
      <c r="R152" s="75">
        <v>566915.96</v>
      </c>
      <c r="S152" s="75">
        <v>273987.18897026789</v>
      </c>
      <c r="T152" s="80">
        <f t="shared" si="30"/>
        <v>292928.77102973207</v>
      </c>
      <c r="U152" s="75">
        <v>22777900.94640613</v>
      </c>
      <c r="V152" s="75">
        <v>535300.07999999996</v>
      </c>
      <c r="W152" s="75">
        <v>71529.200512386786</v>
      </c>
      <c r="X152" s="77">
        <f t="shared" si="26"/>
        <v>112678.00914582727</v>
      </c>
      <c r="Y152" s="81"/>
      <c r="Z152" s="82">
        <v>9757277.4000000004</v>
      </c>
      <c r="AA152" s="83">
        <f t="shared" si="36"/>
        <v>10149810.943882726</v>
      </c>
      <c r="AB152" s="83"/>
      <c r="AC152" s="83">
        <f t="shared" si="31"/>
        <v>638445.1605123867</v>
      </c>
      <c r="AD152" s="83">
        <f>(W152+[2]AWM_DB_2017Q4!D191*[2]AWM_DB_2017Q4!J191)/[2]AWM_DB_2017Q4!H191</f>
        <v>455588.30255045532</v>
      </c>
      <c r="AE152" s="83">
        <f>W152/[2]AWM_DB_2017Q4!H191</f>
        <v>51042.894314215497</v>
      </c>
      <c r="AF152" s="83">
        <f>([2]AWM_DB_2017Q4!E191*[2]AWM_DB_2017Q4!K191-[2]Fiscaldatabase!W152)/[2]AWM_DB_2017Q4!H191</f>
        <v>357683.44452654343</v>
      </c>
      <c r="AG152" s="83">
        <f>N152/([2]AWM_DB_2017Q4!H191)</f>
        <v>333220.89016664721</v>
      </c>
      <c r="AH152" s="84">
        <f>([2]AWM_DB_2017Q4!C191*[2]AWM_DB_2017Q4!I191)/([2]AWM_DB_2017Q4!B191*[2]AWM_DB_2017Q4!H191)*100</f>
        <v>54.340058094651447</v>
      </c>
      <c r="AI152" s="84">
        <f>([2]AWM_DB_2017Q4!E191*[2]AWM_DB_2017Q4!K191-[2]Fiscaldatabase!W152)/([2]AWM_DB_2017Q4!H191*[2]AWM_DB_2017Q4!B191)*100</f>
        <v>18.02360126069982</v>
      </c>
      <c r="AJ152" s="84">
        <f>(W152+[2]AWM_DB_2017Q4!D191*[2]AWM_DB_2017Q4!J191)/([2]AWM_DB_2017Q4!H191*[2]AWM_DB_2017Q4!B191)*100</f>
        <v>22.957008578011273</v>
      </c>
      <c r="AK152" s="84">
        <f t="shared" si="32"/>
        <v>4.6793320666374569</v>
      </c>
      <c r="AL152">
        <f>[2]AWM_DB_2017Q4!Q191/([2]AWM_DB_2017Q4!B191*[2]AWM_DB_2017Q4!H191)</f>
        <v>0.47572219948159233</v>
      </c>
      <c r="AM152">
        <f>([2]AWM_DB_2017Q4!Q191-I152)/([2]AWM_DB_2017Q4!B191*[2]AWM_DB_2017Q4!H191)</f>
        <v>0.39652595714448191</v>
      </c>
      <c r="AO152">
        <f>Z152/([2]AWM_DB_2017Q4!B191*[2]AWM_DB_2017Q4!H191+[2]AWM_DB_2017Q4!B190*[2]AWM_DB_2017Q4!H190+[2]AWM_DB_2017Q4!B189*[2]AWM_DB_2017Q4!H189+[2]AWM_DB_2017Q4!B188*[2]AWM_DB_2017Q4!H188)*100</f>
        <v>89.05994036736405</v>
      </c>
      <c r="AP152">
        <f>Z152/([2]AWM_DB_2017Q4!B191*[2]AWM_DB_2017Q4!H191*4)*100</f>
        <v>87.71286849098972</v>
      </c>
      <c r="AQ152">
        <f>AA152/([2]AWM_DB_2017Q4!B191*[2]AWM_DB_2017Q4!H191*4)*100</f>
        <v>91.241541675262184</v>
      </c>
      <c r="AR152">
        <f>B152/([2]AWM_DB_2017Q4!B191*[2]AWM_DB_2017Q4!H191)*100</f>
        <v>1.0534246556851727</v>
      </c>
      <c r="AS152">
        <f>(B152-P152)/([2]AWM_DB_2017Q4!B191*[2]AWM_DB_2017Q4!H191)*100</f>
        <v>-0.95256135745537074</v>
      </c>
      <c r="AT152">
        <f>SUM(C149:C152)/([2]AWM_DB_2017Q4!B191*[2]AWM_DB_2017Q4!H191+[2]AWM_DB_2017Q4!B190*[2]AWM_DB_2017Q4!H190+[2]AWM_DB_2017Q4!B189*[2]AWM_DB_2017Q4!H189+[2]AWM_DB_2017Q4!B188*[2]AWM_DB_2017Q4!H188)*100</f>
        <v>-0.89146796141432472</v>
      </c>
      <c r="AU152" s="85">
        <f>Z152/([2]AWM_DB_2017Q4!H191*[2]population!D236)</f>
        <v>6927000.4613973452</v>
      </c>
      <c r="AV152">
        <f>AA152/([2]AWM_DB_2017Q4!H191*[2]population!D236)</f>
        <v>7205672.4646745678</v>
      </c>
      <c r="AW152" s="36">
        <f>(M152-P152)/([2]AWM_DB_2017Q4!B191*[2]AWM_DB_2017Q4!H191)*100</f>
        <v>45.265788125676558</v>
      </c>
      <c r="AX152" s="36">
        <f>D152/([2]AWM_DB_2017Q4!B191*[2]AWM_DB_2017Q4!H191)*100</f>
        <v>46.218349483131938</v>
      </c>
      <c r="AZ152" s="36">
        <f>AC152/([2]AWM_DB_2017Q4!B191*[2]AWM_DB_2017Q4!H191)*100</f>
        <v>22.957164834826486</v>
      </c>
      <c r="BA152" s="36">
        <f>AD152/[2]AWM_DB_2017Q4!B191*100</f>
        <v>22.957008578011273</v>
      </c>
      <c r="BC152">
        <f>R152/([2]AWM_DB_2017Q4!B191*[2]AWM_DB_2017Q4!H191)*100</f>
        <v>20.385123024143269</v>
      </c>
      <c r="BD152">
        <f>([2]AWM_DB_2017Q4!D191*[2]AWM_DB_2017Q4!J191)/([2]AWM_DB_2017Q4!B191*[2]AWM_DB_2017Q4!H191)*100</f>
        <v>20.384966767328056</v>
      </c>
      <c r="BE152" s="37">
        <f>N152/([2]AWM_DB_2017Q4!B191*[2]AWM_DB_2017Q4!H191)*100</f>
        <v>16.790937763554805</v>
      </c>
      <c r="BG152">
        <f t="shared" si="33"/>
        <v>0.46194282408218434</v>
      </c>
      <c r="BH152">
        <f>([2]AWM_DB_2017Q4!D191/[2]AWM_DB_2017Q4!D190-1)*100</f>
        <v>0.46194322393942056</v>
      </c>
      <c r="BL152" s="37">
        <f>(G152+H152)/[2]AWM_DB_2017Q4!Q191</f>
        <v>0.52950086141692954</v>
      </c>
      <c r="BM152">
        <f>(E152+H152)/[2]AWM_DB_2017Q4!T191</f>
        <v>0.31705474207164797</v>
      </c>
      <c r="BN152">
        <f>(E152)/[2]AWM_DB_2017Q4!T191</f>
        <v>0.14405881390561701</v>
      </c>
      <c r="BP152">
        <f>(H152)/[2]AWM_DB_2017Q4!T191</f>
        <v>0.17299592816603093</v>
      </c>
      <c r="BR152">
        <f>($E152)/[2]AWM_DB_2017Q4!Q191</f>
        <v>0.2681105211657856</v>
      </c>
      <c r="BS152">
        <f>($G152)/[2]AWM_DB_2017Q4!Q191</f>
        <v>0.20753494206303658</v>
      </c>
      <c r="BT152">
        <f>($H152)/[2]AWM_DB_2017Q4!Q191</f>
        <v>0.32196591935389302</v>
      </c>
      <c r="BU152">
        <f>($I152)/([2]AWM_DB_2017Q4!$Q191)</f>
        <v>0.16647581807914952</v>
      </c>
      <c r="BV152">
        <f>($J152)/([2]AWM_DB_2017Q4!$Q191)</f>
        <v>0.15549010127474347</v>
      </c>
      <c r="BW152">
        <f>K152/([2]AWM_DB_2017Q4!C191*[2]AWM_DB_2017Q4!I191)*100</f>
        <v>23.895458637305129</v>
      </c>
      <c r="BX152">
        <f>($I152)/([2]AWM_DB_2017Q4!Q191-$I152)*100</f>
        <v>19.97252409588252</v>
      </c>
      <c r="BY152">
        <f>($J152)/([2]AWM_DB_2017Q4!Q191-$I152)*100</f>
        <v>18.654539921855374</v>
      </c>
      <c r="BZ152">
        <f>($E152)/([2]AWM_DB_2017Q4!B191*[2]AWM_DB_2017Q4!H191)*100</f>
        <v>12.754612683314354</v>
      </c>
      <c r="CA152" s="37">
        <f>($I152)/([2]AWM_DB_2017Q4!B191*[2]AWM_DB_2017Q4!H191)*100</f>
        <v>7.919624233711045</v>
      </c>
      <c r="CB152" s="37">
        <f>($J152)/([2]AWM_DB_2017Q4!B191*[2]AWM_DB_2017Q4!H191)*100</f>
        <v>7.3970092976036499</v>
      </c>
      <c r="CC152" s="37">
        <f t="shared" si="34"/>
        <v>15.316633531314695</v>
      </c>
      <c r="CD152">
        <f>N152/([2]AWM_DB_2017Q4!H191*[2]population!D236)*100</f>
        <v>33151017.529254053</v>
      </c>
      <c r="CF152">
        <f t="shared" si="25"/>
        <v>0.51706037214505762</v>
      </c>
      <c r="CG152">
        <f>N152/([2]AWM_DB_2017Q4!B191*[2]AWM_DB_2017Q4!H191)*100</f>
        <v>16.790937763554805</v>
      </c>
      <c r="CH152">
        <f>($G152+$H152)/[2]AWM_DB_2017Q4!Q191*100</f>
        <v>52.950086141692957</v>
      </c>
      <c r="CI152">
        <f t="shared" si="35"/>
        <v>38.627064017737894</v>
      </c>
      <c r="CK152" s="80">
        <f>N152+P152+Q152+[2]Fiscaldatabase!CN152+W152+X152</f>
        <v>1314636.8849767863</v>
      </c>
      <c r="CL152" s="80">
        <f>[2]Fiscaldatabase!CK152-D152-P152</f>
        <v>-26495.342719464221</v>
      </c>
      <c r="CM152" s="80">
        <f>[2]Fiscaldatabase!CK152-D152</f>
        <v>29291.688099003863</v>
      </c>
      <c r="CN152" s="83">
        <f>[2]AWM_DB_2017Q4!D191*[2]AWM_DB_2017Q4!J191</f>
        <v>566911.61445436371</v>
      </c>
      <c r="CO152" s="55">
        <f>[2]Fiscaldatabase!CL152/([2]AWM_DB_2017Q4!B191*[2]AWM_DB_2017Q4!H191)*100</f>
        <v>-0.9527176142705821</v>
      </c>
      <c r="CP152" s="37">
        <f>[2]Fiscaldatabase!CM152/([2]AWM_DB_2017Q4!B191*[2]AWM_DB_2017Q4!H191)*100</f>
        <v>1.0532683988699614</v>
      </c>
      <c r="CQ152">
        <f>SUM([2]Fiscaldatabase!CM149:CM152)/([2]AWM_DB_2017Q4!B191*[2]AWM_DB_2017Q4!H191+[2]AWM_DB_2017Q4!B190*[2]AWM_DB_2017Q4!H190+[2]AWM_DB_2017Q4!B189*[2]AWM_DB_2017Q4!H189+[2]AWM_DB_2017Q4!B188*[2]AWM_DB_2017Q4!H188)*100</f>
        <v>1.1869858752241789</v>
      </c>
      <c r="CX152">
        <v>38428.382449112803</v>
      </c>
      <c r="CY152" s="37">
        <f>CX152/([2]AWM_DB_2017Q4!B191*[2]AWM_DB_2017Q4!H191)*100</f>
        <v>1.3818049924789424</v>
      </c>
    </row>
    <row r="153" spans="1:103">
      <c r="A153" s="71" t="s">
        <v>440</v>
      </c>
      <c r="B153" s="72">
        <f t="shared" si="27"/>
        <v>21874.528023726074</v>
      </c>
      <c r="C153" s="73">
        <f t="shared" si="28"/>
        <v>-32605.217922400363</v>
      </c>
      <c r="D153" s="74">
        <v>1295495.2371372653</v>
      </c>
      <c r="E153" s="75">
        <v>360339.82856678759</v>
      </c>
      <c r="F153" s="76">
        <v>81709.960999999996</v>
      </c>
      <c r="G153" s="76">
        <v>278629.86756678758</v>
      </c>
      <c r="H153" s="75">
        <v>428924.13725770317</v>
      </c>
      <c r="I153" s="76">
        <v>222101.18</v>
      </c>
      <c r="J153" s="76">
        <v>206822.95725770318</v>
      </c>
      <c r="K153" s="75">
        <v>364097.53055155458</v>
      </c>
      <c r="L153" s="77">
        <f t="shared" si="29"/>
        <v>142133.74076121999</v>
      </c>
      <c r="M153" s="78">
        <v>1317369.7651609913</v>
      </c>
      <c r="N153" s="75">
        <v>469087.0683733715</v>
      </c>
      <c r="O153" s="79">
        <v>37326.038231486447</v>
      </c>
      <c r="P153" s="75">
        <v>54479.745946126437</v>
      </c>
      <c r="Q153" s="75">
        <v>40975.46788845121</v>
      </c>
      <c r="R153" s="75">
        <v>571299.81000000006</v>
      </c>
      <c r="S153" s="75">
        <v>275512.84669832367</v>
      </c>
      <c r="T153" s="80">
        <f t="shared" si="30"/>
        <v>295786.96330167638</v>
      </c>
      <c r="U153" s="75">
        <v>22804133.730232328</v>
      </c>
      <c r="V153" s="75">
        <v>537896.05000000005</v>
      </c>
      <c r="W153" s="75">
        <v>73759.970903588619</v>
      </c>
      <c r="X153" s="77">
        <f t="shared" si="26"/>
        <v>107767.70204945351</v>
      </c>
      <c r="Y153" s="81"/>
      <c r="Z153" s="82">
        <v>9789796.5</v>
      </c>
      <c r="AA153" s="83">
        <f t="shared" si="36"/>
        <v>10171685.471906452</v>
      </c>
      <c r="AB153" s="83"/>
      <c r="AC153" s="83">
        <f t="shared" si="31"/>
        <v>645059.78090358863</v>
      </c>
      <c r="AD153" s="83">
        <f>(W153+[2]AWM_DB_2017Q4!D192*[2]AWM_DB_2017Q4!J192)/[2]AWM_DB_2017Q4!H192</f>
        <v>458470.5668587382</v>
      </c>
      <c r="AE153" s="83">
        <f>W153/[2]AWM_DB_2017Q4!H192</f>
        <v>52424.607088832025</v>
      </c>
      <c r="AF153" s="83">
        <f>([2]AWM_DB_2017Q4!E192*[2]AWM_DB_2017Q4!K192-[2]Fiscaldatabase!W153)/[2]AWM_DB_2017Q4!H192</f>
        <v>356074.51595262537</v>
      </c>
      <c r="AG153" s="83">
        <f>N153/([2]AWM_DB_2017Q4!H192)</f>
        <v>333401.77536227356</v>
      </c>
      <c r="AH153" s="84">
        <f>([2]AWM_DB_2017Q4!C192*[2]AWM_DB_2017Q4!I192)/([2]AWM_DB_2017Q4!B192*[2]AWM_DB_2017Q4!H192)*100</f>
        <v>54.023529571223861</v>
      </c>
      <c r="AI153" s="84">
        <f>([2]AWM_DB_2017Q4!E192*[2]AWM_DB_2017Q4!K192-[2]Fiscaldatabase!W153)/([2]AWM_DB_2017Q4!H192*[2]AWM_DB_2017Q4!B192)*100</f>
        <v>17.813896050099782</v>
      </c>
      <c r="AJ153" s="84">
        <f>(W153+[2]AWM_DB_2017Q4!D192*[2]AWM_DB_2017Q4!J192)/([2]AWM_DB_2017Q4!H192*[2]AWM_DB_2017Q4!B192)*100</f>
        <v>22.936623246406374</v>
      </c>
      <c r="AK153" s="84">
        <f t="shared" si="32"/>
        <v>5.2259511322699836</v>
      </c>
      <c r="AL153">
        <f>[2]AWM_DB_2017Q4!Q192/([2]AWM_DB_2017Q4!B192*[2]AWM_DB_2017Q4!H192)</f>
        <v>0.47473171027775007</v>
      </c>
      <c r="AM153">
        <f>([2]AWM_DB_2017Q4!Q192-I153)/([2]AWM_DB_2017Q4!B192*[2]AWM_DB_2017Q4!H192)</f>
        <v>0.39575785590853252</v>
      </c>
      <c r="AO153">
        <f>Z153/([2]AWM_DB_2017Q4!B192*[2]AWM_DB_2017Q4!H192+[2]AWM_DB_2017Q4!B191*[2]AWM_DB_2017Q4!H191+[2]AWM_DB_2017Q4!B190*[2]AWM_DB_2017Q4!H190+[2]AWM_DB_2017Q4!B189*[2]AWM_DB_2017Q4!H189)*100</f>
        <v>88.437647322984176</v>
      </c>
      <c r="AP153">
        <f>Z153/([2]AWM_DB_2017Q4!B192*[2]AWM_DB_2017Q4!H192*4)*100</f>
        <v>87.02542272572299</v>
      </c>
      <c r="AQ153">
        <f>AA153/([2]AWM_DB_2017Q4!B192*[2]AWM_DB_2017Q4!H192*4)*100</f>
        <v>90.420186775665258</v>
      </c>
      <c r="AR153">
        <f>B153/([2]AWM_DB_2017Q4!B192*[2]AWM_DB_2017Q4!H192)*100</f>
        <v>0.77780576876769003</v>
      </c>
      <c r="AS153">
        <f>(B153-P153)/([2]AWM_DB_2017Q4!B192*[2]AWM_DB_2017Q4!H192)*100</f>
        <v>-1.159363372981741</v>
      </c>
      <c r="AT153">
        <f>SUM(C150:C153)/([2]AWM_DB_2017Q4!B192*[2]AWM_DB_2017Q4!H192+[2]AWM_DB_2017Q4!B191*[2]AWM_DB_2017Q4!H191+[2]AWM_DB_2017Q4!B190*[2]AWM_DB_2017Q4!H190+[2]AWM_DB_2017Q4!B189*[2]AWM_DB_2017Q4!H189)*100</f>
        <v>-1.0186592451039767</v>
      </c>
      <c r="AU153" s="85">
        <f>Z153/([2]AWM_DB_2017Q4!H192*[2]population!D237)</f>
        <v>6922402.9801528351</v>
      </c>
      <c r="AV153">
        <f>AA153/([2]AWM_DB_2017Q4!H192*[2]population!D237)</f>
        <v>7192438.1496492308</v>
      </c>
      <c r="AW153" s="36">
        <f>(M153-P153)/([2]AWM_DB_2017Q4!B192*[2]AWM_DB_2017Q4!H192)*100</f>
        <v>44.905341098058585</v>
      </c>
      <c r="AX153" s="36">
        <f>D153/([2]AWM_DB_2017Q4!B192*[2]AWM_DB_2017Q4!H192)*100</f>
        <v>46.064704471040336</v>
      </c>
      <c r="AZ153" s="36">
        <f>AC153/([2]AWM_DB_2017Q4!B192*[2]AWM_DB_2017Q4!H192)*100</f>
        <v>22.936779172681295</v>
      </c>
      <c r="BA153" s="36">
        <f>AD153/[2]AWM_DB_2017Q4!B192*100</f>
        <v>22.936623246406374</v>
      </c>
      <c r="BC153">
        <f>R153/([2]AWM_DB_2017Q4!B192*[2]AWM_DB_2017Q4!H192)*100</f>
        <v>20.314051458934916</v>
      </c>
      <c r="BD153">
        <f>([2]AWM_DB_2017Q4!D192*[2]AWM_DB_2017Q4!J192)/([2]AWM_DB_2017Q4!B192*[2]AWM_DB_2017Q4!H192)*100</f>
        <v>20.313895532659995</v>
      </c>
      <c r="BE153" s="37">
        <f>N153/([2]AWM_DB_2017Q4!B192*[2]AWM_DB_2017Q4!H192)*100</f>
        <v>16.679611438445232</v>
      </c>
      <c r="BG153">
        <f t="shared" si="33"/>
        <v>0.48495602690739048</v>
      </c>
      <c r="BH153">
        <f>([2]AWM_DB_2017Q4!D192/[2]AWM_DB_2017Q4!D191-1)*100</f>
        <v>0.48495527351402057</v>
      </c>
      <c r="BL153" s="37">
        <f>(G153+H153)/[2]AWM_DB_2017Q4!Q192</f>
        <v>0.52996088928783136</v>
      </c>
      <c r="BM153">
        <f>(E153+H153)/[2]AWM_DB_2017Q4!T192</f>
        <v>0.31651397401225273</v>
      </c>
      <c r="BN153">
        <f>(E153)/[2]AWM_DB_2017Q4!T192</f>
        <v>0.14450500222118309</v>
      </c>
      <c r="BP153">
        <f>(H153)/[2]AWM_DB_2017Q4!T192</f>
        <v>0.17200897179106964</v>
      </c>
      <c r="BR153">
        <f>($E153)/[2]AWM_DB_2017Q4!Q192</f>
        <v>0.26989602870023849</v>
      </c>
      <c r="BS153">
        <f>($G153)/[2]AWM_DB_2017Q4!Q192</f>
        <v>0.20869492843090234</v>
      </c>
      <c r="BT153">
        <f>($H153)/[2]AWM_DB_2017Q4!Q192</f>
        <v>0.32126596085692904</v>
      </c>
      <c r="BU153">
        <f>($I153)/([2]AWM_DB_2017Q4!$Q192)</f>
        <v>0.16635470658366705</v>
      </c>
      <c r="BV153">
        <f>($J153)/([2]AWM_DB_2017Q4!$Q192)</f>
        <v>0.15491125427326197</v>
      </c>
      <c r="BW153">
        <f>K153/([2]AWM_DB_2017Q4!C192*[2]AWM_DB_2017Q4!I192)*100</f>
        <v>23.964437914055505</v>
      </c>
      <c r="BX153">
        <f>($I153)/([2]AWM_DB_2017Q4!Q192-$I153)*100</f>
        <v>19.955094558494366</v>
      </c>
      <c r="BY153">
        <f>($J153)/([2]AWM_DB_2017Q4!Q192-$I153)*100</f>
        <v>18.582394154524103</v>
      </c>
      <c r="BZ153">
        <f>($E153)/([2]AWM_DB_2017Q4!B192*[2]AWM_DB_2017Q4!H192)*100</f>
        <v>12.812820330203694</v>
      </c>
      <c r="CA153" s="37">
        <f>($I153)/([2]AWM_DB_2017Q4!B192*[2]AWM_DB_2017Q4!H192)*100</f>
        <v>7.8973854369217538</v>
      </c>
      <c r="CB153" s="37">
        <f>($J153)/([2]AWM_DB_2017Q4!B192*[2]AWM_DB_2017Q4!H192)*100</f>
        <v>7.354128468241707</v>
      </c>
      <c r="CC153" s="37">
        <f t="shared" si="34"/>
        <v>15.25151390516346</v>
      </c>
      <c r="CD153">
        <f>N153/([2]AWM_DB_2017Q4!H192*[2]population!D237)*100</f>
        <v>33169328.08622716</v>
      </c>
      <c r="CF153">
        <f t="shared" si="25"/>
        <v>0.51780993585483093</v>
      </c>
      <c r="CG153">
        <f>N153/([2]AWM_DB_2017Q4!B192*[2]AWM_DB_2017Q4!H192)*100</f>
        <v>16.679611438445232</v>
      </c>
      <c r="CH153">
        <f>($G153+$H153)/[2]AWM_DB_2017Q4!Q192*100</f>
        <v>52.996088928783138</v>
      </c>
      <c r="CI153">
        <f t="shared" si="35"/>
        <v>38.537488713018469</v>
      </c>
      <c r="CK153" s="80">
        <f>N153+P153+Q153+[2]Fiscaldatabase!CN153+W153+X153</f>
        <v>1317365.3799869451</v>
      </c>
      <c r="CL153" s="80">
        <f>[2]Fiscaldatabase!CK153-D153-P153</f>
        <v>-32609.603096446634</v>
      </c>
      <c r="CM153" s="80">
        <f>[2]Fiscaldatabase!CK153-D153</f>
        <v>21870.142849679803</v>
      </c>
      <c r="CN153" s="83">
        <f>[2]AWM_DB_2017Q4!D192*[2]AWM_DB_2017Q4!J192</f>
        <v>571295.42482595367</v>
      </c>
      <c r="CO153" s="55">
        <f>[2]Fiscaldatabase!CL153/([2]AWM_DB_2017Q4!B192*[2]AWM_DB_2017Q4!H192)*100</f>
        <v>-1.159519299256655</v>
      </c>
      <c r="CP153" s="37">
        <f>[2]Fiscaldatabase!CM153/([2]AWM_DB_2017Q4!B192*[2]AWM_DB_2017Q4!H192)*100</f>
        <v>0.77764984249277624</v>
      </c>
      <c r="CQ153">
        <f>SUM([2]Fiscaldatabase!CM150:CM153)/([2]AWM_DB_2017Q4!B192*[2]AWM_DB_2017Q4!H192+[2]AWM_DB_2017Q4!B191*[2]AWM_DB_2017Q4!H191+[2]AWM_DB_2017Q4!B190*[2]AWM_DB_2017Q4!H190+[2]AWM_DB_2017Q4!B189*[2]AWM_DB_2017Q4!H189)*100</f>
        <v>1.0088551208888752</v>
      </c>
      <c r="CX153">
        <v>21818.542715861098</v>
      </c>
      <c r="CY153" s="37">
        <f>CX153/([2]AWM_DB_2017Q4!B192*[2]AWM_DB_2017Q4!H192)*100</f>
        <v>0.77581506545393719</v>
      </c>
    </row>
    <row r="154" spans="1:103">
      <c r="A154" s="71" t="s">
        <v>441</v>
      </c>
      <c r="B154" s="72">
        <f t="shared" si="27"/>
        <v>21742.175286929589</v>
      </c>
      <c r="C154" s="73">
        <f t="shared" si="28"/>
        <v>-32670.160490163253</v>
      </c>
      <c r="D154" s="74">
        <v>1303393.8067006331</v>
      </c>
      <c r="E154" s="75">
        <v>366707.40506938973</v>
      </c>
      <c r="F154" s="76">
        <v>83186.101999999999</v>
      </c>
      <c r="G154" s="76">
        <v>283521.30306938972</v>
      </c>
      <c r="H154" s="75">
        <v>430890.36145805032</v>
      </c>
      <c r="I154" s="76">
        <v>223729.22</v>
      </c>
      <c r="J154" s="76">
        <v>207161.14145805032</v>
      </c>
      <c r="K154" s="75">
        <v>367167.97456109524</v>
      </c>
      <c r="L154" s="77">
        <f t="shared" si="29"/>
        <v>138628.06561209797</v>
      </c>
      <c r="M154" s="78">
        <v>1325135.9819875627</v>
      </c>
      <c r="N154" s="75">
        <v>472516.23709916999</v>
      </c>
      <c r="O154" s="79">
        <v>37850.770633730281</v>
      </c>
      <c r="P154" s="75">
        <v>54412.335777092841</v>
      </c>
      <c r="Q154" s="75">
        <v>40779.355361642367</v>
      </c>
      <c r="R154" s="75">
        <v>575160.55000000005</v>
      </c>
      <c r="S154" s="75">
        <v>277191.99863781541</v>
      </c>
      <c r="T154" s="80">
        <f t="shared" si="30"/>
        <v>297968.55136218463</v>
      </c>
      <c r="U154" s="75">
        <v>22829552.849553999</v>
      </c>
      <c r="V154" s="75">
        <v>539282.36</v>
      </c>
      <c r="W154" s="75">
        <v>72494.199945390108</v>
      </c>
      <c r="X154" s="77">
        <f t="shared" si="26"/>
        <v>109773.30380426743</v>
      </c>
      <c r="Y154" s="81"/>
      <c r="Z154" s="82">
        <v>9799455.5999999996</v>
      </c>
      <c r="AA154" s="83">
        <f t="shared" si="36"/>
        <v>10193427.647193382</v>
      </c>
      <c r="AB154" s="83"/>
      <c r="AC154" s="83">
        <f t="shared" si="31"/>
        <v>647654.74994539015</v>
      </c>
      <c r="AD154" s="83">
        <f>(W154+[2]AWM_DB_2017Q4!D193*[2]AWM_DB_2017Q4!J193)/[2]AWM_DB_2017Q4!H193</f>
        <v>459213.22191962821</v>
      </c>
      <c r="AE154" s="83">
        <f>W154/[2]AWM_DB_2017Q4!H193</f>
        <v>51401.648186382037</v>
      </c>
      <c r="AF154" s="83">
        <f>([2]AWM_DB_2017Q4!E193*[2]AWM_DB_2017Q4!K193-[2]Fiscaldatabase!W154)/[2]AWM_DB_2017Q4!H193</f>
        <v>363670.99748892366</v>
      </c>
      <c r="AG154" s="83">
        <f>N154/([2]AWM_DB_2017Q4!H193)</f>
        <v>335035.26351102372</v>
      </c>
      <c r="AH154" s="84">
        <f>([2]AWM_DB_2017Q4!C193*[2]AWM_DB_2017Q4!I193)/([2]AWM_DB_2017Q4!B193*[2]AWM_DB_2017Q4!H193)*100</f>
        <v>53.871894809654385</v>
      </c>
      <c r="AI154" s="84">
        <f>([2]AWM_DB_2017Q4!E193*[2]AWM_DB_2017Q4!K193-[2]Fiscaldatabase!W154)/([2]AWM_DB_2017Q4!H193*[2]AWM_DB_2017Q4!B193)*100</f>
        <v>18.070436625063657</v>
      </c>
      <c r="AJ154" s="84">
        <f>(W154+[2]AWM_DB_2017Q4!D193*[2]AWM_DB_2017Q4!J193)/([2]AWM_DB_2017Q4!H193*[2]AWM_DB_2017Q4!B193)*100</f>
        <v>22.817831175395479</v>
      </c>
      <c r="AK154" s="84">
        <f t="shared" si="32"/>
        <v>5.2398373898864747</v>
      </c>
      <c r="AL154">
        <f>[2]AWM_DB_2017Q4!Q193/([2]AWM_DB_2017Q4!B193*[2]AWM_DB_2017Q4!H193)</f>
        <v>0.47511876998392566</v>
      </c>
      <c r="AM154">
        <f>([2]AWM_DB_2017Q4!Q193-I154)/([2]AWM_DB_2017Q4!B193*[2]AWM_DB_2017Q4!H193)</f>
        <v>0.3962951328367153</v>
      </c>
      <c r="AO154">
        <f>Z154/([2]AWM_DB_2017Q4!B193*[2]AWM_DB_2017Q4!H193+[2]AWM_DB_2017Q4!B192*[2]AWM_DB_2017Q4!H192+[2]AWM_DB_2017Q4!B191*[2]AWM_DB_2017Q4!H191+[2]AWM_DB_2017Q4!B190*[2]AWM_DB_2017Q4!H190)*100</f>
        <v>87.650589971814682</v>
      </c>
      <c r="AP154">
        <f>Z154/([2]AWM_DB_2017Q4!B193*[2]AWM_DB_2017Q4!H193*4)*100</f>
        <v>86.312902317207246</v>
      </c>
      <c r="AQ154">
        <f>AA154/([2]AWM_DB_2017Q4!B193*[2]AWM_DB_2017Q4!H193*4)*100</f>
        <v>89.782979861628434</v>
      </c>
      <c r="AR154">
        <f>B154/([2]AWM_DB_2017Q4!B193*[2]AWM_DB_2017Q4!H193)*100</f>
        <v>0.76601408417192107</v>
      </c>
      <c r="AS154">
        <f>(B154-P154)/([2]AWM_DB_2017Q4!B193*[2]AWM_DB_2017Q4!H193)*100</f>
        <v>-1.1510257247657489</v>
      </c>
      <c r="AT154">
        <f>SUM(C151:C154)/([2]AWM_DB_2017Q4!B193*[2]AWM_DB_2017Q4!H193+[2]AWM_DB_2017Q4!B192*[2]AWM_DB_2017Q4!H192+[2]AWM_DB_2017Q4!B191*[2]AWM_DB_2017Q4!H191+[2]AWM_DB_2017Q4!B190*[2]AWM_DB_2017Q4!H190)*100</f>
        <v>-1.086712298916638</v>
      </c>
      <c r="AU154" s="85">
        <f>Z154/([2]AWM_DB_2017Q4!H193*[2]population!D238)</f>
        <v>6912714.5240907874</v>
      </c>
      <c r="AV154">
        <f>AA154/([2]AWM_DB_2017Q4!H193*[2]population!D238)</f>
        <v>7190629.5842620349</v>
      </c>
      <c r="AW154" s="36">
        <f>(M154-P154)/([2]AWM_DB_2017Q4!B193*[2]AWM_DB_2017Q4!H193)*100</f>
        <v>44.769771066682395</v>
      </c>
      <c r="AX154" s="36">
        <f>D154/([2]AWM_DB_2017Q4!B193*[2]AWM_DB_2017Q4!H193)*100</f>
        <v>45.920796791448147</v>
      </c>
      <c r="AZ154" s="36">
        <f>AC154/([2]AWM_DB_2017Q4!B193*[2]AWM_DB_2017Q4!H193)*100</f>
        <v>22.817986406229238</v>
      </c>
      <c r="BA154" s="36">
        <f>AD154/[2]AWM_DB_2017Q4!B193*100</f>
        <v>22.817831175395479</v>
      </c>
      <c r="BC154">
        <f>R154/([2]AWM_DB_2017Q4!B193*[2]AWM_DB_2017Q4!H193)*100</f>
        <v>20.263891544694051</v>
      </c>
      <c r="BD154">
        <f>([2]AWM_DB_2017Q4!D193*[2]AWM_DB_2017Q4!J193)/([2]AWM_DB_2017Q4!B193*[2]AWM_DB_2017Q4!H193)*100</f>
        <v>20.263736313860299</v>
      </c>
      <c r="BE154" s="37">
        <f>N154/([2]AWM_DB_2017Q4!B193*[2]AWM_DB_2017Q4!H193)*100</f>
        <v>16.647556550400612</v>
      </c>
      <c r="BG154">
        <f t="shared" si="33"/>
        <v>0.25772823578085191</v>
      </c>
      <c r="BH154">
        <f>([2]AWM_DB_2017Q4!D193/[2]AWM_DB_2017Q4!D192-1)*100</f>
        <v>0.25772884600956392</v>
      </c>
      <c r="BL154" s="37">
        <f>(G154+H154)/[2]AWM_DB_2017Q4!Q193</f>
        <v>0.52976115584987082</v>
      </c>
      <c r="BM154">
        <f>(E154+H154)/[2]AWM_DB_2017Q4!T193</f>
        <v>0.31698763055226736</v>
      </c>
      <c r="BN154">
        <f>(E154)/[2]AWM_DB_2017Q4!T193</f>
        <v>0.14573976547728618</v>
      </c>
      <c r="BP154">
        <f>(H154)/[2]AWM_DB_2017Q4!T193</f>
        <v>0.17124786507498119</v>
      </c>
      <c r="BR154">
        <f>($E154)/[2]AWM_DB_2017Q4!Q193</f>
        <v>0.27192632541458883</v>
      </c>
      <c r="BS154">
        <f>($G154)/[2]AWM_DB_2017Q4!Q193</f>
        <v>0.21024093065649047</v>
      </c>
      <c r="BT154">
        <f>($H154)/[2]AWM_DB_2017Q4!Q193</f>
        <v>0.31952022519338041</v>
      </c>
      <c r="BU154">
        <f>($I154)/([2]AWM_DB_2017Q4!$Q193)</f>
        <v>0.16590301652337827</v>
      </c>
      <c r="BV154">
        <f>($J154)/([2]AWM_DB_2017Q4!$Q193)</f>
        <v>0.15361720867000217</v>
      </c>
      <c r="BW154">
        <f>K154/([2]AWM_DB_2017Q4!C193*[2]AWM_DB_2017Q4!I193)*100</f>
        <v>24.012440668130189</v>
      </c>
      <c r="BX154">
        <f>($I154)/([2]AWM_DB_2017Q4!Q193-$I154)*100</f>
        <v>19.890135057421439</v>
      </c>
      <c r="BY154">
        <f>($J154)/([2]AWM_DB_2017Q4!Q193-$I154)*100</f>
        <v>18.417187894590654</v>
      </c>
      <c r="BZ154">
        <f>($E154)/([2]AWM_DB_2017Q4!B193*[2]AWM_DB_2017Q4!H193)*100</f>
        <v>12.919730125722815</v>
      </c>
      <c r="CA154" s="37">
        <f>($I154)/([2]AWM_DB_2017Q4!B193*[2]AWM_DB_2017Q4!H193)*100</f>
        <v>7.8823637147210368</v>
      </c>
      <c r="CB154" s="37">
        <f>($J154)/([2]AWM_DB_2017Q4!B193*[2]AWM_DB_2017Q4!H193)*100</f>
        <v>7.2986419231655466</v>
      </c>
      <c r="CC154" s="37">
        <f t="shared" si="34"/>
        <v>15.181005637886583</v>
      </c>
      <c r="CD154">
        <f>N154/([2]AWM_DB_2017Q4!H193*[2]population!D238)*100</f>
        <v>33332156.278805509</v>
      </c>
      <c r="CF154">
        <f t="shared" si="25"/>
        <v>0.51922539934043366</v>
      </c>
      <c r="CG154">
        <f>N154/([2]AWM_DB_2017Q4!B193*[2]AWM_DB_2017Q4!H193)*100</f>
        <v>16.647556550400612</v>
      </c>
      <c r="CH154">
        <f>($G154+$H154)/[2]AWM_DB_2017Q4!Q193*100</f>
        <v>52.976115584987085</v>
      </c>
      <c r="CI154">
        <f t="shared" si="35"/>
        <v>38.307322952012093</v>
      </c>
      <c r="CK154" s="80">
        <f>N154+P154+Q154+[2]Fiscaldatabase!CN154+W154+X154</f>
        <v>1325131.5759902487</v>
      </c>
      <c r="CL154" s="80">
        <f>[2]Fiscaldatabase!CK154-D154-P154</f>
        <v>-32674.566487477277</v>
      </c>
      <c r="CM154" s="80">
        <f>[2]Fiscaldatabase!CK154-D154</f>
        <v>21737.769289615564</v>
      </c>
      <c r="CN154" s="83">
        <f>[2]AWM_DB_2017Q4!D193*[2]AWM_DB_2017Q4!J193</f>
        <v>575156.14400268591</v>
      </c>
      <c r="CO154" s="55">
        <f>[2]Fiscaldatabase!CL154/([2]AWM_DB_2017Q4!B193*[2]AWM_DB_2017Q4!H193)*100</f>
        <v>-1.1511809555995007</v>
      </c>
      <c r="CP154" s="37">
        <f>[2]Fiscaldatabase!CM154/([2]AWM_DB_2017Q4!B193*[2]AWM_DB_2017Q4!H193)*100</f>
        <v>0.76585885333816939</v>
      </c>
      <c r="CQ154">
        <f>SUM([2]Fiscaldatabase!CM151:CM154)/([2]AWM_DB_2017Q4!B193*[2]AWM_DB_2017Q4!H193+[2]AWM_DB_2017Q4!B192*[2]AWM_DB_2017Q4!H192+[2]AWM_DB_2017Q4!B191*[2]AWM_DB_2017Q4!H191+[2]AWM_DB_2017Q4!B190*[2]AWM_DB_2017Q4!H190)*100</f>
        <v>0.89672036990746284</v>
      </c>
      <c r="CX154">
        <v>16345.2522592307</v>
      </c>
      <c r="CY154" s="37">
        <f>CX154/([2]AWM_DB_2017Q4!B193*[2]AWM_DB_2017Q4!H193)*100</f>
        <v>0.57587123986809652</v>
      </c>
    </row>
    <row r="155" spans="1:103">
      <c r="A155" s="71"/>
      <c r="B155" s="86"/>
      <c r="C155" s="86"/>
      <c r="D155" s="87"/>
      <c r="E155" s="86"/>
      <c r="F155" s="86"/>
      <c r="G155" s="86"/>
      <c r="H155" s="86"/>
      <c r="I155" s="88"/>
      <c r="J155" s="88"/>
      <c r="K155" s="86"/>
      <c r="L155" s="86"/>
      <c r="M155" s="87"/>
      <c r="N155" s="86"/>
      <c r="O155" s="86"/>
      <c r="P155" s="86"/>
      <c r="Q155" s="86"/>
      <c r="R155" s="86"/>
      <c r="S155" s="86"/>
      <c r="T155" s="89"/>
      <c r="U155" s="88"/>
      <c r="V155" s="88"/>
      <c r="W155" s="86"/>
      <c r="X155" s="86"/>
      <c r="Y155" s="86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0"/>
      <c r="AK155" s="90"/>
      <c r="BS155">
        <f>0.116</f>
        <v>0.11600000000000001</v>
      </c>
      <c r="BT155">
        <v>0.26</v>
      </c>
      <c r="CX155">
        <v>7583.8253306800398</v>
      </c>
    </row>
    <row r="156" spans="1:103">
      <c r="A156" s="91" t="s">
        <v>769</v>
      </c>
      <c r="B156" s="92"/>
      <c r="C156" s="92"/>
      <c r="D156" s="93">
        <f>SUM(D151:D154)/SUM(D151:D154)</f>
        <v>1</v>
      </c>
      <c r="E156" s="94">
        <f>SUM(E151:E154)/SUM(D151:D154)</f>
        <v>0.27788670042942215</v>
      </c>
      <c r="F156" s="92"/>
      <c r="G156" s="92"/>
      <c r="H156" s="94">
        <f>SUM(H151:H154)/SUM(D151:D154)</f>
        <v>0.33071092133666308</v>
      </c>
      <c r="I156" s="95"/>
      <c r="J156" s="95"/>
      <c r="K156" s="94">
        <f>SUM(K151:K154)/SUM(D151:D154)</f>
        <v>0.28110416814324879</v>
      </c>
      <c r="L156" s="94">
        <f>SUM(L151:L154)/SUM(D151:D154)</f>
        <v>0.11029821009066597</v>
      </c>
      <c r="M156" s="93">
        <f>SUM(M151:M154)/SUM(M151:M154)</f>
        <v>1</v>
      </c>
      <c r="N156" s="94">
        <f>SUM(N151:N154)/SUM(M151:M154)</f>
        <v>0.35612419786009786</v>
      </c>
      <c r="O156" s="92"/>
      <c r="P156" s="94">
        <f>SUM(P151:P154)/SUM(M151:M154)</f>
        <v>4.2162415642904127E-2</v>
      </c>
      <c r="Q156" s="94">
        <f>SUM(Q151:Q154)/SUM(M151:M154)</f>
        <v>3.0919280717473949E-2</v>
      </c>
      <c r="R156" s="94">
        <f>SUM(R151:R154)/SUM(M151:M154)</f>
        <v>0.43281900979079369</v>
      </c>
      <c r="S156" s="92"/>
      <c r="T156" s="92"/>
      <c r="U156" s="92"/>
      <c r="V156" s="92"/>
      <c r="W156" s="94">
        <f>SUM(W151:W154)/SUM(M151:M154)</f>
        <v>5.4806444542983404E-2</v>
      </c>
      <c r="X156" s="94">
        <f>SUM(X151:X154)/SUM(M151:M154)</f>
        <v>8.3168651445747019E-2</v>
      </c>
      <c r="Z156" s="92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BS156">
        <f>BS159/BS155</f>
        <v>1.5987102237546229</v>
      </c>
      <c r="BT156">
        <f>BT159/BT155</f>
        <v>1.2401942406947688</v>
      </c>
      <c r="CX156">
        <v>5133.6996062814296</v>
      </c>
    </row>
    <row r="157" spans="1:103">
      <c r="A157" s="97" t="s">
        <v>770</v>
      </c>
      <c r="B157" s="98"/>
      <c r="C157" s="98"/>
      <c r="D157" s="99"/>
      <c r="E157" s="98"/>
      <c r="F157" s="100">
        <f>SUM(F151:F154)/SUM(E151:E154)</f>
        <v>0.22580419153066184</v>
      </c>
      <c r="G157" s="100">
        <f>SUM(G151:G154)/SUM(E151:E154)</f>
        <v>0.774195808469338</v>
      </c>
      <c r="H157" s="98"/>
      <c r="I157" s="100">
        <f>SUM(I151:I154)/SUM(H151:H154)</f>
        <v>0.51795799942188858</v>
      </c>
      <c r="J157" s="100">
        <f>SUM(J151:J154)/SUM(H151:H154)</f>
        <v>0.48204200057811147</v>
      </c>
      <c r="K157" s="98"/>
      <c r="L157" s="98"/>
      <c r="M157" s="99"/>
      <c r="N157" s="98"/>
      <c r="O157" s="100">
        <f>SUM(O151:O154)/SUM(N151:N154)</f>
        <v>8.1293252383167675E-2</v>
      </c>
      <c r="P157" s="101"/>
      <c r="Q157" s="98"/>
      <c r="R157" s="98"/>
      <c r="S157" s="100">
        <f>SUM(S151:S154)/SUM(R151:R154)</f>
        <v>0.48279841145763303</v>
      </c>
      <c r="T157" s="100">
        <f>SUM(T151:T154)/SUM(R151:R154)</f>
        <v>0.51720158854236697</v>
      </c>
      <c r="U157" s="98"/>
      <c r="V157" s="98"/>
      <c r="W157" s="101"/>
      <c r="X157" s="98"/>
      <c r="Z157" s="98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O157">
        <f>AVERAGE(AO3:AO150)</f>
        <v>67.417957020307085</v>
      </c>
      <c r="AP157">
        <f>AVERAGE(AP3:AP150)</f>
        <v>66.292181379674659</v>
      </c>
      <c r="AQ157">
        <f>AVERAGE(AQ3:AQ150)</f>
        <v>74.964641805002472</v>
      </c>
      <c r="AS157">
        <f>AVERAGE(AS7:AS150)</f>
        <v>0.94046633195201834</v>
      </c>
      <c r="AT157">
        <f>AVERAGE(AT7:AT150)</f>
        <v>0.9943689974698765</v>
      </c>
      <c r="CX157">
        <v>11362.147734685799</v>
      </c>
    </row>
    <row r="158" spans="1:103">
      <c r="O158" s="103"/>
      <c r="P158" s="103"/>
      <c r="BX158">
        <f>AVERAGE(BX63:BX150)</f>
        <v>20.040871332754644</v>
      </c>
      <c r="BY158">
        <f>AVERAGE(BY63:BY150)</f>
        <v>18.698952813421503</v>
      </c>
      <c r="CX158">
        <v>28996.351677468301</v>
      </c>
    </row>
    <row r="159" spans="1:103">
      <c r="A159" t="s">
        <v>771</v>
      </c>
      <c r="O159" s="103"/>
      <c r="P159" s="103"/>
      <c r="AI159" s="37">
        <f t="shared" ref="AI159:BK159" si="37">AVERAGE(AI4:AI124)</f>
        <v>18.976033309384448</v>
      </c>
      <c r="AJ159" s="37">
        <f t="shared" si="37"/>
        <v>23.571089180201124</v>
      </c>
      <c r="AK159" s="37">
        <f t="shared" si="37"/>
        <v>0.73277550271561009</v>
      </c>
      <c r="AL159" s="37">
        <f t="shared" si="37"/>
        <v>0.50009813372085798</v>
      </c>
      <c r="AM159" s="37">
        <f t="shared" si="37"/>
        <v>0.41762793685023386</v>
      </c>
      <c r="AN159" s="37" t="e">
        <f t="shared" si="37"/>
        <v>#DIV/0!</v>
      </c>
      <c r="AO159" s="37">
        <f t="shared" si="37"/>
        <v>62.856496826153879</v>
      </c>
      <c r="AP159" s="37">
        <f t="shared" si="37"/>
        <v>61.648585372038873</v>
      </c>
      <c r="AQ159" s="37">
        <f t="shared" si="37"/>
        <v>71.602760317884602</v>
      </c>
      <c r="AR159" s="37">
        <f t="shared" si="37"/>
        <v>5.1837067441362086</v>
      </c>
      <c r="AS159" s="37">
        <f t="shared" si="37"/>
        <v>1.1311585918122955</v>
      </c>
      <c r="AT159" s="37">
        <f t="shared" si="37"/>
        <v>1.087451460435507</v>
      </c>
      <c r="AU159" s="37">
        <f t="shared" si="37"/>
        <v>3812731.0442501903</v>
      </c>
      <c r="AV159" s="37">
        <f t="shared" si="37"/>
        <v>4429405.7764989967</v>
      </c>
      <c r="AW159" s="37">
        <f t="shared" si="37"/>
        <v>47.044810521967101</v>
      </c>
      <c r="AX159" s="37">
        <f t="shared" si="37"/>
        <v>45.913651930154813</v>
      </c>
      <c r="AY159" s="37" t="e">
        <f t="shared" si="37"/>
        <v>#DIV/0!</v>
      </c>
      <c r="AZ159" s="37">
        <f t="shared" si="37"/>
        <v>24.39454442705847</v>
      </c>
      <c r="BA159" s="37">
        <f t="shared" si="37"/>
        <v>23.571089180201124</v>
      </c>
      <c r="BB159" s="37"/>
      <c r="BC159" s="37">
        <f t="shared" si="37"/>
        <v>20.725741738919488</v>
      </c>
      <c r="BD159" s="37">
        <f t="shared" si="37"/>
        <v>19.902286492062146</v>
      </c>
      <c r="BE159" s="37">
        <f t="shared" si="37"/>
        <v>16.193263566728575</v>
      </c>
      <c r="BF159" s="37" t="e">
        <f t="shared" si="37"/>
        <v>#DIV/0!</v>
      </c>
      <c r="BG159" s="37">
        <f t="shared" si="37"/>
        <v>0.51412469792558979</v>
      </c>
      <c r="BH159" s="37">
        <f t="shared" si="37"/>
        <v>0.52010892446155177</v>
      </c>
      <c r="BI159" s="37"/>
      <c r="BJ159" s="37"/>
      <c r="BK159" s="37" t="e">
        <f t="shared" si="37"/>
        <v>#DIV/0!</v>
      </c>
      <c r="BL159" s="37">
        <f>AVERAGE(BL4:BL124)</f>
        <v>0.50790088853617621</v>
      </c>
      <c r="BM159" s="37">
        <f>AVERAGE(BM4:BM124)</f>
        <v>0.31044376105372917</v>
      </c>
      <c r="BN159" s="37">
        <f>AVERAGE(BN4:BN124)</f>
        <v>0.13094492605977276</v>
      </c>
      <c r="BP159" s="37">
        <f>AVERAGE(BP4:BP124)</f>
        <v>0.17949883499395644</v>
      </c>
      <c r="BR159" s="37">
        <f t="shared" ref="BR159:CC159" si="38">AVERAGE(BR4:BR124)</f>
        <v>0.235844155608779</v>
      </c>
      <c r="BS159" s="37">
        <f t="shared" si="38"/>
        <v>0.18545038595553626</v>
      </c>
      <c r="BT159" s="37">
        <f t="shared" si="38"/>
        <v>0.3224505025806399</v>
      </c>
      <c r="BU159" s="37">
        <f t="shared" si="38"/>
        <v>0.1634720093562263</v>
      </c>
      <c r="BV159" s="37">
        <f t="shared" si="38"/>
        <v>0.15897849322441382</v>
      </c>
      <c r="BW159" s="37">
        <f t="shared" si="38"/>
        <v>22.084520228054927</v>
      </c>
      <c r="BX159" s="37">
        <f t="shared" si="38"/>
        <v>19.764368018878177</v>
      </c>
      <c r="BY159" s="37">
        <f t="shared" si="38"/>
        <v>18.85576246360927</v>
      </c>
      <c r="BZ159" s="37">
        <f t="shared" si="38"/>
        <v>11.754220533023956</v>
      </c>
      <c r="CA159" s="37">
        <f t="shared" si="38"/>
        <v>8.2470196870624157</v>
      </c>
      <c r="CB159" s="37">
        <f t="shared" si="38"/>
        <v>7.8740376866935824</v>
      </c>
      <c r="CC159" s="37">
        <f t="shared" si="38"/>
        <v>16.121057373755992</v>
      </c>
      <c r="CD159" s="37"/>
      <c r="CG159" s="37">
        <f>AVERAGE(CG4:CG124)</f>
        <v>16.193263566728575</v>
      </c>
      <c r="CH159" s="37">
        <f>AVERAGE(CH4:CH124)</f>
        <v>50.79008885361764</v>
      </c>
      <c r="CI159" s="37">
        <f>AVERAGE(CI4:CI124)</f>
        <v>38.62013048248744</v>
      </c>
      <c r="CJ159" s="37"/>
      <c r="CX159">
        <v>21297.579669090501</v>
      </c>
    </row>
    <row r="160" spans="1:103">
      <c r="A160" t="s">
        <v>772</v>
      </c>
      <c r="O160" s="103"/>
      <c r="P160" s="103"/>
      <c r="AI160" s="37">
        <f t="shared" ref="AI160:BK160" si="39">AVERAGE(AI47:AI150)</f>
        <v>18.40675347236802</v>
      </c>
      <c r="AJ160" s="37">
        <f t="shared" si="39"/>
        <v>23.404772683168797</v>
      </c>
      <c r="AK160" s="37">
        <f t="shared" si="39"/>
        <v>2.1038004687704115</v>
      </c>
      <c r="AL160" s="105">
        <f>AVERAGE(AL47:AL150)</f>
        <v>0.48107414415457062</v>
      </c>
      <c r="AM160" s="37">
        <f t="shared" si="39"/>
        <v>0.4012389585466925</v>
      </c>
      <c r="AN160" s="37" t="e">
        <f t="shared" si="39"/>
        <v>#DIV/0!</v>
      </c>
      <c r="AO160" s="37">
        <f t="shared" si="39"/>
        <v>74.270291536226608</v>
      </c>
      <c r="AP160" s="37">
        <f t="shared" si="39"/>
        <v>73.364355615707183</v>
      </c>
      <c r="AQ160" s="37">
        <f t="shared" si="39"/>
        <v>83.095614428100347</v>
      </c>
      <c r="AR160" s="37">
        <f t="shared" si="39"/>
        <v>3.7281445084895712</v>
      </c>
      <c r="AS160" s="37">
        <f t="shared" si="39"/>
        <v>6.9095344293049296E-2</v>
      </c>
      <c r="AT160" s="37">
        <f t="shared" si="39"/>
        <v>0.11709779626736137</v>
      </c>
      <c r="AU160" s="37">
        <f t="shared" si="39"/>
        <v>5055983.455050475</v>
      </c>
      <c r="AV160" s="37">
        <f t="shared" si="39"/>
        <v>5695352.2867010366</v>
      </c>
      <c r="AW160" s="37">
        <f t="shared" si="39"/>
        <v>45.547629675225771</v>
      </c>
      <c r="AX160" s="37">
        <f t="shared" si="39"/>
        <v>45.478534330932725</v>
      </c>
      <c r="AY160" s="37" t="e">
        <f t="shared" si="39"/>
        <v>#DIV/0!</v>
      </c>
      <c r="AZ160" s="37">
        <f t="shared" si="39"/>
        <v>23.490798858028167</v>
      </c>
      <c r="BA160" s="37">
        <f t="shared" si="39"/>
        <v>23.404772683168797</v>
      </c>
      <c r="BB160" s="37"/>
      <c r="BC160" s="37">
        <f t="shared" si="39"/>
        <v>20.279251415890624</v>
      </c>
      <c r="BD160" s="37">
        <f>AVERAGE(BD47:BD150)</f>
        <v>20.193225241031261</v>
      </c>
      <c r="BE160" s="37">
        <f t="shared" si="39"/>
        <v>16.281921965114876</v>
      </c>
      <c r="BF160" s="37" t="e">
        <f t="shared" si="39"/>
        <v>#DIV/0!</v>
      </c>
      <c r="BG160" s="37">
        <f t="shared" si="39"/>
        <v>0.37932977708881577</v>
      </c>
      <c r="BH160" s="37">
        <f>AVERAGE(BH47:BH150)</f>
        <v>0.38721187878133423</v>
      </c>
      <c r="BI160" s="37"/>
      <c r="BJ160" s="37"/>
      <c r="BK160" s="37" t="e">
        <f t="shared" si="39"/>
        <v>#DIV/0!</v>
      </c>
      <c r="BL160" s="37">
        <f>AVERAGE(BL47:BL150)</f>
        <v>0.51596151407931368</v>
      </c>
      <c r="BM160" s="37">
        <f t="shared" ref="BM160:CI160" si="40">AVERAGE(BM47:BM150)</f>
        <v>0.30817602829376256</v>
      </c>
      <c r="BN160" s="37">
        <f t="shared" si="40"/>
        <v>0.13355764017618563</v>
      </c>
      <c r="BO160" s="37" t="e">
        <f t="shared" si="40"/>
        <v>#DIV/0!</v>
      </c>
      <c r="BP160" s="37">
        <f t="shared" si="40"/>
        <v>0.17461838811757674</v>
      </c>
      <c r="BQ160" s="37" t="e">
        <f t="shared" si="40"/>
        <v>#DIV/0!</v>
      </c>
      <c r="BR160" s="37">
        <f t="shared" si="40"/>
        <v>0.24770271449543735</v>
      </c>
      <c r="BS160" s="37">
        <f t="shared" si="40"/>
        <v>0.19239765336538051</v>
      </c>
      <c r="BT160" s="37">
        <f t="shared" si="40"/>
        <v>0.32356386071393317</v>
      </c>
      <c r="BU160" s="37">
        <f t="shared" si="40"/>
        <v>0.16601131003379377</v>
      </c>
      <c r="BV160" s="37">
        <f t="shared" si="40"/>
        <v>0.15755255068013935</v>
      </c>
      <c r="BW160" s="37">
        <f t="shared" si="40"/>
        <v>22.529527381945059</v>
      </c>
      <c r="BX160" s="37">
        <f t="shared" si="40"/>
        <v>19.907144532860169</v>
      </c>
      <c r="BY160" s="37">
        <f t="shared" si="40"/>
        <v>18.891960080154597</v>
      </c>
      <c r="BZ160" s="37">
        <f t="shared" si="40"/>
        <v>11.904930156738827</v>
      </c>
      <c r="CA160" s="37">
        <f t="shared" si="40"/>
        <v>7.9835185607878385</v>
      </c>
      <c r="CB160" s="37">
        <f t="shared" si="40"/>
        <v>7.5866451152726553</v>
      </c>
      <c r="CC160" s="37">
        <f t="shared" si="40"/>
        <v>15.570163676060485</v>
      </c>
      <c r="CD160" s="37"/>
      <c r="CE160" s="37"/>
      <c r="CF160" s="37">
        <f t="shared" si="40"/>
        <v>0.51347686437141793</v>
      </c>
      <c r="CG160" s="37">
        <f t="shared" si="40"/>
        <v>16.281921965114876</v>
      </c>
      <c r="CH160" s="37">
        <f t="shared" si="40"/>
        <v>51.596151407931345</v>
      </c>
      <c r="CI160" s="37">
        <f t="shared" si="40"/>
        <v>38.799104613014762</v>
      </c>
      <c r="CJ160" s="37"/>
      <c r="CX160">
        <v>18541.8886608067</v>
      </c>
    </row>
    <row r="161" spans="1:102">
      <c r="A161" t="s">
        <v>773</v>
      </c>
      <c r="O161" s="103"/>
      <c r="P161" s="103"/>
      <c r="AI161" s="37">
        <f>AVERAGE(AI3:AI154)</f>
        <v>18.675628435407418</v>
      </c>
      <c r="AJ161" s="37">
        <f t="shared" ref="AJ161:BH161" si="41">AVERAGE(AJ3:AJ154)</f>
        <v>23.586888130468516</v>
      </c>
      <c r="AK161" s="37">
        <f t="shared" si="41"/>
        <v>1.3009440820108633</v>
      </c>
      <c r="AL161" s="37">
        <f t="shared" si="41"/>
        <v>0.49584352153556144</v>
      </c>
      <c r="AM161" s="37">
        <f t="shared" si="41"/>
        <v>0.41392711383531461</v>
      </c>
      <c r="AN161" s="37" t="e">
        <f t="shared" ref="AN161:BK161" si="42">AVERAGE(AN3:AN150)</f>
        <v>#DIV/0!</v>
      </c>
      <c r="AO161" s="37">
        <f t="shared" si="41"/>
        <v>67.977957834301066</v>
      </c>
      <c r="AP161" s="37">
        <f t="shared" si="41"/>
        <v>66.847641719420366</v>
      </c>
      <c r="AQ161" s="37">
        <f t="shared" si="41"/>
        <v>75.383350756359448</v>
      </c>
      <c r="AR161" s="37">
        <f t="shared" si="41"/>
        <v>4.7281964233246194</v>
      </c>
      <c r="AS161" s="37">
        <f t="shared" si="41"/>
        <v>0.97924504604889295</v>
      </c>
      <c r="AT161" s="37">
        <f t="shared" si="41"/>
        <v>0.96524594383232765</v>
      </c>
      <c r="AU161" s="37">
        <f t="shared" si="41"/>
        <v>4369802.9134309366</v>
      </c>
      <c r="AV161" s="37">
        <f t="shared" si="41"/>
        <v>4906964.3878759798</v>
      </c>
      <c r="AW161" s="37">
        <f t="shared" si="41"/>
        <v>46.928218802233395</v>
      </c>
      <c r="AX161" s="37">
        <f t="shared" si="41"/>
        <v>45.948973756184522</v>
      </c>
      <c r="AY161" s="37" t="e">
        <f t="shared" si="41"/>
        <v>#DIV/0!</v>
      </c>
      <c r="AZ161" s="37">
        <f t="shared" si="41"/>
        <v>24.270241681818476</v>
      </c>
      <c r="BA161" s="37">
        <f t="shared" si="41"/>
        <v>23.586888130468516</v>
      </c>
      <c r="BB161" s="37"/>
      <c r="BC161" s="37">
        <f t="shared" si="41"/>
        <v>20.761351497937717</v>
      </c>
      <c r="BD161" s="37">
        <f t="shared" si="41"/>
        <v>20.077997946587733</v>
      </c>
      <c r="BE161" s="37">
        <f t="shared" si="41"/>
        <v>16.353628438252727</v>
      </c>
      <c r="BF161" s="37" t="e">
        <f t="shared" si="41"/>
        <v>#DIV/0!</v>
      </c>
      <c r="BG161" s="37">
        <f t="shared" si="41"/>
        <v>0.44904443643115932</v>
      </c>
      <c r="BH161" s="37">
        <f t="shared" si="41"/>
        <v>0.45383974511424052</v>
      </c>
      <c r="BI161" s="37"/>
      <c r="BJ161" s="37"/>
      <c r="BK161" s="37" t="e">
        <f t="shared" si="42"/>
        <v>#DIV/0!</v>
      </c>
      <c r="BL161" s="37">
        <f t="shared" ref="BL161:BP161" si="43">AVERAGE(BL3:BL154)</f>
        <v>0.51102320294153358</v>
      </c>
      <c r="BM161" s="37">
        <f t="shared" si="43"/>
        <v>0.31076578882641465</v>
      </c>
      <c r="BN161" s="37">
        <f t="shared" si="43"/>
        <v>0.1326153712791163</v>
      </c>
      <c r="BP161" s="37">
        <f t="shared" si="43"/>
        <v>0.17815041754729832</v>
      </c>
      <c r="BR161" s="37">
        <f>AVERAGE(BR3:BR154)</f>
        <v>0.24034247401638326</v>
      </c>
      <c r="BS161" s="37">
        <f t="shared" ref="BS161:CA161" si="44">AVERAGE(BS3:BS154)</f>
        <v>0.18901473053149837</v>
      </c>
      <c r="BT161" s="37">
        <f t="shared" si="44"/>
        <v>0.32200847241003505</v>
      </c>
      <c r="BU161" s="37">
        <f t="shared" si="44"/>
        <v>0.16404961246331129</v>
      </c>
      <c r="BV161" s="37">
        <f t="shared" si="44"/>
        <v>0.15795885994672401</v>
      </c>
      <c r="BW161" s="37">
        <f t="shared" si="44"/>
        <v>22.3391613768732</v>
      </c>
      <c r="BX161" s="37">
        <f t="shared" si="44"/>
        <v>19.80588807303052</v>
      </c>
      <c r="BY161" s="37">
        <f t="shared" si="44"/>
        <v>18.774226098883648</v>
      </c>
      <c r="BZ161" s="37">
        <f t="shared" si="44"/>
        <v>11.875679891548907</v>
      </c>
      <c r="CA161" s="37">
        <f t="shared" si="44"/>
        <v>8.1916407700246872</v>
      </c>
      <c r="CB161" s="37">
        <f>AVERAGE(CB3:CB154)</f>
        <v>7.771746290390964</v>
      </c>
      <c r="CC161" s="37">
        <f>AVERAGE(CC3:CC154)</f>
        <v>15.963387060415641</v>
      </c>
      <c r="CD161" s="37"/>
      <c r="CF161" s="37">
        <f>AVERAGE(CF3:CF154)</f>
        <v>0.51364267803071151</v>
      </c>
      <c r="CG161" s="37">
        <f t="shared" ref="CG161:CI161" si="45">AVERAGE(CG3:CG154)</f>
        <v>16.353628438252727</v>
      </c>
      <c r="CH161" s="37">
        <f t="shared" si="45"/>
        <v>51.102320294153358</v>
      </c>
      <c r="CI161" s="37">
        <f t="shared" si="45"/>
        <v>38.580114171914161</v>
      </c>
      <c r="CJ161" s="37"/>
      <c r="CX161">
        <v>23316.794426867302</v>
      </c>
    </row>
    <row r="162" spans="1:102">
      <c r="O162" s="103"/>
      <c r="P162" s="103"/>
      <c r="BX162">
        <v>45.545350196014809</v>
      </c>
      <c r="CX162">
        <v>11236.052460385101</v>
      </c>
    </row>
    <row r="163" spans="1:102">
      <c r="O163" s="103"/>
      <c r="P163" s="103"/>
    </row>
    <row r="164" spans="1:102">
      <c r="O164" s="103"/>
      <c r="P164" s="103"/>
      <c r="BX164" t="e">
        <f>BX162/100-#REF!</f>
        <v>#REF!</v>
      </c>
    </row>
    <row r="165" spans="1:102">
      <c r="O165" s="103"/>
      <c r="P165" s="103"/>
    </row>
    <row r="166" spans="1:102">
      <c r="O166" s="103"/>
      <c r="P166" s="103"/>
    </row>
    <row r="167" spans="1:102">
      <c r="O167" s="103"/>
      <c r="P167" s="103"/>
    </row>
    <row r="168" spans="1:102">
      <c r="O168" s="103"/>
      <c r="P168" s="103"/>
    </row>
    <row r="169" spans="1:102">
      <c r="O169" s="103"/>
      <c r="P169" s="103"/>
    </row>
    <row r="170" spans="1:102">
      <c r="O170" s="103"/>
      <c r="P170" s="103"/>
    </row>
    <row r="171" spans="1:102">
      <c r="O171" s="103"/>
      <c r="P171" s="103"/>
    </row>
    <row r="172" spans="1:102">
      <c r="O172" s="103"/>
      <c r="P172" s="103"/>
    </row>
    <row r="173" spans="1:102">
      <c r="O173" s="103"/>
      <c r="P173" s="103"/>
    </row>
    <row r="174" spans="1:102">
      <c r="O174" s="103"/>
      <c r="P174" s="103"/>
    </row>
    <row r="175" spans="1:102">
      <c r="O175" s="103"/>
      <c r="P175" s="103"/>
    </row>
    <row r="176" spans="1:102">
      <c r="O176" s="103"/>
      <c r="P176" s="103"/>
    </row>
    <row r="177" spans="15:16">
      <c r="O177" s="103"/>
      <c r="P177" s="103"/>
    </row>
    <row r="178" spans="15:16">
      <c r="O178" s="103"/>
      <c r="P178" s="103"/>
    </row>
    <row r="179" spans="15:16">
      <c r="O179" s="103"/>
      <c r="P179" s="103"/>
    </row>
    <row r="180" spans="15:16">
      <c r="O180" s="103"/>
      <c r="P180" s="103"/>
    </row>
    <row r="181" spans="15:16">
      <c r="O181" s="103"/>
      <c r="P181" s="103"/>
    </row>
    <row r="182" spans="15:16">
      <c r="O182" s="103"/>
      <c r="P182" s="103"/>
    </row>
    <row r="183" spans="15:16">
      <c r="O183" s="103"/>
      <c r="P183" s="103"/>
    </row>
    <row r="184" spans="15:16">
      <c r="O184" s="103"/>
      <c r="P184" s="103"/>
    </row>
    <row r="185" spans="15:16">
      <c r="O185" s="103"/>
      <c r="P185" s="103"/>
    </row>
    <row r="186" spans="15:16">
      <c r="O186" s="103"/>
      <c r="P186" s="103"/>
    </row>
    <row r="187" spans="15:16">
      <c r="O187" s="103"/>
      <c r="P187" s="103"/>
    </row>
    <row r="188" spans="15:16">
      <c r="O188" s="103"/>
      <c r="P188" s="103"/>
    </row>
    <row r="189" spans="15:16">
      <c r="O189" s="103"/>
      <c r="P189" s="103"/>
    </row>
    <row r="190" spans="15:16">
      <c r="O190" s="103"/>
      <c r="P190" s="103"/>
    </row>
    <row r="191" spans="15:16">
      <c r="O191" s="103"/>
      <c r="P191" s="103"/>
    </row>
    <row r="192" spans="15:16">
      <c r="O192" s="103"/>
      <c r="P192" s="103"/>
    </row>
    <row r="193" spans="15:16">
      <c r="O193" s="103"/>
      <c r="P193" s="103"/>
    </row>
    <row r="194" spans="15:16">
      <c r="O194" s="103"/>
      <c r="P194" s="103"/>
    </row>
    <row r="195" spans="15:16">
      <c r="O195" s="103"/>
      <c r="P195" s="103"/>
    </row>
    <row r="196" spans="15:16">
      <c r="O196" s="103"/>
      <c r="P196" s="103"/>
    </row>
    <row r="197" spans="15:16">
      <c r="O197" s="103"/>
      <c r="P197" s="103"/>
    </row>
    <row r="198" spans="15:16">
      <c r="O198" s="103"/>
      <c r="P198" s="103"/>
    </row>
    <row r="199" spans="15:16">
      <c r="O199" s="103"/>
      <c r="P199" s="103"/>
    </row>
    <row r="200" spans="15:16">
      <c r="O200" s="103"/>
      <c r="P200" s="103"/>
    </row>
    <row r="201" spans="15:16">
      <c r="O201" s="103"/>
      <c r="P201" s="103"/>
    </row>
    <row r="202" spans="15:16">
      <c r="O202" s="103"/>
      <c r="P202" s="103"/>
    </row>
    <row r="203" spans="15:16">
      <c r="O203" s="103"/>
      <c r="P203" s="103"/>
    </row>
    <row r="204" spans="15:16">
      <c r="O204" s="103"/>
      <c r="P204" s="103"/>
    </row>
    <row r="205" spans="15:16">
      <c r="O205" s="103"/>
      <c r="P205" s="103"/>
    </row>
    <row r="206" spans="15:16">
      <c r="O206" s="103"/>
      <c r="P206" s="103"/>
    </row>
    <row r="207" spans="15:16">
      <c r="O207" s="103"/>
      <c r="P207" s="103"/>
    </row>
    <row r="208" spans="15:16">
      <c r="O208" s="103"/>
      <c r="P208" s="103"/>
    </row>
    <row r="209" spans="15:16">
      <c r="O209" s="103"/>
      <c r="P209" s="103"/>
    </row>
    <row r="210" spans="15:16">
      <c r="O210" s="103"/>
      <c r="P210" s="103"/>
    </row>
    <row r="211" spans="15:16">
      <c r="O211" s="103"/>
      <c r="P211" s="103"/>
    </row>
    <row r="212" spans="15:16">
      <c r="O212" s="103"/>
      <c r="P212" s="103"/>
    </row>
    <row r="213" spans="15:16">
      <c r="O213" s="103"/>
      <c r="P213" s="103"/>
    </row>
    <row r="214" spans="15:16">
      <c r="O214" s="103"/>
      <c r="P214" s="103"/>
    </row>
    <row r="215" spans="15:16">
      <c r="O215" s="103"/>
      <c r="P215" s="103"/>
    </row>
    <row r="216" spans="15:16">
      <c r="O216" s="103"/>
      <c r="P216" s="103"/>
    </row>
    <row r="217" spans="15:16">
      <c r="O217" s="103"/>
      <c r="P217" s="103"/>
    </row>
    <row r="218" spans="15:16">
      <c r="O218" s="103"/>
      <c r="P218" s="103"/>
    </row>
    <row r="219" spans="15:16">
      <c r="O219" s="103"/>
      <c r="P219" s="103"/>
    </row>
    <row r="220" spans="15:16">
      <c r="O220" s="103"/>
      <c r="P220" s="103"/>
    </row>
    <row r="221" spans="15:16">
      <c r="O221" s="103"/>
      <c r="P221" s="103"/>
    </row>
    <row r="222" spans="15:16">
      <c r="O222" s="103"/>
      <c r="P222" s="103"/>
    </row>
    <row r="223" spans="15:16">
      <c r="O223" s="103"/>
      <c r="P223" s="103"/>
    </row>
    <row r="224" spans="15:16">
      <c r="O224" s="103"/>
      <c r="P224" s="103"/>
    </row>
    <row r="225" spans="15:16">
      <c r="O225" s="103"/>
      <c r="P225" s="103"/>
    </row>
    <row r="226" spans="15:16">
      <c r="O226" s="103"/>
      <c r="P226" s="103"/>
    </row>
    <row r="227" spans="15:16">
      <c r="O227" s="103"/>
      <c r="P227" s="103"/>
    </row>
    <row r="228" spans="15:16">
      <c r="O228" s="103"/>
      <c r="P228" s="103"/>
    </row>
    <row r="229" spans="15:16">
      <c r="O229" s="103"/>
      <c r="P229" s="103"/>
    </row>
    <row r="230" spans="15:16">
      <c r="O230" s="103"/>
      <c r="P230" s="103"/>
    </row>
    <row r="231" spans="15:16">
      <c r="O231" s="103"/>
      <c r="P231" s="103"/>
    </row>
    <row r="232" spans="15:16">
      <c r="O232" s="103"/>
      <c r="P232" s="103"/>
    </row>
    <row r="233" spans="15:16">
      <c r="O233" s="103"/>
      <c r="P233" s="103"/>
    </row>
    <row r="234" spans="15:16">
      <c r="O234" s="103"/>
      <c r="P234" s="103"/>
    </row>
    <row r="235" spans="15:16">
      <c r="O235" s="103"/>
      <c r="P235" s="103"/>
    </row>
    <row r="236" spans="15:16">
      <c r="O236" s="103"/>
      <c r="P236" s="103"/>
    </row>
    <row r="237" spans="15:16">
      <c r="O237" s="103"/>
      <c r="P237" s="103"/>
    </row>
    <row r="238" spans="15:16">
      <c r="O238" s="103"/>
      <c r="P238" s="103"/>
    </row>
    <row r="239" spans="15:16">
      <c r="O239" s="103"/>
      <c r="P239" s="103"/>
    </row>
    <row r="240" spans="15:16">
      <c r="O240" s="103"/>
      <c r="P240" s="103"/>
    </row>
    <row r="241" spans="15:16">
      <c r="O241" s="103"/>
      <c r="P241" s="103"/>
    </row>
    <row r="242" spans="15:16">
      <c r="O242" s="103"/>
      <c r="P242" s="103"/>
    </row>
    <row r="243" spans="15:16">
      <c r="O243" s="103"/>
      <c r="P243" s="103"/>
    </row>
    <row r="244" spans="15:16">
      <c r="O244" s="103"/>
      <c r="P244" s="103"/>
    </row>
    <row r="245" spans="15:16">
      <c r="O245" s="103"/>
      <c r="P245" s="103"/>
    </row>
    <row r="246" spans="15:16">
      <c r="O246" s="103"/>
      <c r="P246" s="103"/>
    </row>
    <row r="247" spans="15:16">
      <c r="O247" s="103"/>
      <c r="P247" s="103"/>
    </row>
    <row r="248" spans="15:16">
      <c r="O248" s="103"/>
      <c r="P248" s="103"/>
    </row>
    <row r="249" spans="15:16">
      <c r="O249" s="103"/>
      <c r="P249" s="103"/>
    </row>
    <row r="250" spans="15:16">
      <c r="O250" s="103"/>
      <c r="P250" s="103"/>
    </row>
    <row r="251" spans="15:16">
      <c r="O251" s="103"/>
      <c r="P251" s="103"/>
    </row>
    <row r="252" spans="15:16">
      <c r="O252" s="103"/>
      <c r="P252" s="103"/>
    </row>
    <row r="253" spans="15:16">
      <c r="O253" s="103"/>
      <c r="P253" s="103"/>
    </row>
    <row r="254" spans="15:16">
      <c r="O254" s="103"/>
      <c r="P254" s="103"/>
    </row>
    <row r="255" spans="15:16">
      <c r="O255" s="103"/>
      <c r="P255" s="103"/>
    </row>
    <row r="256" spans="15:16">
      <c r="O256" s="103"/>
      <c r="P256" s="103"/>
    </row>
    <row r="257" spans="2:24">
      <c r="O257" s="103"/>
      <c r="P257" s="103"/>
    </row>
    <row r="258" spans="2:24">
      <c r="O258" s="103"/>
      <c r="P258" s="103"/>
    </row>
    <row r="259" spans="2:24">
      <c r="O259" s="103"/>
      <c r="P259" s="103"/>
    </row>
    <row r="260" spans="2:24">
      <c r="O260" s="103"/>
      <c r="P260" s="103"/>
    </row>
    <row r="261" spans="2:24">
      <c r="O261" s="103"/>
      <c r="P261" s="103"/>
    </row>
    <row r="262" spans="2:24">
      <c r="B262" s="106"/>
      <c r="C262" s="106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3"/>
      <c r="P262" s="103"/>
      <c r="Q262" s="106"/>
      <c r="T262" s="106"/>
      <c r="U262" s="106"/>
      <c r="V262" s="106"/>
      <c r="W262" s="106"/>
      <c r="X262" s="106"/>
    </row>
    <row r="263" spans="2:24">
      <c r="B263" s="106"/>
      <c r="C263" s="106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3"/>
      <c r="P263" s="103"/>
      <c r="Q263" s="106"/>
      <c r="T263" s="106"/>
      <c r="U263" s="106"/>
      <c r="V263" s="106"/>
      <c r="W263" s="106"/>
      <c r="X263" s="106"/>
    </row>
    <row r="264" spans="2:24">
      <c r="B264" s="106"/>
      <c r="C264" s="106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3"/>
      <c r="P264" s="103"/>
      <c r="Q264" s="106"/>
      <c r="T264" s="106"/>
      <c r="U264" s="106"/>
      <c r="V264" s="106"/>
      <c r="W264" s="106"/>
      <c r="X264" s="106"/>
    </row>
    <row r="265" spans="2:24">
      <c r="B265" s="106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3"/>
      <c r="P265" s="103"/>
      <c r="Q265" s="106"/>
      <c r="T265" s="106"/>
      <c r="U265" s="106"/>
      <c r="V265" s="106"/>
      <c r="W265" s="106"/>
      <c r="X265" s="106"/>
    </row>
    <row r="266" spans="2:24">
      <c r="B266" s="106"/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3"/>
      <c r="P266" s="103"/>
      <c r="Q266" s="106"/>
      <c r="T266" s="106"/>
      <c r="U266" s="106"/>
      <c r="V266" s="106"/>
      <c r="W266" s="106"/>
      <c r="X266" s="106"/>
    </row>
    <row r="267" spans="2:24">
      <c r="B267" s="106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3"/>
      <c r="P267" s="103"/>
      <c r="Q267" s="106"/>
      <c r="T267" s="106"/>
      <c r="U267" s="106"/>
      <c r="V267" s="106"/>
      <c r="W267" s="106"/>
      <c r="X267" s="106"/>
    </row>
    <row r="268" spans="2:24">
      <c r="B268" s="106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3"/>
      <c r="P268" s="103"/>
      <c r="Q268" s="106"/>
      <c r="T268" s="106"/>
      <c r="U268" s="106"/>
      <c r="V268" s="106"/>
      <c r="W268" s="106"/>
      <c r="X268" s="106"/>
    </row>
    <row r="269" spans="2:24">
      <c r="B269" s="106"/>
      <c r="C269" s="106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3"/>
      <c r="P269" s="103"/>
      <c r="Q269" s="106"/>
      <c r="T269" s="106"/>
      <c r="U269" s="106"/>
      <c r="V269" s="106"/>
      <c r="W269" s="106"/>
      <c r="X269" s="106"/>
    </row>
    <row r="270" spans="2:24"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3"/>
      <c r="P270" s="103"/>
      <c r="Q270" s="106"/>
      <c r="T270" s="106"/>
      <c r="U270" s="106"/>
      <c r="V270" s="106"/>
      <c r="W270" s="106"/>
      <c r="X270" s="106"/>
    </row>
    <row r="271" spans="2:24"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3"/>
      <c r="P271" s="103"/>
      <c r="Q271" s="106"/>
      <c r="T271" s="106"/>
      <c r="U271" s="106"/>
      <c r="V271" s="106"/>
      <c r="W271" s="106"/>
      <c r="X271" s="106"/>
    </row>
    <row r="272" spans="2:24">
      <c r="B272" s="106"/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3"/>
      <c r="P272" s="103"/>
      <c r="Q272" s="106"/>
      <c r="T272" s="106"/>
      <c r="U272" s="106"/>
      <c r="V272" s="106"/>
      <c r="W272" s="106"/>
      <c r="X272" s="106"/>
    </row>
    <row r="273" spans="2:24"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3"/>
      <c r="P273" s="103"/>
      <c r="Q273" s="106"/>
      <c r="T273" s="106"/>
      <c r="U273" s="106"/>
      <c r="V273" s="106"/>
      <c r="W273" s="106"/>
      <c r="X273" s="106"/>
    </row>
    <row r="274" spans="2:24">
      <c r="B274" s="106"/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3"/>
      <c r="P274" s="103"/>
      <c r="Q274" s="106"/>
      <c r="T274" s="106"/>
      <c r="U274" s="106"/>
      <c r="V274" s="106"/>
      <c r="W274" s="106"/>
      <c r="X274" s="106"/>
    </row>
    <row r="275" spans="2:24"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3"/>
      <c r="P275" s="103"/>
      <c r="Q275" s="106"/>
      <c r="T275" s="106"/>
      <c r="U275" s="106"/>
      <c r="V275" s="106"/>
      <c r="W275" s="106"/>
      <c r="X275" s="106"/>
    </row>
    <row r="276" spans="2:24">
      <c r="B276" s="106"/>
      <c r="C276" s="106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3"/>
      <c r="P276" s="103"/>
      <c r="Q276" s="106"/>
      <c r="T276" s="106"/>
      <c r="U276" s="106"/>
      <c r="V276" s="106"/>
      <c r="W276" s="106"/>
      <c r="X276" s="106"/>
    </row>
    <row r="277" spans="2:24">
      <c r="B277" s="106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3"/>
      <c r="P277" s="103"/>
      <c r="Q277" s="106"/>
      <c r="T277" s="106"/>
      <c r="U277" s="106"/>
      <c r="V277" s="106"/>
      <c r="W277" s="106"/>
      <c r="X277" s="106"/>
    </row>
    <row r="278" spans="2:24">
      <c r="B278" s="106"/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</row>
    <row r="279" spans="2:24"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</row>
    <row r="280" spans="2:24">
      <c r="B280" s="106"/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</row>
    <row r="281" spans="2:24"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</row>
    <row r="282" spans="2:24">
      <c r="B282" s="106"/>
      <c r="C282" s="106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</row>
    <row r="283" spans="2:24">
      <c r="B283" s="106"/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</row>
    <row r="284" spans="2:24">
      <c r="B284" s="106"/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</row>
    <row r="285" spans="2:24">
      <c r="B285" s="106"/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</row>
    <row r="286" spans="2:24">
      <c r="B286" s="106"/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</row>
    <row r="287" spans="2:24"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</row>
    <row r="288" spans="2:24">
      <c r="B288" s="106"/>
      <c r="C288" s="106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</row>
    <row r="289" spans="2:24">
      <c r="B289" s="106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</row>
    <row r="290" spans="2:24"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</row>
    <row r="291" spans="2:24">
      <c r="B291" s="106"/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</row>
    <row r="292" spans="2:24"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</row>
    <row r="293" spans="2:24">
      <c r="B293" s="106"/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</row>
    <row r="294" spans="2:24">
      <c r="B294" s="106"/>
      <c r="C294" s="106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</row>
    <row r="295" spans="2:24">
      <c r="B295" s="106"/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</row>
    <row r="296" spans="2:24">
      <c r="B296" s="106"/>
      <c r="C296" s="106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</row>
    <row r="297" spans="2:24">
      <c r="B297" s="106"/>
      <c r="C297" s="106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</row>
    <row r="298" spans="2:24">
      <c r="B298" s="106"/>
      <c r="C298" s="106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</row>
    <row r="299" spans="2:24">
      <c r="B299" s="106"/>
      <c r="C299" s="106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</row>
    <row r="300" spans="2:24">
      <c r="B300" s="106"/>
      <c r="C300" s="106"/>
      <c r="D300" s="106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</row>
    <row r="301" spans="2:24">
      <c r="B301" s="106"/>
      <c r="C301" s="106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</row>
    <row r="302" spans="2:24">
      <c r="B302" s="106"/>
      <c r="C302" s="106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</row>
    <row r="303" spans="2:24">
      <c r="B303" s="106"/>
      <c r="C303" s="106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</row>
    <row r="304" spans="2:24">
      <c r="B304" s="106"/>
      <c r="C304" s="106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</row>
    <row r="305" spans="2:24">
      <c r="B305" s="106"/>
      <c r="C305" s="106"/>
      <c r="D305" s="106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</row>
    <row r="306" spans="2:24">
      <c r="B306" s="106"/>
      <c r="C306" s="106"/>
      <c r="D306" s="106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</row>
    <row r="307" spans="2:24">
      <c r="B307" s="106"/>
      <c r="C307" s="106"/>
      <c r="D307" s="106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</row>
    <row r="308" spans="2:24">
      <c r="B308" s="106"/>
      <c r="C308" s="106"/>
      <c r="D308" s="106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</row>
    <row r="309" spans="2:24"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</row>
    <row r="310" spans="2:24">
      <c r="B310" s="106"/>
      <c r="C310" s="106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</row>
    <row r="311" spans="2:24">
      <c r="B311" s="106"/>
      <c r="C311" s="106"/>
      <c r="D311" s="106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</row>
    <row r="312" spans="2:24">
      <c r="B312" s="106"/>
      <c r="C312" s="106"/>
      <c r="D312" s="106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</row>
    <row r="313" spans="2:24">
      <c r="B313" s="106"/>
      <c r="C313" s="106"/>
      <c r="D313" s="106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</row>
    <row r="314" spans="2:24">
      <c r="B314" s="106"/>
      <c r="C314" s="106"/>
      <c r="D314" s="106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</row>
    <row r="315" spans="2:24">
      <c r="B315" s="106"/>
      <c r="C315" s="106"/>
      <c r="D315" s="106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</row>
    <row r="316" spans="2:24">
      <c r="B316" s="106"/>
      <c r="C316" s="106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</row>
    <row r="317" spans="2:24">
      <c r="B317" s="106"/>
      <c r="C317" s="106"/>
      <c r="D317" s="106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</row>
    <row r="318" spans="2:24">
      <c r="B318" s="106"/>
      <c r="C318" s="106"/>
      <c r="D318" s="106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</row>
    <row r="319" spans="2:24">
      <c r="B319" s="106"/>
      <c r="C319" s="106"/>
      <c r="D319" s="106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</row>
    <row r="320" spans="2:24">
      <c r="B320" s="106"/>
      <c r="C320" s="106"/>
      <c r="D320" s="106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</row>
    <row r="321" spans="2:24">
      <c r="B321" s="106"/>
      <c r="C321" s="106"/>
      <c r="D321" s="106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</row>
    <row r="322" spans="2:24">
      <c r="B322" s="106"/>
      <c r="C322" s="106"/>
      <c r="D322" s="106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</row>
    <row r="323" spans="2:24">
      <c r="B323" s="106"/>
      <c r="C323" s="106"/>
      <c r="D323" s="106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</row>
    <row r="324" spans="2:24"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</row>
    <row r="325" spans="2:24">
      <c r="B325" s="106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</row>
    <row r="326" spans="2:24"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</row>
    <row r="327" spans="2:24">
      <c r="B327" s="106"/>
      <c r="C327" s="106"/>
      <c r="D327" s="106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</row>
    <row r="328" spans="2:24">
      <c r="B328" s="106"/>
      <c r="C328" s="106"/>
      <c r="D328" s="106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</row>
    <row r="329" spans="2:24">
      <c r="B329" s="106"/>
      <c r="C329" s="106"/>
      <c r="D329" s="106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</row>
    <row r="330" spans="2:24">
      <c r="B330" s="106"/>
      <c r="C330" s="106"/>
      <c r="D330" s="106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</row>
    <row r="331" spans="2:24">
      <c r="B331" s="106"/>
      <c r="C331" s="106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</row>
    <row r="332" spans="2:24">
      <c r="B332" s="106"/>
      <c r="C332" s="106"/>
      <c r="D332" s="106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</row>
    <row r="333" spans="2:24">
      <c r="B333" s="106"/>
      <c r="C333" s="106"/>
      <c r="D333" s="106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</row>
    <row r="334" spans="2:24">
      <c r="B334" s="106"/>
      <c r="C334" s="106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</row>
    <row r="335" spans="2:24">
      <c r="B335" s="106"/>
      <c r="C335" s="106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</row>
    <row r="336" spans="2:24">
      <c r="B336" s="106"/>
      <c r="C336" s="106"/>
      <c r="D336" s="106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</row>
    <row r="337" spans="2:24">
      <c r="B337" s="106"/>
      <c r="C337" s="106"/>
      <c r="D337" s="106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</row>
    <row r="338" spans="2:24">
      <c r="B338" s="106"/>
      <c r="C338" s="106"/>
      <c r="D338" s="106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</row>
    <row r="339" spans="2:24">
      <c r="B339" s="106"/>
      <c r="C339" s="106"/>
      <c r="D339" s="106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</row>
    <row r="340" spans="2:24">
      <c r="B340" s="106"/>
      <c r="C340" s="106"/>
      <c r="D340" s="106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</row>
    <row r="341" spans="2:24">
      <c r="B341" s="106"/>
      <c r="C341" s="106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</row>
    <row r="342" spans="2:24">
      <c r="B342" s="106"/>
      <c r="C342" s="106"/>
      <c r="D342" s="106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</row>
    <row r="343" spans="2:24"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</row>
    <row r="344" spans="2:24">
      <c r="B344" s="106"/>
      <c r="C344" s="106"/>
      <c r="D344" s="106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</row>
    <row r="345" spans="2:24">
      <c r="B345" s="106"/>
      <c r="C345" s="106"/>
      <c r="D345" s="106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</row>
    <row r="346" spans="2:24">
      <c r="B346" s="106"/>
      <c r="C346" s="106"/>
      <c r="D346" s="106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</row>
    <row r="347" spans="2:24">
      <c r="B347" s="106"/>
      <c r="C347" s="106"/>
      <c r="D347" s="106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</row>
    <row r="348" spans="2:24">
      <c r="B348" s="106"/>
      <c r="C348" s="106"/>
      <c r="D348" s="106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</row>
    <row r="349" spans="2:24"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</row>
    <row r="350" spans="2:24">
      <c r="B350" s="106"/>
      <c r="C350" s="106"/>
      <c r="D350" s="106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</row>
    <row r="351" spans="2:24">
      <c r="B351" s="106"/>
      <c r="C351" s="106"/>
      <c r="D351" s="106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</row>
    <row r="352" spans="2:24">
      <c r="B352" s="106"/>
      <c r="C352" s="106"/>
      <c r="D352" s="106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</row>
    <row r="353" spans="2:24">
      <c r="B353" s="106"/>
      <c r="C353" s="106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</row>
    <row r="354" spans="2:24">
      <c r="B354" s="106"/>
      <c r="C354" s="106"/>
      <c r="D354" s="106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</row>
    <row r="355" spans="2:24">
      <c r="B355" s="106"/>
      <c r="C355" s="106"/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</row>
    <row r="356" spans="2:24">
      <c r="B356" s="106"/>
      <c r="C356" s="106"/>
      <c r="D356" s="106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</row>
    <row r="357" spans="2:24">
      <c r="B357" s="106"/>
      <c r="C357" s="106"/>
      <c r="D357" s="106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</row>
    <row r="358" spans="2:24">
      <c r="B358" s="106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</row>
    <row r="359" spans="2:24">
      <c r="B359" s="106"/>
      <c r="C359" s="106"/>
      <c r="D359" s="106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</row>
    <row r="360" spans="2:24"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</row>
    <row r="361" spans="2:24"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</row>
    <row r="362" spans="2:24">
      <c r="B362" s="106"/>
      <c r="C362" s="106"/>
      <c r="D362" s="106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</row>
    <row r="363" spans="2:24">
      <c r="B363" s="106"/>
      <c r="C363" s="106"/>
      <c r="D363" s="106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</row>
    <row r="364" spans="2:24">
      <c r="B364" s="106"/>
      <c r="C364" s="106"/>
      <c r="D364" s="106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</row>
    <row r="365" spans="2:24">
      <c r="B365" s="106"/>
      <c r="C365" s="106"/>
      <c r="D365" s="106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</row>
    <row r="366" spans="2:24">
      <c r="B366" s="106"/>
      <c r="C366" s="106"/>
      <c r="D366" s="106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</row>
    <row r="367" spans="2:24">
      <c r="B367" s="106"/>
      <c r="C367" s="106"/>
      <c r="D367" s="106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</row>
    <row r="368" spans="2:24">
      <c r="B368" s="106"/>
      <c r="C368" s="106"/>
      <c r="D368" s="106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</row>
    <row r="369" spans="2:24">
      <c r="B369" s="106"/>
      <c r="C369" s="106"/>
      <c r="D369" s="106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</row>
    <row r="370" spans="2:24">
      <c r="B370" s="106"/>
      <c r="C370" s="106"/>
      <c r="D370" s="106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</row>
    <row r="371" spans="2:24">
      <c r="B371" s="106"/>
      <c r="C371" s="106"/>
      <c r="D371" s="106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</row>
    <row r="372" spans="2:24">
      <c r="B372" s="106"/>
      <c r="C372" s="106"/>
      <c r="D372" s="106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</row>
    <row r="373" spans="2:24">
      <c r="B373" s="106"/>
      <c r="C373" s="106"/>
      <c r="D373" s="106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</row>
    <row r="374" spans="2:24">
      <c r="B374" s="106"/>
      <c r="C374" s="106"/>
      <c r="D374" s="106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</row>
    <row r="375" spans="2:24">
      <c r="B375" s="106"/>
      <c r="C375" s="106"/>
      <c r="D375" s="106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</row>
    <row r="376" spans="2:24">
      <c r="B376" s="106"/>
      <c r="C376" s="106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</row>
    <row r="377" spans="2:24">
      <c r="B377" s="106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</row>
    <row r="378" spans="2:24">
      <c r="B378" s="106"/>
      <c r="C378" s="106"/>
      <c r="D378" s="106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</row>
    <row r="379" spans="2:24">
      <c r="B379" s="106"/>
      <c r="C379" s="106"/>
      <c r="D379" s="106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</row>
    <row r="380" spans="2:24">
      <c r="B380" s="106"/>
      <c r="C380" s="106"/>
      <c r="D380" s="106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</row>
    <row r="381" spans="2:24">
      <c r="B381" s="106"/>
      <c r="C381" s="106"/>
      <c r="D381" s="106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</row>
    <row r="382" spans="2:24">
      <c r="B382" s="106"/>
      <c r="C382" s="106"/>
      <c r="D382" s="106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</row>
    <row r="383" spans="2:24">
      <c r="B383" s="106"/>
      <c r="C383" s="106"/>
      <c r="D383" s="106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</row>
    <row r="384" spans="2:24">
      <c r="B384" s="106"/>
      <c r="C384" s="106"/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</row>
    <row r="385" spans="2:24">
      <c r="B385" s="106"/>
      <c r="C385" s="106"/>
      <c r="D385" s="106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</row>
    <row r="386" spans="2:24">
      <c r="B386" s="106"/>
      <c r="C386" s="106"/>
      <c r="D386" s="106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</row>
    <row r="387" spans="2:24">
      <c r="B387" s="106"/>
      <c r="C387" s="106"/>
      <c r="D387" s="106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</row>
    <row r="388" spans="2:24">
      <c r="B388" s="106"/>
      <c r="C388" s="106"/>
      <c r="D388" s="106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</row>
    <row r="389" spans="2:24">
      <c r="B389" s="106"/>
      <c r="C389" s="106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</row>
    <row r="390" spans="2:24">
      <c r="B390" s="106"/>
      <c r="C390" s="106"/>
      <c r="D390" s="106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</row>
    <row r="391" spans="2:24">
      <c r="B391" s="106"/>
      <c r="C391" s="106"/>
      <c r="D391" s="106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</row>
    <row r="392" spans="2:24">
      <c r="B392" s="106"/>
      <c r="C392" s="106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</row>
    <row r="393" spans="2:24">
      <c r="B393" s="106"/>
      <c r="C393" s="106"/>
      <c r="D393" s="106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</row>
    <row r="394" spans="2:24"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</row>
    <row r="395" spans="2:24">
      <c r="B395" s="106"/>
      <c r="C395" s="106"/>
      <c r="D395" s="106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</row>
    <row r="396" spans="2:24">
      <c r="B396" s="106"/>
      <c r="C396" s="106"/>
      <c r="D396" s="106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</row>
    <row r="397" spans="2:24">
      <c r="B397" s="106"/>
      <c r="C397" s="106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</row>
    <row r="398" spans="2:24">
      <c r="B398" s="106"/>
      <c r="C398" s="106"/>
      <c r="D398" s="106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</row>
    <row r="399" spans="2:24"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</row>
    <row r="400" spans="2:24">
      <c r="B400" s="106"/>
      <c r="C400" s="106"/>
      <c r="D400" s="106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</row>
    <row r="401" spans="2:24">
      <c r="B401" s="106"/>
      <c r="C401" s="106"/>
      <c r="D401" s="106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</row>
    <row r="402" spans="2:24">
      <c r="B402" s="106"/>
      <c r="C402" s="106"/>
      <c r="D402" s="106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</row>
    <row r="403" spans="2:24">
      <c r="B403" s="106"/>
      <c r="C403" s="106"/>
      <c r="D403" s="106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</row>
    <row r="404" spans="2:24">
      <c r="B404" s="106"/>
      <c r="C404" s="106"/>
      <c r="D404" s="106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</row>
    <row r="405" spans="2:24">
      <c r="B405" s="106"/>
      <c r="C405" s="106"/>
      <c r="D405" s="106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</row>
    <row r="406" spans="2:24">
      <c r="B406" s="106"/>
      <c r="C406" s="106"/>
      <c r="D406" s="106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</row>
    <row r="407" spans="2:24">
      <c r="B407" s="106"/>
      <c r="C407" s="106"/>
      <c r="D407" s="106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</row>
    <row r="408" spans="2:24">
      <c r="B408" s="106"/>
      <c r="C408" s="106"/>
      <c r="D408" s="106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</row>
    <row r="409" spans="2:24">
      <c r="B409" s="106"/>
      <c r="C409" s="106"/>
      <c r="D409" s="106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</row>
    <row r="410" spans="2:24">
      <c r="B410" s="106"/>
      <c r="C410" s="106"/>
      <c r="D410" s="106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</row>
    <row r="411" spans="2:24">
      <c r="B411" s="106"/>
      <c r="C411" s="106"/>
      <c r="D411" s="106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</row>
    <row r="412" spans="2:24">
      <c r="B412" s="106"/>
      <c r="C412" s="106"/>
      <c r="D412" s="106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</row>
    <row r="413" spans="2:24">
      <c r="B413" s="106"/>
      <c r="C413" s="106"/>
      <c r="D413" s="106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2C5F-5DD6-49E4-847D-766416001C5C}">
  <dimension ref="A1:M5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6" sqref="B16"/>
    </sheetView>
  </sheetViews>
  <sheetFormatPr defaultRowHeight="15"/>
  <cols>
    <col min="1" max="1" width="10.42578125" style="6" bestFit="1" customWidth="1"/>
    <col min="2" max="2" width="31.85546875" style="6" bestFit="1" customWidth="1"/>
    <col min="3" max="3" width="14.5703125" style="6" bestFit="1" customWidth="1"/>
    <col min="4" max="4" width="7.28515625" style="6" bestFit="1" customWidth="1"/>
    <col min="5" max="5" width="19.28515625" style="6" customWidth="1"/>
    <col min="6" max="6" width="19.7109375" style="6" bestFit="1" customWidth="1"/>
    <col min="7" max="7" width="23.7109375" style="6" bestFit="1" customWidth="1"/>
    <col min="8" max="8" width="68.85546875" style="6" bestFit="1" customWidth="1"/>
    <col min="9" max="9" width="3" style="6" customWidth="1"/>
    <col min="10" max="10" width="2.5703125" style="6" bestFit="1" customWidth="1"/>
    <col min="11" max="11" width="18.5703125" style="6" bestFit="1" customWidth="1"/>
    <col min="12" max="12" width="16.28515625" style="6" bestFit="1" customWidth="1"/>
    <col min="13" max="16384" width="9.140625" style="6"/>
  </cols>
  <sheetData>
    <row r="1" spans="1:13" ht="22.5" customHeight="1">
      <c r="A1" s="7" t="s">
        <v>71</v>
      </c>
      <c r="B1" s="7" t="s">
        <v>72</v>
      </c>
      <c r="C1" s="7" t="s">
        <v>73</v>
      </c>
      <c r="D1" s="7" t="s">
        <v>74</v>
      </c>
      <c r="E1" s="7" t="s">
        <v>191</v>
      </c>
      <c r="F1" s="7" t="s">
        <v>192</v>
      </c>
      <c r="G1" s="7" t="s">
        <v>196</v>
      </c>
      <c r="H1" s="7" t="s">
        <v>75</v>
      </c>
    </row>
    <row r="2" spans="1:13" ht="15" customHeight="1">
      <c r="A2" s="8" t="s">
        <v>1</v>
      </c>
      <c r="B2" s="9" t="s">
        <v>76</v>
      </c>
      <c r="C2" s="9" t="s">
        <v>167</v>
      </c>
      <c r="D2" s="8" t="s">
        <v>77</v>
      </c>
      <c r="E2" s="8" t="s">
        <v>78</v>
      </c>
      <c r="F2" s="8" t="s">
        <v>78</v>
      </c>
      <c r="G2" s="8" t="s">
        <v>78</v>
      </c>
      <c r="H2" s="9" t="s">
        <v>176</v>
      </c>
    </row>
    <row r="3" spans="1:13">
      <c r="A3" s="10" t="s">
        <v>2</v>
      </c>
      <c r="B3" s="11" t="s">
        <v>79</v>
      </c>
      <c r="C3" s="11" t="s">
        <v>167</v>
      </c>
      <c r="D3" s="10" t="s">
        <v>77</v>
      </c>
      <c r="E3" s="10" t="s">
        <v>78</v>
      </c>
      <c r="F3" s="10" t="s">
        <v>78</v>
      </c>
      <c r="G3" s="10" t="s">
        <v>78</v>
      </c>
      <c r="H3" s="21" t="s">
        <v>176</v>
      </c>
      <c r="K3" s="29" t="s">
        <v>202</v>
      </c>
      <c r="L3" s="29" t="s">
        <v>203</v>
      </c>
    </row>
    <row r="4" spans="1:13">
      <c r="A4" s="8" t="s">
        <v>3</v>
      </c>
      <c r="B4" s="9" t="s">
        <v>80</v>
      </c>
      <c r="C4" s="9" t="s">
        <v>167</v>
      </c>
      <c r="D4" s="8" t="s">
        <v>77</v>
      </c>
      <c r="E4" s="8" t="s">
        <v>78</v>
      </c>
      <c r="F4" s="8" t="s">
        <v>78</v>
      </c>
      <c r="G4" s="8" t="s">
        <v>78</v>
      </c>
      <c r="H4" s="9" t="s">
        <v>176</v>
      </c>
      <c r="J4" s="26" t="s">
        <v>78</v>
      </c>
      <c r="K4" s="25" t="s">
        <v>197</v>
      </c>
      <c r="L4" s="25" t="s">
        <v>200</v>
      </c>
    </row>
    <row r="5" spans="1:13">
      <c r="A5" s="10" t="s">
        <v>4</v>
      </c>
      <c r="B5" s="11" t="s">
        <v>81</v>
      </c>
      <c r="C5" s="11" t="s">
        <v>167</v>
      </c>
      <c r="D5" s="10" t="s">
        <v>77</v>
      </c>
      <c r="E5" s="10" t="s">
        <v>78</v>
      </c>
      <c r="F5" s="10" t="s">
        <v>78</v>
      </c>
      <c r="G5" s="10" t="s">
        <v>78</v>
      </c>
      <c r="H5" s="21" t="s">
        <v>176</v>
      </c>
      <c r="J5" s="26" t="s">
        <v>102</v>
      </c>
      <c r="K5" s="25" t="s">
        <v>198</v>
      </c>
      <c r="L5" s="28" t="s">
        <v>199</v>
      </c>
    </row>
    <row r="6" spans="1:13">
      <c r="A6" s="8" t="s">
        <v>5</v>
      </c>
      <c r="B6" s="9" t="s">
        <v>82</v>
      </c>
      <c r="C6" s="9" t="s">
        <v>167</v>
      </c>
      <c r="D6" s="8" t="s">
        <v>77</v>
      </c>
      <c r="E6" s="8" t="s">
        <v>78</v>
      </c>
      <c r="F6" s="8" t="s">
        <v>78</v>
      </c>
      <c r="G6" s="8" t="s">
        <v>78</v>
      </c>
      <c r="H6" s="9" t="s">
        <v>176</v>
      </c>
      <c r="J6" s="26" t="s">
        <v>114</v>
      </c>
      <c r="K6" s="25" t="s">
        <v>201</v>
      </c>
      <c r="L6" s="27"/>
    </row>
    <row r="7" spans="1:13">
      <c r="A7" s="10" t="s">
        <v>6</v>
      </c>
      <c r="B7" s="11" t="s">
        <v>83</v>
      </c>
      <c r="C7" s="11" t="s">
        <v>167</v>
      </c>
      <c r="D7" s="10" t="s">
        <v>77</v>
      </c>
      <c r="E7" s="10" t="s">
        <v>78</v>
      </c>
      <c r="F7" s="10" t="s">
        <v>78</v>
      </c>
      <c r="G7" s="10" t="s">
        <v>78</v>
      </c>
      <c r="H7" s="21" t="s">
        <v>176</v>
      </c>
    </row>
    <row r="8" spans="1:13">
      <c r="A8" s="8" t="s">
        <v>14</v>
      </c>
      <c r="B8" s="9" t="s">
        <v>84</v>
      </c>
      <c r="C8" s="9" t="s">
        <v>167</v>
      </c>
      <c r="D8" s="8" t="s">
        <v>85</v>
      </c>
      <c r="E8" s="8" t="s">
        <v>78</v>
      </c>
      <c r="F8" s="8" t="s">
        <v>78</v>
      </c>
      <c r="G8" s="8" t="s">
        <v>78</v>
      </c>
      <c r="H8" s="9" t="s">
        <v>86</v>
      </c>
    </row>
    <row r="9" spans="1:13">
      <c r="A9" s="10" t="s">
        <v>15</v>
      </c>
      <c r="B9" s="11" t="s">
        <v>87</v>
      </c>
      <c r="C9" s="11" t="s">
        <v>167</v>
      </c>
      <c r="D9" s="10" t="s">
        <v>85</v>
      </c>
      <c r="E9" s="10" t="s">
        <v>78</v>
      </c>
      <c r="F9" s="10" t="s">
        <v>78</v>
      </c>
      <c r="G9" s="10" t="s">
        <v>78</v>
      </c>
      <c r="H9" s="11" t="s">
        <v>86</v>
      </c>
      <c r="M9" s="24"/>
    </row>
    <row r="10" spans="1:13">
      <c r="A10" s="8" t="s">
        <v>16</v>
      </c>
      <c r="B10" s="9" t="s">
        <v>88</v>
      </c>
      <c r="C10" s="9" t="s">
        <v>167</v>
      </c>
      <c r="D10" s="8" t="s">
        <v>85</v>
      </c>
      <c r="E10" s="8" t="s">
        <v>78</v>
      </c>
      <c r="F10" s="8" t="s">
        <v>78</v>
      </c>
      <c r="G10" s="8" t="s">
        <v>78</v>
      </c>
      <c r="H10" s="9" t="s">
        <v>86</v>
      </c>
    </row>
    <row r="11" spans="1:13">
      <c r="A11" s="10" t="s">
        <v>17</v>
      </c>
      <c r="B11" s="11" t="s">
        <v>89</v>
      </c>
      <c r="C11" s="11" t="s">
        <v>167</v>
      </c>
      <c r="D11" s="10" t="s">
        <v>85</v>
      </c>
      <c r="E11" s="10" t="s">
        <v>78</v>
      </c>
      <c r="F11" s="10" t="s">
        <v>78</v>
      </c>
      <c r="G11" s="10" t="s">
        <v>78</v>
      </c>
      <c r="H11" s="11" t="s">
        <v>86</v>
      </c>
    </row>
    <row r="12" spans="1:13">
      <c r="A12" s="8" t="s">
        <v>18</v>
      </c>
      <c r="B12" s="9" t="s">
        <v>90</v>
      </c>
      <c r="C12" s="9" t="s">
        <v>167</v>
      </c>
      <c r="D12" s="8" t="s">
        <v>85</v>
      </c>
      <c r="E12" s="8" t="s">
        <v>78</v>
      </c>
      <c r="F12" s="8" t="s">
        <v>78</v>
      </c>
      <c r="G12" s="8" t="s">
        <v>78</v>
      </c>
      <c r="H12" s="9" t="s">
        <v>177</v>
      </c>
    </row>
    <row r="13" spans="1:13">
      <c r="A13" s="10" t="s">
        <v>7</v>
      </c>
      <c r="B13" s="11" t="s">
        <v>91</v>
      </c>
      <c r="C13" s="11" t="s">
        <v>167</v>
      </c>
      <c r="D13" s="10" t="s">
        <v>85</v>
      </c>
      <c r="E13" s="10" t="s">
        <v>78</v>
      </c>
      <c r="F13" s="10" t="s">
        <v>78</v>
      </c>
      <c r="G13" s="10" t="s">
        <v>78</v>
      </c>
      <c r="H13" s="11" t="s">
        <v>175</v>
      </c>
    </row>
    <row r="14" spans="1:13">
      <c r="A14" s="8" t="s">
        <v>8</v>
      </c>
      <c r="B14" s="9" t="s">
        <v>93</v>
      </c>
      <c r="C14" s="9" t="s">
        <v>167</v>
      </c>
      <c r="D14" s="8" t="s">
        <v>85</v>
      </c>
      <c r="E14" s="8" t="s">
        <v>78</v>
      </c>
      <c r="F14" s="8" t="s">
        <v>78</v>
      </c>
      <c r="G14" s="8" t="s">
        <v>78</v>
      </c>
      <c r="H14" s="9" t="s">
        <v>175</v>
      </c>
    </row>
    <row r="15" spans="1:13">
      <c r="A15" s="10" t="s">
        <v>9</v>
      </c>
      <c r="B15" s="11" t="s">
        <v>94</v>
      </c>
      <c r="C15" s="11" t="s">
        <v>167</v>
      </c>
      <c r="D15" s="10" t="s">
        <v>85</v>
      </c>
      <c r="E15" s="10" t="s">
        <v>78</v>
      </c>
      <c r="F15" s="10" t="s">
        <v>78</v>
      </c>
      <c r="G15" s="10" t="s">
        <v>78</v>
      </c>
      <c r="H15" s="21" t="s">
        <v>175</v>
      </c>
    </row>
    <row r="16" spans="1:13">
      <c r="A16" s="8" t="s">
        <v>10</v>
      </c>
      <c r="B16" s="9" t="s">
        <v>95</v>
      </c>
      <c r="C16" s="9" t="s">
        <v>167</v>
      </c>
      <c r="D16" s="8" t="s">
        <v>85</v>
      </c>
      <c r="E16" s="8" t="s">
        <v>78</v>
      </c>
      <c r="F16" s="8" t="s">
        <v>78</v>
      </c>
      <c r="G16" s="8" t="s">
        <v>78</v>
      </c>
      <c r="H16" s="9" t="s">
        <v>175</v>
      </c>
    </row>
    <row r="17" spans="1:8">
      <c r="A17" s="10" t="s">
        <v>11</v>
      </c>
      <c r="B17" s="11" t="s">
        <v>96</v>
      </c>
      <c r="C17" s="11" t="s">
        <v>167</v>
      </c>
      <c r="D17" s="10" t="s">
        <v>85</v>
      </c>
      <c r="E17" s="10" t="s">
        <v>78</v>
      </c>
      <c r="F17" s="10" t="s">
        <v>78</v>
      </c>
      <c r="G17" s="10" t="s">
        <v>78</v>
      </c>
      <c r="H17" s="21" t="s">
        <v>175</v>
      </c>
    </row>
    <row r="18" spans="1:8">
      <c r="A18" s="8" t="s">
        <v>12</v>
      </c>
      <c r="B18" s="9" t="s">
        <v>97</v>
      </c>
      <c r="C18" s="9" t="s">
        <v>167</v>
      </c>
      <c r="D18" s="8" t="s">
        <v>85</v>
      </c>
      <c r="E18" s="8" t="s">
        <v>78</v>
      </c>
      <c r="F18" s="8" t="s">
        <v>78</v>
      </c>
      <c r="G18" s="8" t="s">
        <v>78</v>
      </c>
      <c r="H18" s="9" t="s">
        <v>175</v>
      </c>
    </row>
    <row r="19" spans="1:8">
      <c r="A19" s="10" t="s">
        <v>13</v>
      </c>
      <c r="B19" s="11" t="s">
        <v>98</v>
      </c>
      <c r="C19" s="11" t="s">
        <v>167</v>
      </c>
      <c r="D19" s="10" t="s">
        <v>85</v>
      </c>
      <c r="E19" s="10" t="s">
        <v>78</v>
      </c>
      <c r="F19" s="10" t="s">
        <v>78</v>
      </c>
      <c r="G19" s="20" t="s">
        <v>102</v>
      </c>
      <c r="H19" s="11" t="s">
        <v>92</v>
      </c>
    </row>
    <row r="20" spans="1:8">
      <c r="A20" s="8" t="s">
        <v>19</v>
      </c>
      <c r="B20" s="9" t="s">
        <v>99</v>
      </c>
      <c r="C20" s="9" t="s">
        <v>100</v>
      </c>
      <c r="D20" s="8" t="s">
        <v>101</v>
      </c>
      <c r="E20" s="8" t="s">
        <v>102</v>
      </c>
      <c r="F20" s="8" t="s">
        <v>102</v>
      </c>
      <c r="G20" s="8" t="s">
        <v>102</v>
      </c>
      <c r="H20" s="9" t="s">
        <v>103</v>
      </c>
    </row>
    <row r="21" spans="1:8">
      <c r="A21" s="10" t="s">
        <v>20</v>
      </c>
      <c r="B21" s="11" t="s">
        <v>104</v>
      </c>
      <c r="C21" s="11" t="s">
        <v>105</v>
      </c>
      <c r="D21" s="10" t="s">
        <v>106</v>
      </c>
      <c r="E21" s="10" t="s">
        <v>102</v>
      </c>
      <c r="F21" s="10" t="s">
        <v>102</v>
      </c>
      <c r="G21" s="10" t="s">
        <v>102</v>
      </c>
      <c r="H21" s="11" t="s">
        <v>103</v>
      </c>
    </row>
    <row r="22" spans="1:8">
      <c r="A22" s="8" t="s">
        <v>21</v>
      </c>
      <c r="B22" s="9" t="s">
        <v>107</v>
      </c>
      <c r="C22" s="9" t="s">
        <v>105</v>
      </c>
      <c r="D22" s="8" t="s">
        <v>101</v>
      </c>
      <c r="E22" s="8" t="s">
        <v>102</v>
      </c>
      <c r="F22" s="8" t="s">
        <v>102</v>
      </c>
      <c r="G22" s="8" t="s">
        <v>102</v>
      </c>
      <c r="H22" s="9" t="s">
        <v>103</v>
      </c>
    </row>
    <row r="23" spans="1:8">
      <c r="A23" s="10" t="s">
        <v>22</v>
      </c>
      <c r="B23" s="11" t="s">
        <v>108</v>
      </c>
      <c r="C23" s="11" t="s">
        <v>100</v>
      </c>
      <c r="D23" s="10" t="s">
        <v>109</v>
      </c>
      <c r="E23" s="10" t="s">
        <v>78</v>
      </c>
      <c r="F23" s="10" t="s">
        <v>102</v>
      </c>
      <c r="G23" s="10" t="s">
        <v>102</v>
      </c>
      <c r="H23" s="11" t="s">
        <v>103</v>
      </c>
    </row>
    <row r="24" spans="1:8">
      <c r="A24" s="8" t="s">
        <v>23</v>
      </c>
      <c r="B24" s="9" t="s">
        <v>110</v>
      </c>
      <c r="C24" s="9" t="s">
        <v>105</v>
      </c>
      <c r="D24" s="8" t="s">
        <v>109</v>
      </c>
      <c r="E24" s="8" t="s">
        <v>78</v>
      </c>
      <c r="F24" s="8" t="s">
        <v>102</v>
      </c>
      <c r="G24" s="8" t="s">
        <v>102</v>
      </c>
      <c r="H24" s="9" t="s">
        <v>103</v>
      </c>
    </row>
    <row r="25" spans="1:8">
      <c r="A25" s="10" t="s">
        <v>24</v>
      </c>
      <c r="B25" s="11" t="s">
        <v>111</v>
      </c>
      <c r="C25" s="11" t="s">
        <v>105</v>
      </c>
      <c r="D25" s="10" t="s">
        <v>109</v>
      </c>
      <c r="E25" s="10" t="s">
        <v>78</v>
      </c>
      <c r="F25" s="10" t="s">
        <v>102</v>
      </c>
      <c r="G25" s="10" t="s">
        <v>102</v>
      </c>
      <c r="H25" s="11" t="s">
        <v>172</v>
      </c>
    </row>
    <row r="26" spans="1:8">
      <c r="A26" s="8" t="s">
        <v>25</v>
      </c>
      <c r="B26" s="9" t="s">
        <v>112</v>
      </c>
      <c r="C26" s="9" t="s">
        <v>113</v>
      </c>
      <c r="D26" s="8" t="s">
        <v>101</v>
      </c>
      <c r="E26" s="8" t="s">
        <v>114</v>
      </c>
      <c r="F26" s="8" t="s">
        <v>114</v>
      </c>
      <c r="G26" s="8" t="s">
        <v>102</v>
      </c>
      <c r="H26" s="9" t="s">
        <v>178</v>
      </c>
    </row>
    <row r="27" spans="1:8">
      <c r="A27" s="10" t="s">
        <v>26</v>
      </c>
      <c r="B27" s="11" t="s">
        <v>115</v>
      </c>
      <c r="C27" s="11" t="s">
        <v>116</v>
      </c>
      <c r="D27" s="10" t="s">
        <v>117</v>
      </c>
      <c r="E27" s="10" t="s">
        <v>78</v>
      </c>
      <c r="F27" s="10" t="s">
        <v>78</v>
      </c>
      <c r="G27" s="20" t="s">
        <v>102</v>
      </c>
      <c r="H27" s="11" t="s">
        <v>173</v>
      </c>
    </row>
    <row r="28" spans="1:8">
      <c r="A28" s="8" t="s">
        <v>27</v>
      </c>
      <c r="B28" s="9" t="s">
        <v>118</v>
      </c>
      <c r="C28" s="9" t="s">
        <v>116</v>
      </c>
      <c r="D28" s="8" t="s">
        <v>119</v>
      </c>
      <c r="E28" s="8" t="s">
        <v>78</v>
      </c>
      <c r="F28" s="8" t="s">
        <v>78</v>
      </c>
      <c r="G28" s="8" t="s">
        <v>102</v>
      </c>
      <c r="H28" s="9" t="s">
        <v>173</v>
      </c>
    </row>
    <row r="29" spans="1:8">
      <c r="A29" s="10" t="s">
        <v>28</v>
      </c>
      <c r="B29" s="11" t="s">
        <v>120</v>
      </c>
      <c r="C29" s="11" t="s">
        <v>167</v>
      </c>
      <c r="D29" s="10" t="s">
        <v>117</v>
      </c>
      <c r="E29" s="10" t="s">
        <v>78</v>
      </c>
      <c r="F29" s="10" t="s">
        <v>78</v>
      </c>
      <c r="G29" s="10" t="s">
        <v>78</v>
      </c>
      <c r="H29" s="11" t="s">
        <v>179</v>
      </c>
    </row>
    <row r="30" spans="1:8">
      <c r="A30" s="8" t="s">
        <v>29</v>
      </c>
      <c r="B30" s="9" t="s">
        <v>121</v>
      </c>
      <c r="C30" s="9" t="s">
        <v>167</v>
      </c>
      <c r="D30" s="8" t="s">
        <v>77</v>
      </c>
      <c r="E30" s="8" t="s">
        <v>78</v>
      </c>
      <c r="F30" s="8" t="s">
        <v>78</v>
      </c>
      <c r="G30" s="8" t="s">
        <v>78</v>
      </c>
      <c r="H30" s="9" t="s">
        <v>180</v>
      </c>
    </row>
    <row r="31" spans="1:8">
      <c r="A31" s="10" t="s">
        <v>30</v>
      </c>
      <c r="B31" s="11" t="s">
        <v>122</v>
      </c>
      <c r="C31" s="11" t="s">
        <v>167</v>
      </c>
      <c r="D31" s="10" t="s">
        <v>123</v>
      </c>
      <c r="E31" s="10" t="s">
        <v>78</v>
      </c>
      <c r="F31" s="10" t="s">
        <v>102</v>
      </c>
      <c r="G31" s="20" t="s">
        <v>78</v>
      </c>
      <c r="H31" s="11" t="s">
        <v>181</v>
      </c>
    </row>
    <row r="32" spans="1:8">
      <c r="A32" s="8" t="s">
        <v>31</v>
      </c>
      <c r="B32" s="9" t="s">
        <v>124</v>
      </c>
      <c r="C32" s="9" t="s">
        <v>167</v>
      </c>
      <c r="D32" s="8" t="s">
        <v>123</v>
      </c>
      <c r="E32" s="8" t="s">
        <v>78</v>
      </c>
      <c r="F32" s="8" t="s">
        <v>102</v>
      </c>
      <c r="G32" s="8" t="s">
        <v>78</v>
      </c>
      <c r="H32" s="9" t="s">
        <v>182</v>
      </c>
    </row>
    <row r="33" spans="1:8">
      <c r="A33" s="10" t="s">
        <v>32</v>
      </c>
      <c r="B33" s="11" t="s">
        <v>125</v>
      </c>
      <c r="C33" s="11" t="s">
        <v>167</v>
      </c>
      <c r="D33" s="10" t="s">
        <v>77</v>
      </c>
      <c r="E33" s="10" t="s">
        <v>78</v>
      </c>
      <c r="F33" s="10" t="s">
        <v>78</v>
      </c>
      <c r="G33" s="10" t="s">
        <v>78</v>
      </c>
      <c r="H33" s="21" t="s">
        <v>180</v>
      </c>
    </row>
    <row r="34" spans="1:8">
      <c r="A34" s="8" t="s">
        <v>33</v>
      </c>
      <c r="B34" s="9" t="s">
        <v>126</v>
      </c>
      <c r="C34" s="9" t="s">
        <v>167</v>
      </c>
      <c r="D34" s="8" t="s">
        <v>77</v>
      </c>
      <c r="E34" s="8" t="s">
        <v>78</v>
      </c>
      <c r="F34" s="8" t="s">
        <v>78</v>
      </c>
      <c r="G34" s="8" t="s">
        <v>78</v>
      </c>
      <c r="H34" s="9" t="s">
        <v>127</v>
      </c>
    </row>
    <row r="35" spans="1:8">
      <c r="A35" s="10" t="s">
        <v>34</v>
      </c>
      <c r="B35" s="11" t="s">
        <v>128</v>
      </c>
      <c r="C35" s="11" t="s">
        <v>189</v>
      </c>
      <c r="D35" s="10" t="s">
        <v>129</v>
      </c>
      <c r="E35" s="10" t="s">
        <v>102</v>
      </c>
      <c r="F35" s="10" t="s">
        <v>102</v>
      </c>
      <c r="G35" s="10" t="s">
        <v>102</v>
      </c>
      <c r="H35" s="11" t="s">
        <v>130</v>
      </c>
    </row>
    <row r="36" spans="1:8">
      <c r="A36" s="8" t="s">
        <v>35</v>
      </c>
      <c r="B36" s="9" t="s">
        <v>131</v>
      </c>
      <c r="C36" s="9" t="s">
        <v>189</v>
      </c>
      <c r="D36" s="8" t="s">
        <v>117</v>
      </c>
      <c r="E36" s="8" t="s">
        <v>102</v>
      </c>
      <c r="F36" s="8" t="s">
        <v>102</v>
      </c>
      <c r="G36" s="8" t="s">
        <v>102</v>
      </c>
      <c r="H36" s="9" t="s">
        <v>132</v>
      </c>
    </row>
    <row r="37" spans="1:8">
      <c r="A37" s="10" t="s">
        <v>36</v>
      </c>
      <c r="B37" s="11" t="s">
        <v>133</v>
      </c>
      <c r="C37" s="11" t="s">
        <v>167</v>
      </c>
      <c r="D37" s="10" t="s">
        <v>134</v>
      </c>
      <c r="E37" s="10" t="s">
        <v>102</v>
      </c>
      <c r="F37" s="10" t="s">
        <v>102</v>
      </c>
      <c r="G37" s="10" t="s">
        <v>102</v>
      </c>
      <c r="H37" s="11" t="s">
        <v>183</v>
      </c>
    </row>
    <row r="38" spans="1:8">
      <c r="A38" s="8" t="s">
        <v>37</v>
      </c>
      <c r="B38" s="9" t="s">
        <v>135</v>
      </c>
      <c r="C38" s="9" t="s">
        <v>189</v>
      </c>
      <c r="D38" s="8" t="s">
        <v>136</v>
      </c>
      <c r="E38" s="8" t="s">
        <v>102</v>
      </c>
      <c r="F38" s="8" t="s">
        <v>102</v>
      </c>
      <c r="G38" s="8" t="s">
        <v>102</v>
      </c>
      <c r="H38" s="9" t="s">
        <v>184</v>
      </c>
    </row>
    <row r="39" spans="1:8">
      <c r="A39" s="10" t="s">
        <v>38</v>
      </c>
      <c r="B39" s="11" t="s">
        <v>137</v>
      </c>
      <c r="C39" s="11" t="s">
        <v>190</v>
      </c>
      <c r="D39" s="10" t="s">
        <v>138</v>
      </c>
      <c r="E39" s="10" t="s">
        <v>102</v>
      </c>
      <c r="F39" s="10" t="s">
        <v>102</v>
      </c>
      <c r="G39" s="10" t="s">
        <v>102</v>
      </c>
      <c r="H39" s="11" t="s">
        <v>185</v>
      </c>
    </row>
    <row r="40" spans="1:8">
      <c r="A40" s="8" t="s">
        <v>39</v>
      </c>
      <c r="B40" s="9" t="s">
        <v>139</v>
      </c>
      <c r="C40" s="9" t="s">
        <v>140</v>
      </c>
      <c r="D40" s="8" t="s">
        <v>117</v>
      </c>
      <c r="E40" s="8" t="s">
        <v>78</v>
      </c>
      <c r="F40" s="8" t="s">
        <v>78</v>
      </c>
      <c r="G40" s="8" t="s">
        <v>102</v>
      </c>
      <c r="H40" s="9" t="s">
        <v>141</v>
      </c>
    </row>
    <row r="41" spans="1:8">
      <c r="A41" s="10" t="s">
        <v>40</v>
      </c>
      <c r="B41" s="11" t="s">
        <v>142</v>
      </c>
      <c r="C41" s="11" t="s">
        <v>140</v>
      </c>
      <c r="D41" s="10" t="s">
        <v>117</v>
      </c>
      <c r="E41" s="10" t="s">
        <v>78</v>
      </c>
      <c r="F41" s="10" t="s">
        <v>78</v>
      </c>
      <c r="G41" s="10" t="s">
        <v>102</v>
      </c>
      <c r="H41" s="11" t="s">
        <v>141</v>
      </c>
    </row>
    <row r="42" spans="1:8">
      <c r="A42" s="8" t="s">
        <v>41</v>
      </c>
      <c r="B42" s="9" t="s">
        <v>143</v>
      </c>
      <c r="C42" s="9" t="s">
        <v>167</v>
      </c>
      <c r="D42" s="8" t="s">
        <v>77</v>
      </c>
      <c r="E42" s="8" t="s">
        <v>78</v>
      </c>
      <c r="F42" s="8" t="s">
        <v>78</v>
      </c>
      <c r="G42" s="8" t="s">
        <v>102</v>
      </c>
      <c r="H42" s="9" t="s">
        <v>186</v>
      </c>
    </row>
    <row r="43" spans="1:8">
      <c r="A43" s="10" t="s">
        <v>42</v>
      </c>
      <c r="B43" s="11" t="s">
        <v>144</v>
      </c>
      <c r="C43" s="11" t="s">
        <v>167</v>
      </c>
      <c r="D43" s="10" t="s">
        <v>77</v>
      </c>
      <c r="E43" s="10" t="s">
        <v>78</v>
      </c>
      <c r="F43" s="10" t="s">
        <v>78</v>
      </c>
      <c r="G43" s="10" t="s">
        <v>102</v>
      </c>
      <c r="H43" s="11" t="s">
        <v>187</v>
      </c>
    </row>
    <row r="44" spans="1:8">
      <c r="A44" s="8" t="s">
        <v>43</v>
      </c>
      <c r="B44" s="9" t="s">
        <v>145</v>
      </c>
      <c r="C44" s="9" t="s">
        <v>167</v>
      </c>
      <c r="D44" s="8" t="s">
        <v>117</v>
      </c>
      <c r="E44" s="8" t="s">
        <v>78</v>
      </c>
      <c r="F44" s="8" t="s">
        <v>78</v>
      </c>
      <c r="G44" s="8" t="s">
        <v>102</v>
      </c>
      <c r="H44" s="9" t="s">
        <v>146</v>
      </c>
    </row>
    <row r="45" spans="1:8">
      <c r="A45" s="10" t="s">
        <v>44</v>
      </c>
      <c r="B45" s="11" t="s">
        <v>147</v>
      </c>
      <c r="C45" s="11" t="s">
        <v>167</v>
      </c>
      <c r="D45" s="10" t="s">
        <v>117</v>
      </c>
      <c r="E45" s="10" t="s">
        <v>78</v>
      </c>
      <c r="F45" s="10" t="s">
        <v>78</v>
      </c>
      <c r="G45" s="10" t="s">
        <v>78</v>
      </c>
      <c r="H45" s="11" t="s">
        <v>148</v>
      </c>
    </row>
    <row r="46" spans="1:8">
      <c r="A46" s="8" t="s">
        <v>45</v>
      </c>
      <c r="B46" s="9" t="s">
        <v>149</v>
      </c>
      <c r="C46" s="9" t="s">
        <v>167</v>
      </c>
      <c r="D46" s="8" t="s">
        <v>117</v>
      </c>
      <c r="E46" s="8" t="s">
        <v>78</v>
      </c>
      <c r="F46" s="8" t="s">
        <v>78</v>
      </c>
      <c r="G46" s="8" t="s">
        <v>78</v>
      </c>
      <c r="H46" s="9" t="s">
        <v>150</v>
      </c>
    </row>
    <row r="47" spans="1:8">
      <c r="A47" s="10" t="s">
        <v>46</v>
      </c>
      <c r="B47" s="11" t="s">
        <v>151</v>
      </c>
      <c r="C47" s="11" t="s">
        <v>152</v>
      </c>
      <c r="D47" s="10" t="s">
        <v>117</v>
      </c>
      <c r="E47" s="10" t="s">
        <v>78</v>
      </c>
      <c r="F47" s="10" t="s">
        <v>102</v>
      </c>
      <c r="G47" s="10" t="s">
        <v>102</v>
      </c>
      <c r="H47" s="11" t="s">
        <v>153</v>
      </c>
    </row>
    <row r="48" spans="1:8">
      <c r="A48" s="8" t="s">
        <v>47</v>
      </c>
      <c r="B48" s="9" t="s">
        <v>154</v>
      </c>
      <c r="C48" s="9" t="s">
        <v>167</v>
      </c>
      <c r="D48" s="8" t="s">
        <v>117</v>
      </c>
      <c r="E48" s="8" t="s">
        <v>78</v>
      </c>
      <c r="F48" s="8" t="s">
        <v>78</v>
      </c>
      <c r="G48" s="8" t="s">
        <v>78</v>
      </c>
      <c r="H48" s="9" t="s">
        <v>155</v>
      </c>
    </row>
    <row r="49" spans="1:8">
      <c r="A49" s="10" t="s">
        <v>48</v>
      </c>
      <c r="B49" s="11" t="s">
        <v>156</v>
      </c>
      <c r="C49" s="11" t="s">
        <v>167</v>
      </c>
      <c r="D49" s="10" t="s">
        <v>117</v>
      </c>
      <c r="E49" s="10" t="s">
        <v>78</v>
      </c>
      <c r="F49" s="10" t="s">
        <v>78</v>
      </c>
      <c r="G49" s="20" t="s">
        <v>78</v>
      </c>
      <c r="H49" s="11" t="s">
        <v>157</v>
      </c>
    </row>
    <row r="50" spans="1:8">
      <c r="A50" s="8" t="s">
        <v>49</v>
      </c>
      <c r="B50" s="9" t="s">
        <v>158</v>
      </c>
      <c r="C50" s="9" t="s">
        <v>100</v>
      </c>
      <c r="D50" s="8" t="s">
        <v>159</v>
      </c>
      <c r="E50" s="8" t="s">
        <v>78</v>
      </c>
      <c r="F50" s="8" t="s">
        <v>78</v>
      </c>
      <c r="G50" s="8" t="s">
        <v>102</v>
      </c>
      <c r="H50" s="9" t="s">
        <v>160</v>
      </c>
    </row>
    <row r="51" spans="1:8">
      <c r="A51" s="10" t="s">
        <v>50</v>
      </c>
      <c r="B51" s="11" t="s">
        <v>161</v>
      </c>
      <c r="C51" s="11" t="s">
        <v>189</v>
      </c>
      <c r="D51" s="10" t="s">
        <v>162</v>
      </c>
      <c r="E51" s="10" t="s">
        <v>102</v>
      </c>
      <c r="F51" s="10" t="s">
        <v>102</v>
      </c>
      <c r="G51" s="10" t="s">
        <v>102</v>
      </c>
      <c r="H51" s="11" t="s">
        <v>174</v>
      </c>
    </row>
    <row r="52" spans="1:8">
      <c r="A52" s="8" t="s">
        <v>51</v>
      </c>
      <c r="B52" s="9" t="s">
        <v>163</v>
      </c>
      <c r="C52" s="9" t="s">
        <v>168</v>
      </c>
      <c r="D52" s="8" t="s">
        <v>117</v>
      </c>
      <c r="E52" s="8" t="s">
        <v>102</v>
      </c>
      <c r="F52" s="8" t="s">
        <v>102</v>
      </c>
      <c r="G52" s="8" t="s">
        <v>102</v>
      </c>
      <c r="H52" s="9" t="s">
        <v>164</v>
      </c>
    </row>
    <row r="53" spans="1:8">
      <c r="A53" s="10" t="s">
        <v>52</v>
      </c>
      <c r="B53" s="11" t="s">
        <v>165</v>
      </c>
      <c r="C53" s="11" t="s">
        <v>169</v>
      </c>
      <c r="D53" s="10" t="s">
        <v>117</v>
      </c>
      <c r="E53" s="10" t="s">
        <v>102</v>
      </c>
      <c r="F53" s="10" t="s">
        <v>102</v>
      </c>
      <c r="G53" s="10" t="s">
        <v>102</v>
      </c>
      <c r="H53" s="11" t="s">
        <v>166</v>
      </c>
    </row>
  </sheetData>
  <phoneticPr fontId="12" type="noConversion"/>
  <pageMargins left="0.75" right="0.75" top="1" bottom="1" header="0.5" footer="0.5"/>
  <headerFooter>
    <oddHeader>&amp;R&amp;"Arial"&amp;10&amp;K000000 ECB-RESTRICTED&amp;1#_x000D_</oddHeader>
    <oddFooter>&amp;C_x000D_&amp;1#&amp;"Aptos"&amp;10&amp;K000000 NBB -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26"/>
  <sheetViews>
    <sheetView topLeftCell="B1" workbookViewId="0">
      <pane xSplit="1" ySplit="1" topLeftCell="C183" activePane="bottomRight" state="frozen"/>
      <selection activeCell="B1" sqref="B1"/>
      <selection pane="topRight" activeCell="C1" sqref="C1"/>
      <selection pane="bottomLeft" activeCell="B2" sqref="B2"/>
      <selection pane="bottomRight" activeCell="BH221" sqref="BH221"/>
    </sheetView>
  </sheetViews>
  <sheetFormatPr defaultRowHeight="15"/>
  <cols>
    <col min="1" max="1" width="10.7109375" hidden="1" customWidth="1"/>
    <col min="2" max="2" width="8.140625" bestFit="1" customWidth="1"/>
    <col min="3" max="4" width="10.5703125" bestFit="1" customWidth="1"/>
    <col min="5" max="6" width="9" bestFit="1" customWidth="1"/>
    <col min="7" max="8" width="10.5703125" bestFit="1" customWidth="1"/>
    <col min="9" max="15" width="5.5703125" bestFit="1" customWidth="1"/>
    <col min="16" max="18" width="10.5703125" bestFit="1" customWidth="1"/>
    <col min="19" max="19" width="9" bestFit="1" customWidth="1"/>
    <col min="20" max="20" width="10.5703125" bestFit="1" customWidth="1"/>
    <col min="21" max="23" width="5.5703125" bestFit="1" customWidth="1"/>
    <col min="24" max="24" width="8.42578125" bestFit="1" customWidth="1"/>
    <col min="25" max="25" width="7.7109375" bestFit="1" customWidth="1"/>
    <col min="26" max="26" width="7.85546875" bestFit="1" customWidth="1"/>
    <col min="27" max="27" width="8" bestFit="1" customWidth="1"/>
    <col min="28" max="29" width="9.28515625" bestFit="1" customWidth="1"/>
    <col min="30" max="31" width="9" bestFit="1" customWidth="1"/>
    <col min="32" max="32" width="8" bestFit="1" customWidth="1"/>
    <col min="33" max="33" width="4.5703125" bestFit="1" customWidth="1"/>
    <col min="34" max="34" width="9" bestFit="1" customWidth="1"/>
    <col min="35" max="35" width="11.5703125" bestFit="1" customWidth="1"/>
    <col min="36" max="37" width="5.5703125" bestFit="1" customWidth="1"/>
    <col min="38" max="38" width="7.5703125" bestFit="1" customWidth="1"/>
    <col min="39" max="39" width="7" bestFit="1" customWidth="1"/>
    <col min="40" max="40" width="7.7109375" bestFit="1" customWidth="1"/>
    <col min="41" max="41" width="5.28515625" customWidth="1"/>
    <col min="42" max="42" width="6.42578125" customWidth="1"/>
    <col min="43" max="44" width="11.5703125" bestFit="1" customWidth="1"/>
    <col min="45" max="45" width="7.5703125" bestFit="1" customWidth="1"/>
    <col min="46" max="46" width="11.7109375" bestFit="1" customWidth="1"/>
    <col min="47" max="47" width="11" bestFit="1" customWidth="1"/>
    <col min="48" max="48" width="5.85546875" bestFit="1" customWidth="1"/>
    <col min="49" max="49" width="4.5703125" bestFit="1" customWidth="1"/>
    <col min="50" max="51" width="5.5703125" bestFit="1" customWidth="1"/>
    <col min="52" max="52" width="11" bestFit="1" customWidth="1"/>
    <col min="53" max="53" width="9.140625" bestFit="1" customWidth="1"/>
    <col min="54" max="54" width="9" bestFit="1" customWidth="1"/>
  </cols>
  <sheetData>
    <row r="1" spans="1:54" ht="30">
      <c r="A1" s="7" t="s">
        <v>0</v>
      </c>
      <c r="B1" s="7" t="s">
        <v>188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7" t="s">
        <v>33</v>
      </c>
      <c r="AJ1" s="7" t="s">
        <v>34</v>
      </c>
      <c r="AK1" s="7" t="s">
        <v>35</v>
      </c>
      <c r="AL1" s="7" t="s">
        <v>36</v>
      </c>
      <c r="AM1" s="7" t="s">
        <v>37</v>
      </c>
      <c r="AN1" s="7" t="s">
        <v>38</v>
      </c>
      <c r="AO1" s="7" t="s">
        <v>39</v>
      </c>
      <c r="AP1" s="7" t="s">
        <v>40</v>
      </c>
      <c r="AQ1" s="7" t="s">
        <v>41</v>
      </c>
      <c r="AR1" s="7" t="s">
        <v>42</v>
      </c>
      <c r="AS1" s="7" t="s">
        <v>43</v>
      </c>
      <c r="AT1" s="7" t="s">
        <v>44</v>
      </c>
      <c r="AU1" s="7" t="s">
        <v>45</v>
      </c>
      <c r="AV1" s="7" t="s">
        <v>46</v>
      </c>
      <c r="AW1" s="7" t="s">
        <v>47</v>
      </c>
      <c r="AX1" s="7" t="s">
        <v>48</v>
      </c>
      <c r="AY1" s="7" t="s">
        <v>49</v>
      </c>
      <c r="AZ1" s="7" t="s">
        <v>50</v>
      </c>
      <c r="BA1" s="7" t="s">
        <v>51</v>
      </c>
      <c r="BB1" s="7" t="s">
        <v>52</v>
      </c>
    </row>
    <row r="2" spans="1:54">
      <c r="A2" s="16">
        <v>25569</v>
      </c>
      <c r="B2" s="16" t="str">
        <f>YEAR(A2)&amp;"-Q"&amp;ROUNDUP(MONTH(A2)/3,0)</f>
        <v>1970-Q1</v>
      </c>
      <c r="C2" s="12">
        <v>1104407.163471109</v>
      </c>
      <c r="D2" s="12">
        <v>598563.27337045036</v>
      </c>
      <c r="E2" s="12">
        <v>209247.58911645907</v>
      </c>
      <c r="F2" s="12">
        <v>277081.21003804327</v>
      </c>
      <c r="G2" s="12">
        <v>126077.51547394546</v>
      </c>
      <c r="H2" s="12">
        <v>128803.66574149951</v>
      </c>
      <c r="I2" s="13">
        <v>10.988226627179287</v>
      </c>
      <c r="J2" s="13">
        <v>11.31734240656146</v>
      </c>
      <c r="K2" s="13">
        <v>8.8639192041399255</v>
      </c>
      <c r="L2" s="13">
        <v>11.910546222891266</v>
      </c>
      <c r="M2" s="13">
        <v>17.912356555922681</v>
      </c>
      <c r="N2" s="13">
        <v>18.009664729430387</v>
      </c>
      <c r="O2" s="13">
        <v>11.00779885539043</v>
      </c>
      <c r="P2" s="12">
        <v>121612.75194063231</v>
      </c>
      <c r="Q2" s="12">
        <v>59915.177681077992</v>
      </c>
      <c r="R2" s="12">
        <v>47105.619521485576</v>
      </c>
      <c r="S2" s="12">
        <v>14617.120210740386</v>
      </c>
      <c r="T2" s="12">
        <v>107020.79720256357</v>
      </c>
      <c r="U2" s="13">
        <v>14.274151491053445</v>
      </c>
      <c r="V2" s="13"/>
      <c r="W2" s="13"/>
      <c r="X2" s="13"/>
      <c r="Y2" s="13"/>
      <c r="Z2" s="13"/>
      <c r="AA2" s="13"/>
      <c r="AB2" s="14"/>
      <c r="AC2" s="14"/>
      <c r="AD2" s="12">
        <v>128192.35171876503</v>
      </c>
      <c r="AE2" s="12">
        <v>126112.9516363351</v>
      </c>
      <c r="AF2" s="12">
        <v>1964.2375867072035</v>
      </c>
      <c r="AG2" s="13">
        <v>1.6220937166297063</v>
      </c>
      <c r="AH2" s="12">
        <v>96219.961948306853</v>
      </c>
      <c r="AI2" s="12">
        <v>63697507.767398827</v>
      </c>
      <c r="AJ2" s="15">
        <v>7.9869932180000003</v>
      </c>
      <c r="AK2" s="15">
        <v>7.9228653333333332</v>
      </c>
      <c r="AL2" s="13">
        <v>10.906037107048608</v>
      </c>
      <c r="AM2" s="13">
        <v>2.2245466494211059</v>
      </c>
      <c r="AN2" s="13">
        <v>30.889377315550529</v>
      </c>
      <c r="AO2" s="14"/>
      <c r="AP2" s="14"/>
      <c r="AQ2" s="12">
        <v>3756053.8536916585</v>
      </c>
      <c r="AR2" s="12">
        <v>5124389.1496222075</v>
      </c>
      <c r="AS2" s="13">
        <v>22.611215696278787</v>
      </c>
      <c r="AT2" s="13">
        <v>8.7572858230757014</v>
      </c>
      <c r="AU2" s="13">
        <v>17.338310432866859</v>
      </c>
      <c r="AV2" s="13"/>
      <c r="AW2" s="15">
        <v>5.42509861062173E-2</v>
      </c>
      <c r="AX2" s="15">
        <v>0.47509139151585361</v>
      </c>
      <c r="AY2" s="15">
        <v>29.222661936543929</v>
      </c>
      <c r="AZ2" s="15">
        <v>1.1745125749674203</v>
      </c>
      <c r="BA2" s="15"/>
      <c r="BB2" s="15"/>
    </row>
    <row r="3" spans="1:54">
      <c r="A3" s="16">
        <v>25659</v>
      </c>
      <c r="B3" s="16" t="str">
        <f t="shared" ref="B3:B66" si="0">YEAR(A3)&amp;"-Q"&amp;ROUNDUP(MONTH(A3)/3,0)</f>
        <v>1970-Q2</v>
      </c>
      <c r="C3" s="12">
        <v>1125635.9762710619</v>
      </c>
      <c r="D3" s="12">
        <v>606012.69504884339</v>
      </c>
      <c r="E3" s="12">
        <v>212952.67948851976</v>
      </c>
      <c r="F3" s="12">
        <v>293535.83642765845</v>
      </c>
      <c r="G3" s="12">
        <v>129313.3302277511</v>
      </c>
      <c r="H3" s="12">
        <v>132007.67961916359</v>
      </c>
      <c r="I3" s="13">
        <v>11.216122166253241</v>
      </c>
      <c r="J3" s="13">
        <v>11.485600853291082</v>
      </c>
      <c r="K3" s="13">
        <v>9.1544087503114184</v>
      </c>
      <c r="L3" s="13">
        <v>12.096647476834036</v>
      </c>
      <c r="M3" s="13">
        <v>18.346910978913215</v>
      </c>
      <c r="N3" s="13">
        <v>18.428732049664429</v>
      </c>
      <c r="O3" s="13">
        <v>11.255857969499857</v>
      </c>
      <c r="P3" s="12">
        <v>126521.10886781858</v>
      </c>
      <c r="Q3" s="12">
        <v>62682.599715194352</v>
      </c>
      <c r="R3" s="12">
        <v>48854.181884539976</v>
      </c>
      <c r="S3" s="12">
        <v>15008.818650707703</v>
      </c>
      <c r="T3" s="12">
        <v>111536.78159973433</v>
      </c>
      <c r="U3" s="13">
        <v>14.434899026747654</v>
      </c>
      <c r="V3" s="13"/>
      <c r="W3" s="13"/>
      <c r="X3" s="13"/>
      <c r="Y3" s="13"/>
      <c r="Z3" s="13"/>
      <c r="AA3" s="13"/>
      <c r="AB3" s="14"/>
      <c r="AC3" s="14"/>
      <c r="AD3" s="12">
        <v>128236.17248013585</v>
      </c>
      <c r="AE3" s="12">
        <v>126220.65764205391</v>
      </c>
      <c r="AF3" s="12">
        <v>1903.9208640634693</v>
      </c>
      <c r="AG3" s="13">
        <v>1.5717209887827568</v>
      </c>
      <c r="AH3" s="12">
        <v>96565.848610942354</v>
      </c>
      <c r="AI3" s="12">
        <v>63565291.407978795</v>
      </c>
      <c r="AJ3" s="15">
        <v>7.9565450039999996</v>
      </c>
      <c r="AK3" s="15">
        <v>8.2544389999999996</v>
      </c>
      <c r="AL3" s="13">
        <v>10.880835344232644</v>
      </c>
      <c r="AM3" s="13">
        <v>2.2245466494211059</v>
      </c>
      <c r="AN3" s="13">
        <v>30.711237884582975</v>
      </c>
      <c r="AO3" s="14"/>
      <c r="AP3" s="14"/>
      <c r="AQ3" s="12">
        <v>3840505.1965267127</v>
      </c>
      <c r="AR3" s="12">
        <v>5237063.6648917161</v>
      </c>
      <c r="AS3" s="13">
        <v>22.891405302590154</v>
      </c>
      <c r="AT3" s="13">
        <v>8.9180011996390132</v>
      </c>
      <c r="AU3" s="13">
        <v>17.70834289182179</v>
      </c>
      <c r="AV3" s="13"/>
      <c r="AW3" s="15">
        <v>5.5686386217723281E-2</v>
      </c>
      <c r="AX3" s="15">
        <v>0.49661125909321763</v>
      </c>
      <c r="AY3" s="15">
        <v>29.462914823796048</v>
      </c>
      <c r="AZ3" s="15">
        <v>1.1823959152420338</v>
      </c>
      <c r="BA3" s="15"/>
      <c r="BB3" s="15"/>
    </row>
    <row r="4" spans="1:54">
      <c r="A4" s="16">
        <v>25750</v>
      </c>
      <c r="B4" s="16" t="str">
        <f t="shared" si="0"/>
        <v>1970-Q3</v>
      </c>
      <c r="C4" s="12">
        <v>1139197.1506646315</v>
      </c>
      <c r="D4" s="12">
        <v>613282.61137445515</v>
      </c>
      <c r="E4" s="12">
        <v>216039.97315328498</v>
      </c>
      <c r="F4" s="12">
        <v>298001.79777645518</v>
      </c>
      <c r="G4" s="12">
        <v>132285.75396923596</v>
      </c>
      <c r="H4" s="12">
        <v>136492.00404952522</v>
      </c>
      <c r="I4" s="13">
        <v>11.383722563847307</v>
      </c>
      <c r="J4" s="13">
        <v>11.679380122656555</v>
      </c>
      <c r="K4" s="13">
        <v>9.2919180358059368</v>
      </c>
      <c r="L4" s="13">
        <v>12.272169096687797</v>
      </c>
      <c r="M4" s="13">
        <v>18.710239438579116</v>
      </c>
      <c r="N4" s="13">
        <v>18.520812549703503</v>
      </c>
      <c r="O4" s="13">
        <v>11.43698108065473</v>
      </c>
      <c r="P4" s="12">
        <v>129958.73808662519</v>
      </c>
      <c r="Q4" s="12">
        <v>65203.001104053386</v>
      </c>
      <c r="R4" s="12">
        <v>49496.380576456286</v>
      </c>
      <c r="S4" s="12">
        <v>15285.315863602384</v>
      </c>
      <c r="T4" s="12">
        <v>114699.38168050967</v>
      </c>
      <c r="U4" s="13">
        <v>14.568972351816717</v>
      </c>
      <c r="V4" s="13"/>
      <c r="W4" s="13"/>
      <c r="X4" s="13"/>
      <c r="Y4" s="13"/>
      <c r="Z4" s="13"/>
      <c r="AA4" s="13"/>
      <c r="AB4" s="14"/>
      <c r="AC4" s="14"/>
      <c r="AD4" s="12">
        <v>128469.50358092482</v>
      </c>
      <c r="AE4" s="12">
        <v>126383.70923862673</v>
      </c>
      <c r="AF4" s="12">
        <v>1970.2768446299262</v>
      </c>
      <c r="AG4" s="13">
        <v>1.6235715746999986</v>
      </c>
      <c r="AH4" s="12">
        <v>96932.814346521205</v>
      </c>
      <c r="AI4" s="12">
        <v>63444779.68058721</v>
      </c>
      <c r="AJ4" s="15">
        <v>7.602188806</v>
      </c>
      <c r="AK4" s="15">
        <v>8.3847469999999991</v>
      </c>
      <c r="AL4" s="13">
        <v>10.701915950248642</v>
      </c>
      <c r="AM4" s="13">
        <v>2.2245466494211059</v>
      </c>
      <c r="AN4" s="13">
        <v>29.464261868637038</v>
      </c>
      <c r="AO4" s="14"/>
      <c r="AP4" s="14"/>
      <c r="AQ4" s="12">
        <v>3876365.7814778527</v>
      </c>
      <c r="AR4" s="12">
        <v>5289767.6411683485</v>
      </c>
      <c r="AS4" s="13">
        <v>23.184501339620436</v>
      </c>
      <c r="AT4" s="13">
        <v>9.0137974073359288</v>
      </c>
      <c r="AU4" s="13">
        <v>17.955727112615421</v>
      </c>
      <c r="AV4" s="13"/>
      <c r="AW4" s="15">
        <v>5.7235923620430923E-2</v>
      </c>
      <c r="AX4" s="15">
        <v>0.51591301993631744</v>
      </c>
      <c r="AY4" s="15">
        <v>29.314629195467436</v>
      </c>
      <c r="AZ4" s="15">
        <v>1.185116357234635</v>
      </c>
      <c r="BA4" s="15"/>
      <c r="BB4" s="15"/>
    </row>
    <row r="5" spans="1:54">
      <c r="A5" s="16">
        <v>25842</v>
      </c>
      <c r="B5" s="16" t="str">
        <f t="shared" si="0"/>
        <v>1970-Q4</v>
      </c>
      <c r="C5" s="12">
        <v>1152997.1841135086</v>
      </c>
      <c r="D5" s="12">
        <v>625191.56351776689</v>
      </c>
      <c r="E5" s="12">
        <v>219597.32101775202</v>
      </c>
      <c r="F5" s="12">
        <v>296785.95953206101</v>
      </c>
      <c r="G5" s="12">
        <v>134084.88560979845</v>
      </c>
      <c r="H5" s="12">
        <v>136862.87979136719</v>
      </c>
      <c r="I5" s="13">
        <v>11.512022354295631</v>
      </c>
      <c r="J5" s="13">
        <v>11.825374687888848</v>
      </c>
      <c r="K5" s="13">
        <v>9.3369934207232976</v>
      </c>
      <c r="L5" s="13">
        <v>12.435867925776796</v>
      </c>
      <c r="M5" s="13">
        <v>18.993658461726465</v>
      </c>
      <c r="N5" s="13">
        <v>18.638390713553488</v>
      </c>
      <c r="O5" s="13">
        <v>11.53924801084376</v>
      </c>
      <c r="P5" s="12">
        <v>133015.47325833436</v>
      </c>
      <c r="Q5" s="12">
        <v>67596.136571541501</v>
      </c>
      <c r="R5" s="12">
        <v>49534.055757770242</v>
      </c>
      <c r="S5" s="12">
        <v>15918.583929480243</v>
      </c>
      <c r="T5" s="12">
        <v>117130.19232931174</v>
      </c>
      <c r="U5" s="13">
        <v>14.752618767554864</v>
      </c>
      <c r="V5" s="13"/>
      <c r="W5" s="13"/>
      <c r="X5" s="13"/>
      <c r="Y5" s="13"/>
      <c r="Z5" s="13"/>
      <c r="AA5" s="13"/>
      <c r="AB5" s="14"/>
      <c r="AC5" s="14"/>
      <c r="AD5" s="12">
        <v>128676.48272400681</v>
      </c>
      <c r="AE5" s="12">
        <v>126605.22924521341</v>
      </c>
      <c r="AF5" s="12">
        <v>1956.549894881063</v>
      </c>
      <c r="AG5" s="13">
        <v>1.6096596945659054</v>
      </c>
      <c r="AH5" s="12">
        <v>97398.992764564871</v>
      </c>
      <c r="AI5" s="12">
        <v>63341971.638982497</v>
      </c>
      <c r="AJ5" s="15">
        <v>7.2423084040000001</v>
      </c>
      <c r="AK5" s="15">
        <v>8.3409326666666672</v>
      </c>
      <c r="AL5" s="13">
        <v>10.644748268145484</v>
      </c>
      <c r="AM5" s="13">
        <v>2.2245466494211059</v>
      </c>
      <c r="AN5" s="13">
        <v>29.07235512017764</v>
      </c>
      <c r="AO5" s="14"/>
      <c r="AP5" s="14"/>
      <c r="AQ5" s="12">
        <v>3866830.9708681349</v>
      </c>
      <c r="AR5" s="12">
        <v>5311138.268936526</v>
      </c>
      <c r="AS5" s="13">
        <v>23.257504116731194</v>
      </c>
      <c r="AT5" s="13">
        <v>9.1070265500672445</v>
      </c>
      <c r="AU5" s="13">
        <v>18.202735947106522</v>
      </c>
      <c r="AV5" s="13"/>
      <c r="AW5" s="15">
        <v>5.8626454169108271E-2</v>
      </c>
      <c r="AX5" s="15">
        <v>0.53391267465436953</v>
      </c>
      <c r="AY5" s="15">
        <v>28.769063969405114</v>
      </c>
      <c r="AZ5" s="15">
        <v>1.1856034034677749</v>
      </c>
      <c r="BA5" s="15"/>
      <c r="BB5" s="15"/>
    </row>
    <row r="6" spans="1:54">
      <c r="A6" s="16">
        <v>25934</v>
      </c>
      <c r="B6" s="16" t="str">
        <f t="shared" si="0"/>
        <v>1971-Q1</v>
      </c>
      <c r="C6" s="12">
        <v>1150981.1808002347</v>
      </c>
      <c r="D6" s="12">
        <v>629496.46289122535</v>
      </c>
      <c r="E6" s="12">
        <v>220330.06145540983</v>
      </c>
      <c r="F6" s="12">
        <v>295194.29002563906</v>
      </c>
      <c r="G6" s="12">
        <v>136811.21859264499</v>
      </c>
      <c r="H6" s="12">
        <v>139120.53512127002</v>
      </c>
      <c r="I6" s="13">
        <v>11.821412000645568</v>
      </c>
      <c r="J6" s="13">
        <v>11.991113520557853</v>
      </c>
      <c r="K6" s="13">
        <v>9.9754837870004334</v>
      </c>
      <c r="L6" s="13">
        <v>12.757081841417726</v>
      </c>
      <c r="M6" s="13">
        <v>19.133266725516325</v>
      </c>
      <c r="N6" s="13">
        <v>18.81104940512013</v>
      </c>
      <c r="O6" s="13">
        <v>11.874644418211552</v>
      </c>
      <c r="P6" s="12">
        <v>136351.48455159387</v>
      </c>
      <c r="Q6" s="12">
        <v>69963.952064136349</v>
      </c>
      <c r="R6" s="12">
        <v>50361.678960992926</v>
      </c>
      <c r="S6" s="12">
        <v>16058.488840006035</v>
      </c>
      <c r="T6" s="12">
        <v>120325.63102512927</v>
      </c>
      <c r="U6" s="13">
        <v>15.022850173958533</v>
      </c>
      <c r="V6" s="13"/>
      <c r="W6" s="13"/>
      <c r="X6" s="13"/>
      <c r="Y6" s="13"/>
      <c r="Z6" s="13"/>
      <c r="AA6" s="13"/>
      <c r="AB6" s="14"/>
      <c r="AC6" s="14"/>
      <c r="AD6" s="12">
        <v>128939.70406021643</v>
      </c>
      <c r="AE6" s="12">
        <v>126830.00145062474</v>
      </c>
      <c r="AF6" s="12">
        <v>1992.8529695406401</v>
      </c>
      <c r="AG6" s="13">
        <v>1.6361931532016207</v>
      </c>
      <c r="AH6" s="12">
        <v>97880.328701112405</v>
      </c>
      <c r="AI6" s="12">
        <v>63236467.098404594</v>
      </c>
      <c r="AJ6" s="15">
        <v>6.5168982130000002</v>
      </c>
      <c r="AK6" s="15">
        <v>7.8606236666666662</v>
      </c>
      <c r="AL6" s="13">
        <v>11.598524020715281</v>
      </c>
      <c r="AM6" s="13">
        <v>2.5437641058402778</v>
      </c>
      <c r="AN6" s="13">
        <v>29.464261868637038</v>
      </c>
      <c r="AO6" s="14"/>
      <c r="AP6" s="14"/>
      <c r="AQ6" s="12">
        <v>3893364.2853999459</v>
      </c>
      <c r="AR6" s="12">
        <v>5323316.3623603564</v>
      </c>
      <c r="AS6" s="13">
        <v>23.472767429525863</v>
      </c>
      <c r="AT6" s="13">
        <v>9.074991466024029</v>
      </c>
      <c r="AU6" s="13">
        <v>18.201225236209833</v>
      </c>
      <c r="AV6" s="13"/>
      <c r="AW6" s="15">
        <v>6.0786356224775975E-2</v>
      </c>
      <c r="AX6" s="15">
        <v>0.55163566399053854</v>
      </c>
      <c r="AY6" s="15">
        <v>29.060754966005678</v>
      </c>
      <c r="AZ6" s="15">
        <v>1.1830205824710129</v>
      </c>
      <c r="BA6" s="15">
        <v>0.9723842862699339</v>
      </c>
      <c r="BB6" s="15"/>
    </row>
    <row r="7" spans="1:54">
      <c r="A7" s="16">
        <v>26024</v>
      </c>
      <c r="B7" s="16" t="str">
        <f t="shared" si="0"/>
        <v>1971-Q2</v>
      </c>
      <c r="C7" s="12">
        <v>1165725.4343439613</v>
      </c>
      <c r="D7" s="12">
        <v>638836.74792774371</v>
      </c>
      <c r="E7" s="12">
        <v>224304.77175294695</v>
      </c>
      <c r="F7" s="12">
        <v>302995.92872061545</v>
      </c>
      <c r="G7" s="12">
        <v>136711.30075578205</v>
      </c>
      <c r="H7" s="12">
        <v>138098.87786795883</v>
      </c>
      <c r="I7" s="13">
        <v>11.955537752405965</v>
      </c>
      <c r="J7" s="13">
        <v>12.17043384328433</v>
      </c>
      <c r="K7" s="13">
        <v>10.029679802263697</v>
      </c>
      <c r="L7" s="13">
        <v>12.967741910837429</v>
      </c>
      <c r="M7" s="13">
        <v>19.319999499964698</v>
      </c>
      <c r="N7" s="13">
        <v>18.986023220485642</v>
      </c>
      <c r="O7" s="13">
        <v>12.018331422061356</v>
      </c>
      <c r="P7" s="12">
        <v>139665.03077682108</v>
      </c>
      <c r="Q7" s="12">
        <v>71505.20567519842</v>
      </c>
      <c r="R7" s="12">
        <v>51835.749666844844</v>
      </c>
      <c r="S7" s="12">
        <v>16355.651481817678</v>
      </c>
      <c r="T7" s="12">
        <v>123340.95534204326</v>
      </c>
      <c r="U7" s="13">
        <v>15.276235609740946</v>
      </c>
      <c r="V7" s="13"/>
      <c r="W7" s="13"/>
      <c r="X7" s="13"/>
      <c r="Y7" s="13"/>
      <c r="Z7" s="13"/>
      <c r="AA7" s="13"/>
      <c r="AB7" s="14"/>
      <c r="AC7" s="14"/>
      <c r="AD7" s="12">
        <v>129314.72586673695</v>
      </c>
      <c r="AE7" s="12">
        <v>127099.80689622265</v>
      </c>
      <c r="AF7" s="12">
        <v>2092.1908939790742</v>
      </c>
      <c r="AG7" s="13">
        <v>1.7128126403769663</v>
      </c>
      <c r="AH7" s="12">
        <v>98185.534696828399</v>
      </c>
      <c r="AI7" s="12">
        <v>63158969.006641984</v>
      </c>
      <c r="AJ7" s="15">
        <v>5.9386375290000002</v>
      </c>
      <c r="AK7" s="15">
        <v>7.9307616666666663</v>
      </c>
      <c r="AL7" s="13">
        <v>13.891509831970533</v>
      </c>
      <c r="AM7" s="13">
        <v>3.4415632020191995</v>
      </c>
      <c r="AN7" s="13">
        <v>29.393006095588465</v>
      </c>
      <c r="AO7" s="14"/>
      <c r="AP7" s="14"/>
      <c r="AQ7" s="12">
        <v>3951778.3946167114</v>
      </c>
      <c r="AR7" s="12">
        <v>5384845.2132346118</v>
      </c>
      <c r="AS7" s="13">
        <v>23.758055521548759</v>
      </c>
      <c r="AT7" s="13">
        <v>9.1717325369013292</v>
      </c>
      <c r="AU7" s="13">
        <v>18.45700543689005</v>
      </c>
      <c r="AV7" s="13"/>
      <c r="AW7" s="15">
        <v>6.1339663327702562E-2</v>
      </c>
      <c r="AX7" s="15">
        <v>0.5625909859452628</v>
      </c>
      <c r="AY7" s="15">
        <v>28.938624736543922</v>
      </c>
      <c r="AZ7" s="15">
        <v>1.1891613252994924</v>
      </c>
      <c r="BA7" s="15">
        <v>0.96749226006191946</v>
      </c>
      <c r="BB7" s="15"/>
    </row>
    <row r="8" spans="1:54">
      <c r="A8" s="16">
        <v>26115</v>
      </c>
      <c r="B8" s="16" t="str">
        <f t="shared" si="0"/>
        <v>1971-Q3</v>
      </c>
      <c r="C8" s="12">
        <v>1183905.9782433042</v>
      </c>
      <c r="D8" s="12">
        <v>644410.74309880368</v>
      </c>
      <c r="E8" s="12">
        <v>226730.24747958875</v>
      </c>
      <c r="F8" s="12">
        <v>304427.48904594063</v>
      </c>
      <c r="G8" s="12">
        <v>143253.69735564868</v>
      </c>
      <c r="H8" s="12">
        <v>142058.62029059359</v>
      </c>
      <c r="I8" s="13">
        <v>12.132614299453051</v>
      </c>
      <c r="J8" s="13">
        <v>12.367294059826202</v>
      </c>
      <c r="K8" s="13">
        <v>10.297684761602641</v>
      </c>
      <c r="L8" s="13">
        <v>13.112409249480168</v>
      </c>
      <c r="M8" s="13">
        <v>19.506380198763846</v>
      </c>
      <c r="N8" s="13">
        <v>19.352804638031401</v>
      </c>
      <c r="O8" s="13">
        <v>12.197194865503537</v>
      </c>
      <c r="P8" s="12">
        <v>143944.10987062554</v>
      </c>
      <c r="Q8" s="12">
        <v>73921.571936228967</v>
      </c>
      <c r="R8" s="12">
        <v>53207.976446060216</v>
      </c>
      <c r="S8" s="12">
        <v>16847.715391463484</v>
      </c>
      <c r="T8" s="12">
        <v>127129.54838228918</v>
      </c>
      <c r="U8" s="13">
        <v>15.456064715663491</v>
      </c>
      <c r="V8" s="13"/>
      <c r="W8" s="13"/>
      <c r="X8" s="13"/>
      <c r="Y8" s="13"/>
      <c r="Z8" s="13"/>
      <c r="AA8" s="13"/>
      <c r="AB8" s="14"/>
      <c r="AC8" s="14"/>
      <c r="AD8" s="12">
        <v>128936.6152240763</v>
      </c>
      <c r="AE8" s="12">
        <v>126725.77876675301</v>
      </c>
      <c r="AF8" s="12">
        <v>2088.3332938867211</v>
      </c>
      <c r="AG8" s="13">
        <v>1.7146692221454118</v>
      </c>
      <c r="AH8" s="12">
        <v>98343.112444799786</v>
      </c>
      <c r="AI8" s="12">
        <v>62766128.929746725</v>
      </c>
      <c r="AJ8" s="15">
        <v>6.2262125619999997</v>
      </c>
      <c r="AK8" s="15">
        <v>8.0269813333333335</v>
      </c>
      <c r="AL8" s="13">
        <v>13.771885372325354</v>
      </c>
      <c r="AM8" s="13">
        <v>3.4116365654799021</v>
      </c>
      <c r="AN8" s="13">
        <v>29.143610892399277</v>
      </c>
      <c r="AO8" s="14"/>
      <c r="AP8" s="14"/>
      <c r="AQ8" s="12">
        <v>3985738.4180844612</v>
      </c>
      <c r="AR8" s="12">
        <v>5442358.804632294</v>
      </c>
      <c r="AS8" s="13">
        <v>24.052558723150128</v>
      </c>
      <c r="AT8" s="13">
        <v>9.3422663467893123</v>
      </c>
      <c r="AU8" s="13">
        <v>18.862179306428697</v>
      </c>
      <c r="AV8" s="13"/>
      <c r="AW8" s="15">
        <v>6.2438718356600247E-2</v>
      </c>
      <c r="AX8" s="15">
        <v>0.58331913723952256</v>
      </c>
      <c r="AY8" s="15">
        <v>29.017669615297461</v>
      </c>
      <c r="AZ8" s="15">
        <v>1.2068764567494779</v>
      </c>
      <c r="BA8" s="15">
        <v>0.9516558812333461</v>
      </c>
      <c r="BB8" s="15"/>
    </row>
    <row r="9" spans="1:54">
      <c r="A9" s="16">
        <v>26207</v>
      </c>
      <c r="B9" s="16" t="str">
        <f t="shared" si="0"/>
        <v>1971-Q4</v>
      </c>
      <c r="C9" s="12">
        <v>1193322.4243167753</v>
      </c>
      <c r="D9" s="12">
        <v>651839.85763416602</v>
      </c>
      <c r="E9" s="12">
        <v>228420.89406579427</v>
      </c>
      <c r="F9" s="12">
        <v>308222.98036924802</v>
      </c>
      <c r="G9" s="12">
        <v>143277.22627471518</v>
      </c>
      <c r="H9" s="12">
        <v>143347.82603087978</v>
      </c>
      <c r="I9" s="13">
        <v>12.300099335460978</v>
      </c>
      <c r="J9" s="13">
        <v>12.510625145613172</v>
      </c>
      <c r="K9" s="13">
        <v>10.374612325419013</v>
      </c>
      <c r="L9" s="13">
        <v>13.29248402685138</v>
      </c>
      <c r="M9" s="13">
        <v>19.389880485409908</v>
      </c>
      <c r="N9" s="13">
        <v>19.266932890234095</v>
      </c>
      <c r="O9" s="13">
        <v>12.380345150382578</v>
      </c>
      <c r="P9" s="12">
        <v>147091.88493516739</v>
      </c>
      <c r="Q9" s="12">
        <v>75975.058972635932</v>
      </c>
      <c r="R9" s="12">
        <v>54090.909692448338</v>
      </c>
      <c r="S9" s="12">
        <v>17058.980813884911</v>
      </c>
      <c r="T9" s="12">
        <v>130065.96866508428</v>
      </c>
      <c r="U9" s="13">
        <v>15.690365022557353</v>
      </c>
      <c r="V9" s="13"/>
      <c r="W9" s="13"/>
      <c r="X9" s="13"/>
      <c r="Y9" s="13"/>
      <c r="Z9" s="13"/>
      <c r="AA9" s="13"/>
      <c r="AB9" s="14"/>
      <c r="AC9" s="14"/>
      <c r="AD9" s="12">
        <v>129106.30910358911</v>
      </c>
      <c r="AE9" s="12">
        <v>126721.3747475077</v>
      </c>
      <c r="AF9" s="12">
        <v>2252.6894986082621</v>
      </c>
      <c r="AG9" s="13">
        <v>1.8472639893747094</v>
      </c>
      <c r="AH9" s="12">
        <v>98636.680453502588</v>
      </c>
      <c r="AI9" s="12">
        <v>62566846.728242844</v>
      </c>
      <c r="AJ9" s="15">
        <v>6.005823296</v>
      </c>
      <c r="AK9" s="15">
        <v>7.8460299999999998</v>
      </c>
      <c r="AL9" s="13">
        <v>13.790369381372022</v>
      </c>
      <c r="AM9" s="13">
        <v>3.3916854744537037</v>
      </c>
      <c r="AN9" s="13">
        <v>29.499889754334383</v>
      </c>
      <c r="AO9" s="14"/>
      <c r="AP9" s="14"/>
      <c r="AQ9" s="12">
        <v>3997397.1166106206</v>
      </c>
      <c r="AR9" s="12">
        <v>5488311.5027020918</v>
      </c>
      <c r="AS9" s="13">
        <v>24.172382102218211</v>
      </c>
      <c r="AT9" s="13">
        <v>9.4168992933865336</v>
      </c>
      <c r="AU9" s="13">
        <v>19.072759563861901</v>
      </c>
      <c r="AV9" s="13"/>
      <c r="AW9" s="15">
        <v>6.3666832554608768E-2</v>
      </c>
      <c r="AX9" s="15">
        <v>0.59954415049565413</v>
      </c>
      <c r="AY9" s="15">
        <v>29.47425906288953</v>
      </c>
      <c r="AZ9" s="15">
        <v>1.2084802668481831</v>
      </c>
      <c r="BA9" s="15">
        <v>0.92738569971251039</v>
      </c>
      <c r="BB9" s="15"/>
    </row>
    <row r="10" spans="1:54">
      <c r="A10" s="16">
        <v>26299</v>
      </c>
      <c r="B10" s="16" t="str">
        <f t="shared" si="0"/>
        <v>1972-Q1</v>
      </c>
      <c r="C10" s="12">
        <v>1211005.2297719771</v>
      </c>
      <c r="D10" s="12">
        <v>662937.57164590841</v>
      </c>
      <c r="E10" s="12">
        <v>232329.17027417812</v>
      </c>
      <c r="F10" s="12">
        <v>311882.89650982042</v>
      </c>
      <c r="G10" s="12">
        <v>149696.00490893517</v>
      </c>
      <c r="H10" s="12">
        <v>150375.94511797992</v>
      </c>
      <c r="I10" s="13">
        <v>12.575368579377626</v>
      </c>
      <c r="J10" s="13">
        <v>12.717183641552268</v>
      </c>
      <c r="K10" s="13">
        <v>10.788433378227733</v>
      </c>
      <c r="L10" s="13">
        <v>13.493371639544199</v>
      </c>
      <c r="M10" s="13">
        <v>19.572098134153979</v>
      </c>
      <c r="N10" s="13">
        <v>19.11170411331037</v>
      </c>
      <c r="O10" s="13">
        <v>12.659623121106844</v>
      </c>
      <c r="P10" s="12">
        <v>152612.12347350843</v>
      </c>
      <c r="Q10" s="12">
        <v>79261.070175596731</v>
      </c>
      <c r="R10" s="12">
        <v>55711.140973431728</v>
      </c>
      <c r="S10" s="12">
        <v>17675.301758022211</v>
      </c>
      <c r="T10" s="12">
        <v>134972.21114902844</v>
      </c>
      <c r="U10" s="13">
        <v>15.955659184786441</v>
      </c>
      <c r="V10" s="13"/>
      <c r="W10" s="13"/>
      <c r="X10" s="13"/>
      <c r="Y10" s="13"/>
      <c r="Z10" s="13"/>
      <c r="AA10" s="13"/>
      <c r="AB10" s="14"/>
      <c r="AC10" s="14"/>
      <c r="AD10" s="12">
        <v>129395.98120009975</v>
      </c>
      <c r="AE10" s="12">
        <v>126855.60057630346</v>
      </c>
      <c r="AF10" s="12">
        <v>2399.4275052290332</v>
      </c>
      <c r="AG10" s="13">
        <v>1.9632608371876703</v>
      </c>
      <c r="AH10" s="12">
        <v>99043.250271561352</v>
      </c>
      <c r="AI10" s="12">
        <v>62453327.158961229</v>
      </c>
      <c r="AJ10" s="15">
        <v>5.0466009070000002</v>
      </c>
      <c r="AK10" s="15">
        <v>7.5876513333333335</v>
      </c>
      <c r="AL10" s="13">
        <v>14.814971142087794</v>
      </c>
      <c r="AM10" s="13">
        <v>3.5679234370336261</v>
      </c>
      <c r="AN10" s="13">
        <v>32.706399510096482</v>
      </c>
      <c r="AO10" s="14"/>
      <c r="AP10" s="14"/>
      <c r="AQ10" s="12">
        <v>4055529.1357301264</v>
      </c>
      <c r="AR10" s="12">
        <v>5568936.8045777287</v>
      </c>
      <c r="AS10" s="13">
        <v>24.485807906817968</v>
      </c>
      <c r="AT10" s="13">
        <v>9.5463284574775962</v>
      </c>
      <c r="AU10" s="13">
        <v>19.390563879641338</v>
      </c>
      <c r="AV10" s="13"/>
      <c r="AW10" s="15">
        <v>6.5450642348192811E-2</v>
      </c>
      <c r="AX10" s="15">
        <v>0.62481332960874136</v>
      </c>
      <c r="AY10" s="15">
        <v>29.864677433427772</v>
      </c>
      <c r="AZ10" s="15">
        <v>1.227712773730163</v>
      </c>
      <c r="BA10" s="15">
        <v>0.88739018546454873</v>
      </c>
      <c r="BB10" s="15"/>
    </row>
    <row r="11" spans="1:54">
      <c r="A11" s="16">
        <v>26390</v>
      </c>
      <c r="B11" s="16" t="str">
        <f t="shared" si="0"/>
        <v>1972-Q2</v>
      </c>
      <c r="C11" s="12">
        <v>1219159.4744202846</v>
      </c>
      <c r="D11" s="12">
        <v>665852.40121672815</v>
      </c>
      <c r="E11" s="12">
        <v>233642.0918605781</v>
      </c>
      <c r="F11" s="12">
        <v>316262.7023539645</v>
      </c>
      <c r="G11" s="12">
        <v>151287.00687644369</v>
      </c>
      <c r="H11" s="12">
        <v>154270.77882659051</v>
      </c>
      <c r="I11" s="13">
        <v>12.752611394664271</v>
      </c>
      <c r="J11" s="13">
        <v>12.884966408730843</v>
      </c>
      <c r="K11" s="13">
        <v>10.884045898818908</v>
      </c>
      <c r="L11" s="13">
        <v>13.689156223505641</v>
      </c>
      <c r="M11" s="13">
        <v>19.992596588841245</v>
      </c>
      <c r="N11" s="13">
        <v>19.161824128478138</v>
      </c>
      <c r="O11" s="13">
        <v>12.846604638507868</v>
      </c>
      <c r="P11" s="12">
        <v>155805.19584472949</v>
      </c>
      <c r="Q11" s="12">
        <v>80917.586525487495</v>
      </c>
      <c r="R11" s="12">
        <v>56970.221879749275</v>
      </c>
      <c r="S11" s="12">
        <v>17952.182331269756</v>
      </c>
      <c r="T11" s="12">
        <v>137887.80840523678</v>
      </c>
      <c r="U11" s="13">
        <v>16.18355295721706</v>
      </c>
      <c r="V11" s="13"/>
      <c r="W11" s="13"/>
      <c r="X11" s="13"/>
      <c r="Y11" s="13"/>
      <c r="Z11" s="13"/>
      <c r="AA11" s="13"/>
      <c r="AB11" s="14"/>
      <c r="AC11" s="14"/>
      <c r="AD11" s="12">
        <v>129481.94464370386</v>
      </c>
      <c r="AE11" s="12">
        <v>126902.06773970881</v>
      </c>
      <c r="AF11" s="12">
        <v>2436.7096316321854</v>
      </c>
      <c r="AG11" s="13">
        <v>1.9924607334977156</v>
      </c>
      <c r="AH11" s="12">
        <v>99295.818805852366</v>
      </c>
      <c r="AI11" s="12">
        <v>62317414.776978798</v>
      </c>
      <c r="AJ11" s="15">
        <v>4.7536779339999997</v>
      </c>
      <c r="AK11" s="15">
        <v>7.5497086666666675</v>
      </c>
      <c r="AL11" s="13">
        <v>14.997870964437441</v>
      </c>
      <c r="AM11" s="13">
        <v>3.6310985667680833</v>
      </c>
      <c r="AN11" s="13">
        <v>32.848911055366685</v>
      </c>
      <c r="AO11" s="14"/>
      <c r="AP11" s="14"/>
      <c r="AQ11" s="12">
        <v>4138486.4278823799</v>
      </c>
      <c r="AR11" s="12">
        <v>5638328.8828973221</v>
      </c>
      <c r="AS11" s="13">
        <v>24.963803153185211</v>
      </c>
      <c r="AT11" s="13">
        <v>9.6070891210450977</v>
      </c>
      <c r="AU11" s="13">
        <v>19.563704283680657</v>
      </c>
      <c r="AV11" s="13"/>
      <c r="AW11" s="15">
        <v>6.6371617678617587E-2</v>
      </c>
      <c r="AX11" s="15">
        <v>0.63763804614641151</v>
      </c>
      <c r="AY11" s="15">
        <v>30.003374036827203</v>
      </c>
      <c r="AZ11" s="15">
        <v>1.2335050319908316</v>
      </c>
      <c r="BA11" s="15">
        <v>0.88206756637558448</v>
      </c>
      <c r="BB11" s="15"/>
    </row>
    <row r="12" spans="1:54">
      <c r="A12" s="16">
        <v>26481</v>
      </c>
      <c r="B12" s="16" t="str">
        <f t="shared" si="0"/>
        <v>1972-Q3</v>
      </c>
      <c r="C12" s="12">
        <v>1235829.8797325676</v>
      </c>
      <c r="D12" s="12">
        <v>677865.47872352274</v>
      </c>
      <c r="E12" s="12">
        <v>236046.94814292417</v>
      </c>
      <c r="F12" s="12">
        <v>320586.01809154457</v>
      </c>
      <c r="G12" s="12">
        <v>153229.82515359225</v>
      </c>
      <c r="H12" s="12">
        <v>157165.41009243729</v>
      </c>
      <c r="I12" s="13">
        <v>12.933981471907094</v>
      </c>
      <c r="J12" s="13">
        <v>13.15063747953393</v>
      </c>
      <c r="K12" s="13">
        <v>11.077754980176197</v>
      </c>
      <c r="L12" s="13">
        <v>13.862843050442406</v>
      </c>
      <c r="M12" s="13">
        <v>19.989514215431697</v>
      </c>
      <c r="N12" s="13">
        <v>19.629192105286151</v>
      </c>
      <c r="O12" s="13">
        <v>13.020509608158013</v>
      </c>
      <c r="P12" s="12">
        <v>160181.81831805722</v>
      </c>
      <c r="Q12" s="12">
        <v>83112.894992559071</v>
      </c>
      <c r="R12" s="12">
        <v>58552.392674666298</v>
      </c>
      <c r="S12" s="12">
        <v>18553.434763515135</v>
      </c>
      <c r="T12" s="12">
        <v>141665.28766722538</v>
      </c>
      <c r="U12" s="13">
        <v>16.470980403469834</v>
      </c>
      <c r="V12" s="13"/>
      <c r="W12" s="13"/>
      <c r="X12" s="13"/>
      <c r="Y12" s="13"/>
      <c r="Z12" s="13"/>
      <c r="AA12" s="13"/>
      <c r="AB12" s="14"/>
      <c r="AC12" s="14"/>
      <c r="AD12" s="12">
        <v>129788.95348701475</v>
      </c>
      <c r="AE12" s="12">
        <v>127138.32646140395</v>
      </c>
      <c r="AF12" s="12">
        <v>2503.4936246552438</v>
      </c>
      <c r="AG12" s="13">
        <v>2.0422593405655252</v>
      </c>
      <c r="AH12" s="12">
        <v>99649.609310542393</v>
      </c>
      <c r="AI12" s="12">
        <v>62281827.113523602</v>
      </c>
      <c r="AJ12" s="15">
        <v>4.8573328550000001</v>
      </c>
      <c r="AK12" s="15">
        <v>7.5827863333333339</v>
      </c>
      <c r="AL12" s="13">
        <v>14.804664169815341</v>
      </c>
      <c r="AM12" s="13">
        <v>3.6111474757418849</v>
      </c>
      <c r="AN12" s="13">
        <v>32.06509755927484</v>
      </c>
      <c r="AO12" s="14"/>
      <c r="AP12" s="14"/>
      <c r="AQ12" s="12">
        <v>4171973.9059622353</v>
      </c>
      <c r="AR12" s="12">
        <v>5709745.6440420067</v>
      </c>
      <c r="AS12" s="13">
        <v>25.221320067390632</v>
      </c>
      <c r="AT12" s="13">
        <v>9.7203566707930111</v>
      </c>
      <c r="AU12" s="13">
        <v>19.84254375646319</v>
      </c>
      <c r="AV12" s="13"/>
      <c r="AW12" s="15">
        <v>6.7252699061253168E-2</v>
      </c>
      <c r="AX12" s="15">
        <v>0.65372022194888724</v>
      </c>
      <c r="AY12" s="15">
        <v>29.077462714447602</v>
      </c>
      <c r="AZ12" s="15">
        <v>1.2463115066432264</v>
      </c>
      <c r="BA12" s="15">
        <v>0.89285714285714279</v>
      </c>
      <c r="BB12" s="15"/>
    </row>
    <row r="13" spans="1:54">
      <c r="A13" s="16">
        <v>26573</v>
      </c>
      <c r="B13" s="16" t="str">
        <f t="shared" si="0"/>
        <v>1972-Q4</v>
      </c>
      <c r="C13" s="12">
        <v>1253920.275501864</v>
      </c>
      <c r="D13" s="12">
        <v>684714.04061406641</v>
      </c>
      <c r="E13" s="12">
        <v>238682.19469352387</v>
      </c>
      <c r="F13" s="12">
        <v>328208.82107135194</v>
      </c>
      <c r="G13" s="12">
        <v>160613.50485372101</v>
      </c>
      <c r="H13" s="12">
        <v>162524.14608513046</v>
      </c>
      <c r="I13" s="13">
        <v>13.169984851295222</v>
      </c>
      <c r="J13" s="13">
        <v>13.399206569711055</v>
      </c>
      <c r="K13" s="13">
        <v>11.167531891463659</v>
      </c>
      <c r="L13" s="13">
        <v>14.035357098622136</v>
      </c>
      <c r="M13" s="13">
        <v>20.705313186940668</v>
      </c>
      <c r="N13" s="13">
        <v>20.101471639259302</v>
      </c>
      <c r="O13" s="13">
        <v>13.279915404940027</v>
      </c>
      <c r="P13" s="12">
        <v>165492.18601579743</v>
      </c>
      <c r="Q13" s="12">
        <v>85921.46787268504</v>
      </c>
      <c r="R13" s="12">
        <v>60680.956758676708</v>
      </c>
      <c r="S13" s="12">
        <v>18924.575144288621</v>
      </c>
      <c r="T13" s="12">
        <v>146602.42463136173</v>
      </c>
      <c r="U13" s="13">
        <v>16.809796741959868</v>
      </c>
      <c r="V13" s="13"/>
      <c r="W13" s="13"/>
      <c r="X13" s="13"/>
      <c r="Y13" s="13"/>
      <c r="Z13" s="13"/>
      <c r="AA13" s="13"/>
      <c r="AB13" s="14"/>
      <c r="AC13" s="14"/>
      <c r="AD13" s="12">
        <v>130163.99630907031</v>
      </c>
      <c r="AE13" s="12">
        <v>127556.8140115065</v>
      </c>
      <c r="AF13" s="12">
        <v>2462.491435981472</v>
      </c>
      <c r="AG13" s="13">
        <v>2.0029980420800273</v>
      </c>
      <c r="AH13" s="12">
        <v>100274.81825021747</v>
      </c>
      <c r="AI13" s="12">
        <v>62325419.638413772</v>
      </c>
      <c r="AJ13" s="15">
        <v>6.3948429679999998</v>
      </c>
      <c r="AK13" s="15">
        <v>7.8146833333333321</v>
      </c>
      <c r="AL13" s="13">
        <v>15.392395909130078</v>
      </c>
      <c r="AM13" s="13">
        <v>3.6111474757418849</v>
      </c>
      <c r="AN13" s="13">
        <v>35.342863087258571</v>
      </c>
      <c r="AO13" s="14"/>
      <c r="AP13" s="14"/>
      <c r="AQ13" s="12">
        <v>4246183.4766412908</v>
      </c>
      <c r="AR13" s="12">
        <v>5793191.5190093378</v>
      </c>
      <c r="AS13" s="13">
        <v>25.668714977583505</v>
      </c>
      <c r="AT13" s="13">
        <v>9.8302884500451047</v>
      </c>
      <c r="AU13" s="13">
        <v>20.118922307729161</v>
      </c>
      <c r="AV13" s="13"/>
      <c r="AW13" s="15">
        <v>6.8522273346522111E-2</v>
      </c>
      <c r="AX13" s="15">
        <v>0.67359371224914988</v>
      </c>
      <c r="AY13" s="15">
        <v>29.852400264589246</v>
      </c>
      <c r="AZ13" s="15">
        <v>1.2471948287556254</v>
      </c>
      <c r="BA13" s="15">
        <v>0.90375056484410299</v>
      </c>
      <c r="BB13" s="15"/>
    </row>
    <row r="14" spans="1:54">
      <c r="A14" s="16">
        <v>26665</v>
      </c>
      <c r="B14" s="16" t="str">
        <f t="shared" si="0"/>
        <v>1973-Q1</v>
      </c>
      <c r="C14" s="12">
        <v>1278061.2862547045</v>
      </c>
      <c r="D14" s="12">
        <v>699047.65928622556</v>
      </c>
      <c r="E14" s="12">
        <v>243233.78786402126</v>
      </c>
      <c r="F14" s="12">
        <v>335115.50684272446</v>
      </c>
      <c r="G14" s="12">
        <v>161682.18245451132</v>
      </c>
      <c r="H14" s="12">
        <v>165501.80953962984</v>
      </c>
      <c r="I14" s="13">
        <v>13.589059555968275</v>
      </c>
      <c r="J14" s="13">
        <v>13.674909635980802</v>
      </c>
      <c r="K14" s="13">
        <v>11.802682771011769</v>
      </c>
      <c r="L14" s="13">
        <v>14.480075237028462</v>
      </c>
      <c r="M14" s="13">
        <v>21.019554884696582</v>
      </c>
      <c r="N14" s="13">
        <v>20.624520439766698</v>
      </c>
      <c r="O14" s="13">
        <v>13.706377244656716</v>
      </c>
      <c r="P14" s="12">
        <v>174045.73104636578</v>
      </c>
      <c r="Q14" s="12">
        <v>90600.16808331295</v>
      </c>
      <c r="R14" s="12">
        <v>63623.930368567548</v>
      </c>
      <c r="S14" s="12">
        <v>19858.391961555586</v>
      </c>
      <c r="T14" s="12">
        <v>154224.09845188051</v>
      </c>
      <c r="U14" s="13">
        <v>17.163342276829948</v>
      </c>
      <c r="V14" s="13"/>
      <c r="W14" s="13"/>
      <c r="X14" s="13"/>
      <c r="Y14" s="13"/>
      <c r="Z14" s="13"/>
      <c r="AA14" s="13"/>
      <c r="AB14" s="14"/>
      <c r="AC14" s="14"/>
      <c r="AD14" s="12">
        <v>130490.41102011992</v>
      </c>
      <c r="AE14" s="12">
        <v>127975.94920865327</v>
      </c>
      <c r="AF14" s="12">
        <v>2374.9742439298757</v>
      </c>
      <c r="AG14" s="13">
        <v>1.9269322487450489</v>
      </c>
      <c r="AH14" s="12">
        <v>100798.32343808812</v>
      </c>
      <c r="AI14" s="12">
        <v>62345111.150165655</v>
      </c>
      <c r="AJ14" s="15">
        <v>6.7913627769999998</v>
      </c>
      <c r="AK14" s="15">
        <v>7.9758466666666665</v>
      </c>
      <c r="AL14" s="13">
        <v>16.944099173120346</v>
      </c>
      <c r="AM14" s="13">
        <v>3.7707562039514704</v>
      </c>
      <c r="AN14" s="13">
        <v>42.112161461544815</v>
      </c>
      <c r="AO14" s="14"/>
      <c r="AP14" s="14"/>
      <c r="AQ14" s="12">
        <v>4395632.990316676</v>
      </c>
      <c r="AR14" s="12">
        <v>5964554.0833726646</v>
      </c>
      <c r="AS14" s="13">
        <v>26.386515274355634</v>
      </c>
      <c r="AT14" s="13">
        <v>9.9867302735996155</v>
      </c>
      <c r="AU14" s="13">
        <v>20.499783586500328</v>
      </c>
      <c r="AV14" s="13"/>
      <c r="AW14" s="15">
        <v>7.0888750842936707E-2</v>
      </c>
      <c r="AX14" s="15">
        <v>0.70794683410081627</v>
      </c>
      <c r="AY14" s="15">
        <v>29.456080167705395</v>
      </c>
      <c r="AZ14" s="15">
        <v>1.2652533281355784</v>
      </c>
      <c r="BA14" s="15">
        <v>0.86497707810743019</v>
      </c>
      <c r="BB14" s="15"/>
    </row>
    <row r="15" spans="1:54">
      <c r="A15" s="16">
        <v>26755</v>
      </c>
      <c r="B15" s="16" t="str">
        <f t="shared" si="0"/>
        <v>1973-Q2</v>
      </c>
      <c r="C15" s="12">
        <v>1293557.7156583923</v>
      </c>
      <c r="D15" s="12">
        <v>706180.38776383968</v>
      </c>
      <c r="E15" s="12">
        <v>244526.27090360611</v>
      </c>
      <c r="F15" s="12">
        <v>335444.32183402276</v>
      </c>
      <c r="G15" s="12">
        <v>169867.64026904572</v>
      </c>
      <c r="H15" s="12">
        <v>170209.30569215535</v>
      </c>
      <c r="I15" s="13">
        <v>13.917367764667377</v>
      </c>
      <c r="J15" s="13">
        <v>14.050427837493585</v>
      </c>
      <c r="K15" s="13">
        <v>11.922347996798962</v>
      </c>
      <c r="L15" s="13">
        <v>14.953929693872228</v>
      </c>
      <c r="M15" s="13">
        <v>21.19514870279469</v>
      </c>
      <c r="N15" s="13">
        <v>21.298177495294013</v>
      </c>
      <c r="O15" s="13">
        <v>14.046479424905431</v>
      </c>
      <c r="P15" s="12">
        <v>180411.91150352129</v>
      </c>
      <c r="Q15" s="12">
        <v>94004.050228316075</v>
      </c>
      <c r="R15" s="12">
        <v>65963.333711528161</v>
      </c>
      <c r="S15" s="12">
        <v>20481.449094740725</v>
      </c>
      <c r="T15" s="12">
        <v>159967.38393984424</v>
      </c>
      <c r="U15" s="13">
        <v>17.579335164020513</v>
      </c>
      <c r="V15" s="13"/>
      <c r="W15" s="13"/>
      <c r="X15" s="13"/>
      <c r="Y15" s="13"/>
      <c r="Z15" s="13"/>
      <c r="AA15" s="13"/>
      <c r="AB15" s="14"/>
      <c r="AC15" s="14"/>
      <c r="AD15" s="12">
        <v>131417.22849532904</v>
      </c>
      <c r="AE15" s="12">
        <v>128600.44880328901</v>
      </c>
      <c r="AF15" s="12">
        <v>2660.3373271431442</v>
      </c>
      <c r="AG15" s="13">
        <v>2.1433869244473729</v>
      </c>
      <c r="AH15" s="12">
        <v>101328.75770048464</v>
      </c>
      <c r="AI15" s="12">
        <v>62433434.297824487</v>
      </c>
      <c r="AJ15" s="15">
        <v>8.4854333719999993</v>
      </c>
      <c r="AK15" s="15">
        <v>8.3051809999999993</v>
      </c>
      <c r="AL15" s="13">
        <v>18.967753689997707</v>
      </c>
      <c r="AM15" s="13">
        <v>4.0866518037147799</v>
      </c>
      <c r="AN15" s="13">
        <v>49.487133900128413</v>
      </c>
      <c r="AO15" s="14"/>
      <c r="AP15" s="14"/>
      <c r="AQ15" s="12">
        <v>4424705.3137493879</v>
      </c>
      <c r="AR15" s="12">
        <v>6018460.0675010765</v>
      </c>
      <c r="AS15" s="13">
        <v>26.572625108602249</v>
      </c>
      <c r="AT15" s="13">
        <v>10.05873406893825</v>
      </c>
      <c r="AU15" s="13">
        <v>20.718990236669818</v>
      </c>
      <c r="AV15" s="13"/>
      <c r="AW15" s="15">
        <v>7.2670936202077457E-2</v>
      </c>
      <c r="AX15" s="15">
        <v>0.7309776217974745</v>
      </c>
      <c r="AY15" s="15">
        <v>29.074782379603409</v>
      </c>
      <c r="AZ15" s="15">
        <v>1.2971747200599872</v>
      </c>
      <c r="BA15" s="15">
        <v>0.81679326962345833</v>
      </c>
      <c r="BB15" s="15"/>
    </row>
    <row r="16" spans="1:54">
      <c r="A16" s="16">
        <v>26846</v>
      </c>
      <c r="B16" s="16" t="str">
        <f t="shared" si="0"/>
        <v>1973-Q3</v>
      </c>
      <c r="C16" s="12">
        <v>1311321.4887093678</v>
      </c>
      <c r="D16" s="12">
        <v>709824.92552695877</v>
      </c>
      <c r="E16" s="12">
        <v>245455.0151832251</v>
      </c>
      <c r="F16" s="12">
        <v>337276.49701155373</v>
      </c>
      <c r="G16" s="12">
        <v>172313.96540165821</v>
      </c>
      <c r="H16" s="12">
        <v>176715.28581794086</v>
      </c>
      <c r="I16" s="13">
        <v>14.299461904419177</v>
      </c>
      <c r="J16" s="13">
        <v>14.428102321649229</v>
      </c>
      <c r="K16" s="13">
        <v>12.366034337963381</v>
      </c>
      <c r="L16" s="13">
        <v>15.463112326838184</v>
      </c>
      <c r="M16" s="13">
        <v>22.261857643431146</v>
      </c>
      <c r="N16" s="13">
        <v>21.949146631815065</v>
      </c>
      <c r="O16" s="13">
        <v>14.454608858180794</v>
      </c>
      <c r="P16" s="12">
        <v>187910.55090307313</v>
      </c>
      <c r="Q16" s="12">
        <v>98100.507647698585</v>
      </c>
      <c r="R16" s="12">
        <v>68775.530491566242</v>
      </c>
      <c r="S16" s="12">
        <v>21069.830131096234</v>
      </c>
      <c r="T16" s="12">
        <v>166876.03813926483</v>
      </c>
      <c r="U16" s="13">
        <v>17.936340825005416</v>
      </c>
      <c r="V16" s="13"/>
      <c r="W16" s="13"/>
      <c r="X16" s="13"/>
      <c r="Y16" s="13"/>
      <c r="Z16" s="13"/>
      <c r="AA16" s="13"/>
      <c r="AB16" s="14"/>
      <c r="AC16" s="14"/>
      <c r="AD16" s="12">
        <v>131639.66481500084</v>
      </c>
      <c r="AE16" s="12">
        <v>129094.43522132626</v>
      </c>
      <c r="AF16" s="12">
        <v>2404.030259081896</v>
      </c>
      <c r="AG16" s="13">
        <v>1.9334822807787577</v>
      </c>
      <c r="AH16" s="12">
        <v>101848.7549371261</v>
      </c>
      <c r="AI16" s="12">
        <v>62422972.091775298</v>
      </c>
      <c r="AJ16" s="15">
        <v>10.211200034999999</v>
      </c>
      <c r="AK16" s="15">
        <v>8.6019326666666682</v>
      </c>
      <c r="AL16" s="13">
        <v>21.542913639528571</v>
      </c>
      <c r="AM16" s="13">
        <v>4.5156002607780428</v>
      </c>
      <c r="AN16" s="13">
        <v>58.572244875338967</v>
      </c>
      <c r="AO16" s="14"/>
      <c r="AP16" s="14"/>
      <c r="AQ16" s="12">
        <v>4410353.0032041175</v>
      </c>
      <c r="AR16" s="12">
        <v>6051360.2618417563</v>
      </c>
      <c r="AS16" s="13">
        <v>26.588365664429279</v>
      </c>
      <c r="AT16" s="13">
        <v>10.157846745765374</v>
      </c>
      <c r="AU16" s="13">
        <v>21.007033865376371</v>
      </c>
      <c r="AV16" s="13"/>
      <c r="AW16" s="15">
        <v>7.4810417195444054E-2</v>
      </c>
      <c r="AX16" s="15">
        <v>0.75991275285809134</v>
      </c>
      <c r="AY16" s="15">
        <v>29.332976441926352</v>
      </c>
      <c r="AZ16" s="15">
        <v>1.3936622996295696</v>
      </c>
      <c r="BA16" s="15">
        <v>0.76804915514592931</v>
      </c>
      <c r="BB16" s="15"/>
    </row>
    <row r="17" spans="1:54">
      <c r="A17" s="16">
        <v>26938</v>
      </c>
      <c r="B17" s="16" t="str">
        <f t="shared" si="0"/>
        <v>1973-Q4</v>
      </c>
      <c r="C17" s="12">
        <v>1325649.1183213743</v>
      </c>
      <c r="D17" s="12">
        <v>716876.79426515999</v>
      </c>
      <c r="E17" s="12">
        <v>249406.75023844934</v>
      </c>
      <c r="F17" s="12">
        <v>338304.33901994198</v>
      </c>
      <c r="G17" s="12">
        <v>172154.94409118773</v>
      </c>
      <c r="H17" s="12">
        <v>178838.25767311326</v>
      </c>
      <c r="I17" s="13">
        <v>14.60697129105643</v>
      </c>
      <c r="J17" s="13">
        <v>14.887190349276695</v>
      </c>
      <c r="K17" s="13">
        <v>12.744600846058447</v>
      </c>
      <c r="L17" s="13">
        <v>15.961155380524772</v>
      </c>
      <c r="M17" s="13">
        <v>23.370439381124203</v>
      </c>
      <c r="N17" s="13">
        <v>23.453812826754785</v>
      </c>
      <c r="O17" s="13">
        <v>14.767103044501683</v>
      </c>
      <c r="P17" s="12">
        <v>194048.84245061994</v>
      </c>
      <c r="Q17" s="12">
        <v>102334.75551099378</v>
      </c>
      <c r="R17" s="12">
        <v>70015.037971833881</v>
      </c>
      <c r="S17" s="12">
        <v>21738.618118938888</v>
      </c>
      <c r="T17" s="12">
        <v>172349.79348282766</v>
      </c>
      <c r="U17" s="13">
        <v>18.408230801896487</v>
      </c>
      <c r="V17" s="13"/>
      <c r="W17" s="13"/>
      <c r="X17" s="13"/>
      <c r="Y17" s="13"/>
      <c r="Z17" s="13"/>
      <c r="AA17" s="13"/>
      <c r="AB17" s="14"/>
      <c r="AC17" s="14"/>
      <c r="AD17" s="12">
        <v>131970.2412419605</v>
      </c>
      <c r="AE17" s="12">
        <v>129380.87314012113</v>
      </c>
      <c r="AF17" s="12">
        <v>2445.6977329493288</v>
      </c>
      <c r="AG17" s="13">
        <v>1.9620848438792402</v>
      </c>
      <c r="AH17" s="12">
        <v>102195.48788724224</v>
      </c>
      <c r="AI17" s="12">
        <v>62283016.503862947</v>
      </c>
      <c r="AJ17" s="15">
        <v>11.082562958</v>
      </c>
      <c r="AK17" s="15">
        <v>8.7159256666666671</v>
      </c>
      <c r="AL17" s="13">
        <v>21.987860501448022</v>
      </c>
      <c r="AM17" s="13">
        <v>4.5887509360255985</v>
      </c>
      <c r="AN17" s="13">
        <v>60.175499753220016</v>
      </c>
      <c r="AO17" s="14"/>
      <c r="AP17" s="14"/>
      <c r="AQ17" s="12">
        <v>4436577.988406932</v>
      </c>
      <c r="AR17" s="12">
        <v>6093790.0430561667</v>
      </c>
      <c r="AS17" s="13">
        <v>26.797355081038312</v>
      </c>
      <c r="AT17" s="13">
        <v>10.246098098949135</v>
      </c>
      <c r="AU17" s="13">
        <v>21.284279290473258</v>
      </c>
      <c r="AV17" s="13"/>
      <c r="AW17" s="15">
        <v>7.7195959395784081E-2</v>
      </c>
      <c r="AX17" s="15">
        <v>0.79095737281169798</v>
      </c>
      <c r="AY17" s="15">
        <v>29.207175951841368</v>
      </c>
      <c r="AZ17" s="15">
        <v>1.3677550876333497</v>
      </c>
      <c r="BA17" s="15">
        <v>0.80353555644837293</v>
      </c>
      <c r="BB17" s="15"/>
    </row>
    <row r="18" spans="1:54">
      <c r="A18" s="16">
        <v>27030</v>
      </c>
      <c r="B18" s="16" t="str">
        <f t="shared" si="0"/>
        <v>1974-Q1</v>
      </c>
      <c r="C18" s="12">
        <v>1338774.1612586649</v>
      </c>
      <c r="D18" s="12">
        <v>717620.66176081751</v>
      </c>
      <c r="E18" s="12">
        <v>253347.80978442871</v>
      </c>
      <c r="F18" s="12">
        <v>337145.54182398901</v>
      </c>
      <c r="G18" s="12">
        <v>181805.22592475548</v>
      </c>
      <c r="H18" s="12">
        <v>177407.88270720202</v>
      </c>
      <c r="I18" s="13">
        <v>15.102113279367291</v>
      </c>
      <c r="J18" s="13">
        <v>15.438895080603341</v>
      </c>
      <c r="K18" s="13">
        <v>13.305092679787368</v>
      </c>
      <c r="L18" s="13">
        <v>16.703109551736375</v>
      </c>
      <c r="M18" s="13">
        <v>25.1367882434552</v>
      </c>
      <c r="N18" s="13">
        <v>27.371006217412653</v>
      </c>
      <c r="O18" s="13">
        <v>15.304332447349658</v>
      </c>
      <c r="P18" s="12">
        <v>202613.0145061604</v>
      </c>
      <c r="Q18" s="12">
        <v>106721.04838287998</v>
      </c>
      <c r="R18" s="12">
        <v>73666.075071816987</v>
      </c>
      <c r="S18" s="12">
        <v>22260.523605482922</v>
      </c>
      <c r="T18" s="12">
        <v>180387.12345469696</v>
      </c>
      <c r="U18" s="13">
        <v>19.037351265464782</v>
      </c>
      <c r="V18" s="13"/>
      <c r="W18" s="13"/>
      <c r="X18" s="13"/>
      <c r="Y18" s="13"/>
      <c r="Z18" s="13"/>
      <c r="AA18" s="13"/>
      <c r="AB18" s="14"/>
      <c r="AC18" s="14"/>
      <c r="AD18" s="12">
        <v>132118.22231388179</v>
      </c>
      <c r="AE18" s="12">
        <v>129463.7786506392</v>
      </c>
      <c r="AF18" s="12">
        <v>2507.124988239972</v>
      </c>
      <c r="AG18" s="13">
        <v>2.0091427334953642</v>
      </c>
      <c r="AH18" s="12">
        <v>102428.80634644997</v>
      </c>
      <c r="AI18" s="12">
        <v>62026398.180080019</v>
      </c>
      <c r="AJ18" s="15">
        <v>11.226946358999999</v>
      </c>
      <c r="AK18" s="15">
        <v>9.3402910000000006</v>
      </c>
      <c r="AL18" s="13">
        <v>47.621160519181458</v>
      </c>
      <c r="AM18" s="13">
        <v>15.462095545303647</v>
      </c>
      <c r="AN18" s="13">
        <v>67.158565443344216</v>
      </c>
      <c r="AO18" s="14"/>
      <c r="AP18" s="14"/>
      <c r="AQ18" s="12">
        <v>4362785.7379929246</v>
      </c>
      <c r="AR18" s="12">
        <v>6083872.724552433</v>
      </c>
      <c r="AS18" s="13">
        <v>26.537131234058482</v>
      </c>
      <c r="AT18" s="13">
        <v>10.340916781607124</v>
      </c>
      <c r="AU18" s="13">
        <v>21.583941685148769</v>
      </c>
      <c r="AV18" s="13"/>
      <c r="AW18" s="15">
        <v>7.971549755826246E-2</v>
      </c>
      <c r="AX18" s="15">
        <v>0.82433132645439799</v>
      </c>
      <c r="AY18" s="15">
        <v>28.819888712181314</v>
      </c>
      <c r="AZ18" s="15">
        <v>1.3090542298514494</v>
      </c>
      <c r="BA18" s="15">
        <v>0.86692674469007369</v>
      </c>
      <c r="BB18" s="15"/>
    </row>
    <row r="19" spans="1:54">
      <c r="A19" s="16">
        <v>27120</v>
      </c>
      <c r="B19" s="16" t="str">
        <f t="shared" si="0"/>
        <v>1974-Q2</v>
      </c>
      <c r="C19" s="12">
        <v>1341196.6332812111</v>
      </c>
      <c r="D19" s="12">
        <v>724406.03154188104</v>
      </c>
      <c r="E19" s="12">
        <v>255762.39955361662</v>
      </c>
      <c r="F19" s="12">
        <v>328185.79801563069</v>
      </c>
      <c r="G19" s="12">
        <v>177778.95946149819</v>
      </c>
      <c r="H19" s="12">
        <v>176927.43803074289</v>
      </c>
      <c r="I19" s="13">
        <v>15.631362390114893</v>
      </c>
      <c r="J19" s="13">
        <v>16.025351792975979</v>
      </c>
      <c r="K19" s="13">
        <v>13.819884133261036</v>
      </c>
      <c r="L19" s="13">
        <v>17.459499941058624</v>
      </c>
      <c r="M19" s="13">
        <v>26.909534532229952</v>
      </c>
      <c r="N19" s="13">
        <v>30.001769730426957</v>
      </c>
      <c r="O19" s="13">
        <v>15.817038042676474</v>
      </c>
      <c r="P19" s="12">
        <v>210092.99869868622</v>
      </c>
      <c r="Q19" s="12">
        <v>112294.14371136999</v>
      </c>
      <c r="R19" s="12">
        <v>74479.30886730722</v>
      </c>
      <c r="S19" s="12">
        <v>23364.852910275415</v>
      </c>
      <c r="T19" s="12">
        <v>186773.45257867721</v>
      </c>
      <c r="U19" s="13">
        <v>19.677253407359721</v>
      </c>
      <c r="V19" s="13"/>
      <c r="W19" s="13"/>
      <c r="X19" s="13"/>
      <c r="Y19" s="13"/>
      <c r="Z19" s="13"/>
      <c r="AA19" s="13"/>
      <c r="AB19" s="14"/>
      <c r="AC19" s="14"/>
      <c r="AD19" s="12">
        <v>132034.30987903712</v>
      </c>
      <c r="AE19" s="12">
        <v>129338.9623409218</v>
      </c>
      <c r="AF19" s="12">
        <v>2545.7325070319712</v>
      </c>
      <c r="AG19" s="13">
        <v>2.0413993458099262</v>
      </c>
      <c r="AH19" s="12">
        <v>102539.91965413545</v>
      </c>
      <c r="AI19" s="12">
        <v>61671287.158330977</v>
      </c>
      <c r="AJ19" s="15">
        <v>11.465486577</v>
      </c>
      <c r="AK19" s="15">
        <v>10.064460333333335</v>
      </c>
      <c r="AL19" s="13">
        <v>43.516724633582925</v>
      </c>
      <c r="AM19" s="13">
        <v>12.968209167028865</v>
      </c>
      <c r="AN19" s="13">
        <v>69.795029020506306</v>
      </c>
      <c r="AO19" s="14"/>
      <c r="AP19" s="14"/>
      <c r="AQ19" s="12">
        <v>4415171.4674955355</v>
      </c>
      <c r="AR19" s="12">
        <v>6141024.0231137071</v>
      </c>
      <c r="AS19" s="13">
        <v>26.725912395210191</v>
      </c>
      <c r="AT19" s="13">
        <v>10.369625741591923</v>
      </c>
      <c r="AU19" s="13">
        <v>21.747505120785096</v>
      </c>
      <c r="AV19" s="13"/>
      <c r="AW19" s="15">
        <v>8.3726830894769386E-2</v>
      </c>
      <c r="AX19" s="15">
        <v>0.86821590090831458</v>
      </c>
      <c r="AY19" s="15">
        <v>29.119310480453269</v>
      </c>
      <c r="AZ19" s="15">
        <v>1.3324949767865359</v>
      </c>
      <c r="BA19" s="15">
        <v>0.82460625051537895</v>
      </c>
      <c r="BB19" s="15"/>
    </row>
    <row r="20" spans="1:54">
      <c r="A20" s="16">
        <v>27211</v>
      </c>
      <c r="B20" s="16" t="str">
        <f t="shared" si="0"/>
        <v>1974-Q3</v>
      </c>
      <c r="C20" s="12">
        <v>1350333.4182335201</v>
      </c>
      <c r="D20" s="12">
        <v>729107.25406796962</v>
      </c>
      <c r="E20" s="12">
        <v>257850.67014925668</v>
      </c>
      <c r="F20" s="12">
        <v>328493.39048933261</v>
      </c>
      <c r="G20" s="12">
        <v>183689.10127131504</v>
      </c>
      <c r="H20" s="12">
        <v>182162.39636191467</v>
      </c>
      <c r="I20" s="13">
        <v>16.18769659037925</v>
      </c>
      <c r="J20" s="13">
        <v>16.529222778239436</v>
      </c>
      <c r="K20" s="13">
        <v>14.299066350840935</v>
      </c>
      <c r="L20" s="13">
        <v>18.266997921472157</v>
      </c>
      <c r="M20" s="13">
        <v>28.031539643043583</v>
      </c>
      <c r="N20" s="13">
        <v>31.110991008041744</v>
      </c>
      <c r="O20" s="13">
        <v>16.469788668130562</v>
      </c>
      <c r="P20" s="12">
        <v>219052.57594396861</v>
      </c>
      <c r="Q20" s="12">
        <v>116642.89927504759</v>
      </c>
      <c r="R20" s="12">
        <v>79159.813596275955</v>
      </c>
      <c r="S20" s="12">
        <v>23280.200170826622</v>
      </c>
      <c r="T20" s="12">
        <v>195802.71287132354</v>
      </c>
      <c r="U20" s="13">
        <v>20.253607473930096</v>
      </c>
      <c r="V20" s="13"/>
      <c r="W20" s="13"/>
      <c r="X20" s="13"/>
      <c r="Y20" s="13"/>
      <c r="Z20" s="13"/>
      <c r="AA20" s="13"/>
      <c r="AB20" s="14"/>
      <c r="AC20" s="14"/>
      <c r="AD20" s="12">
        <v>132110.5392446914</v>
      </c>
      <c r="AE20" s="12">
        <v>129209.72543262829</v>
      </c>
      <c r="AF20" s="12">
        <v>2739.658242181732</v>
      </c>
      <c r="AG20" s="13">
        <v>2.1957474616694284</v>
      </c>
      <c r="AH20" s="12">
        <v>102433.67250135474</v>
      </c>
      <c r="AI20" s="12">
        <v>61337854.523083888</v>
      </c>
      <c r="AJ20" s="15">
        <v>11.524151691</v>
      </c>
      <c r="AK20" s="15">
        <v>10.697883333333332</v>
      </c>
      <c r="AL20" s="13">
        <v>39.964154906800132</v>
      </c>
      <c r="AM20" s="13">
        <v>11.471877340063996</v>
      </c>
      <c r="AN20" s="13">
        <v>67.799867394992802</v>
      </c>
      <c r="AO20" s="14"/>
      <c r="AP20" s="14"/>
      <c r="AQ20" s="12">
        <v>4412001.8611249169</v>
      </c>
      <c r="AR20" s="12">
        <v>6157876.2273124037</v>
      </c>
      <c r="AS20" s="13">
        <v>26.718077618863589</v>
      </c>
      <c r="AT20" s="13">
        <v>10.450710375803734</v>
      </c>
      <c r="AU20" s="13">
        <v>22.014682918609999</v>
      </c>
      <c r="AV20" s="13"/>
      <c r="AW20" s="15">
        <v>8.6380813582794647E-2</v>
      </c>
      <c r="AX20" s="15">
        <v>0.90274086478008031</v>
      </c>
      <c r="AY20" s="15">
        <v>29.229876600000011</v>
      </c>
      <c r="AZ20" s="15">
        <v>1.3311443482084306</v>
      </c>
      <c r="BA20" s="15">
        <v>0.83864475008386452</v>
      </c>
      <c r="BB20" s="15">
        <v>0.84566596194503163</v>
      </c>
    </row>
    <row r="21" spans="1:54">
      <c r="A21" s="16">
        <v>27303</v>
      </c>
      <c r="B21" s="16" t="str">
        <f t="shared" si="0"/>
        <v>1974-Q4</v>
      </c>
      <c r="C21" s="12">
        <v>1328816.929954536</v>
      </c>
      <c r="D21" s="12">
        <v>722092.37257003272</v>
      </c>
      <c r="E21" s="12">
        <v>260438.38731123618</v>
      </c>
      <c r="F21" s="12">
        <v>318829.0247109764</v>
      </c>
      <c r="G21" s="12">
        <v>177842.45221948813</v>
      </c>
      <c r="H21" s="12">
        <v>169049.60150005409</v>
      </c>
      <c r="I21" s="13">
        <v>16.733243006784463</v>
      </c>
      <c r="J21" s="13">
        <v>17.11684576476479</v>
      </c>
      <c r="K21" s="13">
        <v>14.829181007320004</v>
      </c>
      <c r="L21" s="13">
        <v>18.886224545518495</v>
      </c>
      <c r="M21" s="13">
        <v>29.094622367491031</v>
      </c>
      <c r="N21" s="13">
        <v>31.887908861749054</v>
      </c>
      <c r="O21" s="13">
        <v>17.065170772832268</v>
      </c>
      <c r="P21" s="12">
        <v>222826.87194494173</v>
      </c>
      <c r="Q21" s="12">
        <v>121716.60308115256</v>
      </c>
      <c r="R21" s="12">
        <v>77940.747746897585</v>
      </c>
      <c r="S21" s="12">
        <v>23203.597278173544</v>
      </c>
      <c r="T21" s="12">
        <v>199657.35082805014</v>
      </c>
      <c r="U21" s="13">
        <v>20.907105358639047</v>
      </c>
      <c r="V21" s="13"/>
      <c r="W21" s="13"/>
      <c r="X21" s="13"/>
      <c r="Y21" s="13"/>
      <c r="Z21" s="13"/>
      <c r="AA21" s="13"/>
      <c r="AB21" s="14"/>
      <c r="AC21" s="14"/>
      <c r="AD21" s="12">
        <v>132378.80916963276</v>
      </c>
      <c r="AE21" s="12">
        <v>128866.19551853235</v>
      </c>
      <c r="AF21" s="12">
        <v>3316.9803000172828</v>
      </c>
      <c r="AG21" s="13">
        <v>2.6534561484076242</v>
      </c>
      <c r="AH21" s="12">
        <v>102204.03736831299</v>
      </c>
      <c r="AI21" s="12">
        <v>60965612.307245456</v>
      </c>
      <c r="AJ21" s="15">
        <v>10.65978015</v>
      </c>
      <c r="AK21" s="15">
        <v>10.587163333333335</v>
      </c>
      <c r="AL21" s="13">
        <v>40.959127369392156</v>
      </c>
      <c r="AM21" s="13">
        <v>11.671388250325977</v>
      </c>
      <c r="AN21" s="13">
        <v>70.25819154118733</v>
      </c>
      <c r="AO21" s="14"/>
      <c r="AP21" s="14"/>
      <c r="AQ21" s="12">
        <v>4348934.0713195484</v>
      </c>
      <c r="AR21" s="12">
        <v>6014585.1417374387</v>
      </c>
      <c r="AS21" s="13">
        <v>26.491795483032206</v>
      </c>
      <c r="AT21" s="13">
        <v>10.311602081582659</v>
      </c>
      <c r="AU21" s="13">
        <v>21.796171311423254</v>
      </c>
      <c r="AV21" s="13"/>
      <c r="AW21" s="15">
        <v>9.159772150503602E-2</v>
      </c>
      <c r="AX21" s="15">
        <v>0.94451925573955819</v>
      </c>
      <c r="AY21" s="15">
        <v>29.368041274220968</v>
      </c>
      <c r="AZ21" s="15">
        <v>1.3513049719693484</v>
      </c>
      <c r="BA21" s="15">
        <v>0.8250144377526607</v>
      </c>
      <c r="BB21" s="15">
        <v>0.79535512606378744</v>
      </c>
    </row>
    <row r="22" spans="1:54">
      <c r="A22" s="16">
        <v>27395</v>
      </c>
      <c r="B22" s="16" t="str">
        <f t="shared" si="0"/>
        <v>1975-Q1</v>
      </c>
      <c r="C22" s="12">
        <v>1316414.7871827635</v>
      </c>
      <c r="D22" s="12">
        <v>726835.40937896434</v>
      </c>
      <c r="E22" s="12">
        <v>263514.06531941972</v>
      </c>
      <c r="F22" s="12">
        <v>314306.43717792316</v>
      </c>
      <c r="G22" s="12">
        <v>173775.7308371808</v>
      </c>
      <c r="H22" s="12">
        <v>161237.28272297684</v>
      </c>
      <c r="I22" s="13">
        <v>17.167160387998745</v>
      </c>
      <c r="J22" s="13">
        <v>17.520840550110588</v>
      </c>
      <c r="K22" s="13">
        <v>15.11741513003226</v>
      </c>
      <c r="L22" s="13">
        <v>19.295027768633265</v>
      </c>
      <c r="M22" s="13">
        <v>29.025118885380817</v>
      </c>
      <c r="N22" s="13">
        <v>31.480846480427299</v>
      </c>
      <c r="O22" s="13">
        <v>17.576583811386534</v>
      </c>
      <c r="P22" s="12">
        <v>226471.47596264826</v>
      </c>
      <c r="Q22" s="12">
        <v>125148.8354733053</v>
      </c>
      <c r="R22" s="12">
        <v>78575.733851137251</v>
      </c>
      <c r="S22" s="12">
        <v>22774.707119215043</v>
      </c>
      <c r="T22" s="12">
        <v>203724.56932444253</v>
      </c>
      <c r="U22" s="13">
        <v>21.240893378589043</v>
      </c>
      <c r="V22" s="13"/>
      <c r="W22" s="13"/>
      <c r="X22" s="13"/>
      <c r="Y22" s="13"/>
      <c r="Z22" s="13"/>
      <c r="AA22" s="13"/>
      <c r="AB22" s="13">
        <v>1.8636326718169112</v>
      </c>
      <c r="AC22" s="13">
        <v>2.0050407553031424</v>
      </c>
      <c r="AD22" s="12">
        <v>132315.95014309298</v>
      </c>
      <c r="AE22" s="12">
        <v>128379.60878283589</v>
      </c>
      <c r="AF22" s="12">
        <v>3716.7207476221256</v>
      </c>
      <c r="AG22" s="13">
        <v>2.9749560472491283</v>
      </c>
      <c r="AH22" s="12">
        <v>101835.36674530122</v>
      </c>
      <c r="AI22" s="12">
        <v>60630295.120073028</v>
      </c>
      <c r="AJ22" s="15">
        <v>8.8139351779999995</v>
      </c>
      <c r="AK22" s="15">
        <v>9.898515333333334</v>
      </c>
      <c r="AL22" s="13">
        <v>39.00617390837737</v>
      </c>
      <c r="AM22" s="13">
        <v>11.471877340063996</v>
      </c>
      <c r="AN22" s="13">
        <v>63.809544143138858</v>
      </c>
      <c r="AO22" s="14"/>
      <c r="AP22" s="14"/>
      <c r="AQ22" s="12">
        <v>4333667.239066177</v>
      </c>
      <c r="AR22" s="12">
        <v>5960044.0165885994</v>
      </c>
      <c r="AS22" s="13">
        <v>26.381188098349647</v>
      </c>
      <c r="AT22" s="13">
        <v>10.254080065079352</v>
      </c>
      <c r="AU22" s="13">
        <v>21.712161957577781</v>
      </c>
      <c r="AV22" s="13"/>
      <c r="AW22" s="15">
        <v>9.5067935039786486E-2</v>
      </c>
      <c r="AX22" s="15">
        <v>0.97483421751973331</v>
      </c>
      <c r="AY22" s="15">
        <v>29.54106307988669</v>
      </c>
      <c r="AZ22" s="15">
        <v>1.4077167292406447</v>
      </c>
      <c r="BA22" s="15">
        <v>0.77501356273734789</v>
      </c>
      <c r="BB22" s="15">
        <v>0.76958596275203939</v>
      </c>
    </row>
    <row r="23" spans="1:54">
      <c r="A23" s="16">
        <v>27485</v>
      </c>
      <c r="B23" s="16" t="str">
        <f t="shared" si="0"/>
        <v>1975-Q2</v>
      </c>
      <c r="C23" s="12">
        <v>1323211.7378757326</v>
      </c>
      <c r="D23" s="12">
        <v>737075.44940709439</v>
      </c>
      <c r="E23" s="12">
        <v>266843.1067064188</v>
      </c>
      <c r="F23" s="12">
        <v>309973.98127160541</v>
      </c>
      <c r="G23" s="12">
        <v>173538.4010554284</v>
      </c>
      <c r="H23" s="12">
        <v>164009.95953575565</v>
      </c>
      <c r="I23" s="13">
        <v>17.596614952596699</v>
      </c>
      <c r="J23" s="13">
        <v>17.928724795226834</v>
      </c>
      <c r="K23" s="13">
        <v>15.681736957964905</v>
      </c>
      <c r="L23" s="13">
        <v>19.636082800618521</v>
      </c>
      <c r="M23" s="13">
        <v>29.138755213119065</v>
      </c>
      <c r="N23" s="13">
        <v>31.250578008621542</v>
      </c>
      <c r="O23" s="13">
        <v>18.066204713342884</v>
      </c>
      <c r="P23" s="12">
        <v>233335.47349778831</v>
      </c>
      <c r="Q23" s="12">
        <v>129408.95012142495</v>
      </c>
      <c r="R23" s="12">
        <v>81072.196512148192</v>
      </c>
      <c r="S23" s="12">
        <v>22876.080711324234</v>
      </c>
      <c r="T23" s="12">
        <v>210481.14663357314</v>
      </c>
      <c r="U23" s="13">
        <v>21.762747070862602</v>
      </c>
      <c r="V23" s="13"/>
      <c r="W23" s="13"/>
      <c r="X23" s="13"/>
      <c r="Y23" s="13"/>
      <c r="Z23" s="13"/>
      <c r="AA23" s="13"/>
      <c r="AB23" s="13">
        <v>1.4050735305468569</v>
      </c>
      <c r="AC23" s="13">
        <v>1.6995553133754533</v>
      </c>
      <c r="AD23" s="12">
        <v>131936.9687384424</v>
      </c>
      <c r="AE23" s="12">
        <v>127547.09135915614</v>
      </c>
      <c r="AF23" s="12">
        <v>4144.4752165763666</v>
      </c>
      <c r="AG23" s="13">
        <v>3.3272534766119555</v>
      </c>
      <c r="AH23" s="12">
        <v>101232.99753648308</v>
      </c>
      <c r="AI23" s="12">
        <v>60254128.162314661</v>
      </c>
      <c r="AJ23" s="15">
        <v>7.0553127269999996</v>
      </c>
      <c r="AK23" s="15">
        <v>9.5649449999999998</v>
      </c>
      <c r="AL23" s="13">
        <v>37.201918753939076</v>
      </c>
      <c r="AM23" s="13">
        <v>11.372121884933005</v>
      </c>
      <c r="AN23" s="13">
        <v>57.432152517312012</v>
      </c>
      <c r="AO23" s="14"/>
      <c r="AP23" s="14"/>
      <c r="AQ23" s="12">
        <v>4334256.945615083</v>
      </c>
      <c r="AR23" s="12">
        <v>5987893.4414811525</v>
      </c>
      <c r="AS23" s="13">
        <v>26.414981924181699</v>
      </c>
      <c r="AT23" s="13">
        <v>10.374299592216801</v>
      </c>
      <c r="AU23" s="13">
        <v>21.960515872227358</v>
      </c>
      <c r="AV23" s="13"/>
      <c r="AW23" s="15">
        <v>9.7799124975399956E-2</v>
      </c>
      <c r="AX23" s="15">
        <v>1.0145974223514518</v>
      </c>
      <c r="AY23" s="15">
        <v>29.550404344475922</v>
      </c>
      <c r="AZ23" s="15">
        <v>1.4273228294110434</v>
      </c>
      <c r="BA23" s="15">
        <v>0.7707723138584861</v>
      </c>
      <c r="BB23" s="15">
        <v>0.77863427548080666</v>
      </c>
    </row>
    <row r="24" spans="1:54">
      <c r="A24" s="16">
        <v>27576</v>
      </c>
      <c r="B24" s="16" t="str">
        <f t="shared" si="0"/>
        <v>1975-Q3</v>
      </c>
      <c r="C24" s="12">
        <v>1335031.8019263921</v>
      </c>
      <c r="D24" s="12">
        <v>746047.57446081599</v>
      </c>
      <c r="E24" s="12">
        <v>271109.84709223098</v>
      </c>
      <c r="F24" s="12">
        <v>311151.31128561532</v>
      </c>
      <c r="G24" s="12">
        <v>175713.65788545576</v>
      </c>
      <c r="H24" s="12">
        <v>168951.67587967185</v>
      </c>
      <c r="I24" s="13">
        <v>17.954162762575073</v>
      </c>
      <c r="J24" s="13">
        <v>18.329756958939278</v>
      </c>
      <c r="K24" s="13">
        <v>16.089886367858149</v>
      </c>
      <c r="L24" s="13">
        <v>19.956575797320582</v>
      </c>
      <c r="M24" s="13">
        <v>29.447176171304822</v>
      </c>
      <c r="N24" s="13">
        <v>31.697999894827451</v>
      </c>
      <c r="O24" s="13">
        <v>18.442793199282665</v>
      </c>
      <c r="P24" s="12">
        <v>240203.35168135873</v>
      </c>
      <c r="Q24" s="12">
        <v>133699.40843470019</v>
      </c>
      <c r="R24" s="12">
        <v>83089.944457531587</v>
      </c>
      <c r="S24" s="12">
        <v>23436.355380797911</v>
      </c>
      <c r="T24" s="12">
        <v>216789.35289223178</v>
      </c>
      <c r="U24" s="13">
        <v>22.140068791977932</v>
      </c>
      <c r="V24" s="13"/>
      <c r="W24" s="13"/>
      <c r="X24" s="13"/>
      <c r="Y24" s="13"/>
      <c r="Z24" s="13"/>
      <c r="AA24" s="13"/>
      <c r="AB24" s="13">
        <v>1.1088913123223132</v>
      </c>
      <c r="AC24" s="13">
        <v>1.8630821407986591</v>
      </c>
      <c r="AD24" s="12">
        <v>131795.53828107542</v>
      </c>
      <c r="AE24" s="12">
        <v>127342.48647553459</v>
      </c>
      <c r="AF24" s="12">
        <v>4204.0469872264266</v>
      </c>
      <c r="AG24" s="13">
        <v>3.3787576299009223</v>
      </c>
      <c r="AH24" s="12">
        <v>101196.00922699255</v>
      </c>
      <c r="AI24" s="12">
        <v>60245472.475221135</v>
      </c>
      <c r="AJ24" s="15">
        <v>6.3822833169999997</v>
      </c>
      <c r="AK24" s="15">
        <v>9.4417469999999994</v>
      </c>
      <c r="AL24" s="13">
        <v>37.388094743267729</v>
      </c>
      <c r="AM24" s="13">
        <v>11.471877340063996</v>
      </c>
      <c r="AN24" s="13">
        <v>57.396524630787731</v>
      </c>
      <c r="AO24" s="14"/>
      <c r="AP24" s="14"/>
      <c r="AQ24" s="12">
        <v>4350655.223843826</v>
      </c>
      <c r="AR24" s="12">
        <v>6041664.2719274964</v>
      </c>
      <c r="AS24" s="13">
        <v>26.606724669792243</v>
      </c>
      <c r="AT24" s="13">
        <v>10.48378933752705</v>
      </c>
      <c r="AU24" s="13">
        <v>22.159869398907752</v>
      </c>
      <c r="AV24" s="13"/>
      <c r="AW24" s="15">
        <v>0.10014698394583398</v>
      </c>
      <c r="AX24" s="15">
        <v>1.0499198824768268</v>
      </c>
      <c r="AY24" s="15">
        <v>28.811630980736549</v>
      </c>
      <c r="AZ24" s="15">
        <v>1.3866318046991524</v>
      </c>
      <c r="BA24" s="15">
        <v>0.83056478405315615</v>
      </c>
      <c r="BB24" s="15">
        <v>0.86617583369423989</v>
      </c>
    </row>
    <row r="25" spans="1:54">
      <c r="A25" s="16">
        <v>27668</v>
      </c>
      <c r="B25" s="16" t="str">
        <f t="shared" si="0"/>
        <v>1975-Q4</v>
      </c>
      <c r="C25" s="12">
        <v>1349138.9005668983</v>
      </c>
      <c r="D25" s="12">
        <v>756174.19791500759</v>
      </c>
      <c r="E25" s="12">
        <v>272375.21519923344</v>
      </c>
      <c r="F25" s="12">
        <v>316186.80184044049</v>
      </c>
      <c r="G25" s="12">
        <v>179037.17578188371</v>
      </c>
      <c r="H25" s="12">
        <v>174653.01770626081</v>
      </c>
      <c r="I25" s="13">
        <v>18.328173475743718</v>
      </c>
      <c r="J25" s="13">
        <v>18.732213648075756</v>
      </c>
      <c r="K25" s="13">
        <v>16.486999612605214</v>
      </c>
      <c r="L25" s="13">
        <v>20.360400167455211</v>
      </c>
      <c r="M25" s="13">
        <v>29.745871610173747</v>
      </c>
      <c r="N25" s="13">
        <v>32.537080379462743</v>
      </c>
      <c r="O25" s="13">
        <v>18.798368620805839</v>
      </c>
      <c r="P25" s="12">
        <v>247798.19864364655</v>
      </c>
      <c r="Q25" s="12">
        <v>137899.2787660094</v>
      </c>
      <c r="R25" s="12">
        <v>85405.301090129738</v>
      </c>
      <c r="S25" s="12">
        <v>24521.513064964864</v>
      </c>
      <c r="T25" s="12">
        <v>223304.57985613914</v>
      </c>
      <c r="U25" s="13">
        <v>22.553007830461766</v>
      </c>
      <c r="V25" s="13"/>
      <c r="W25" s="13"/>
      <c r="X25" s="13"/>
      <c r="Y25" s="13"/>
      <c r="Z25" s="13"/>
      <c r="AA25" s="13"/>
      <c r="AB25" s="13">
        <v>0.83178835987568567</v>
      </c>
      <c r="AC25" s="13">
        <v>2.2728094541485682</v>
      </c>
      <c r="AD25" s="12">
        <v>132129.19436758041</v>
      </c>
      <c r="AE25" s="12">
        <v>127296.8036442623</v>
      </c>
      <c r="AF25" s="12">
        <v>4561.7556782169113</v>
      </c>
      <c r="AG25" s="13">
        <v>3.6573224762685781</v>
      </c>
      <c r="AH25" s="12">
        <v>101415.38903633688</v>
      </c>
      <c r="AI25" s="12">
        <v>60317364.804578938</v>
      </c>
      <c r="AJ25" s="15">
        <v>6.5988649290000003</v>
      </c>
      <c r="AK25" s="15">
        <v>9.2873793333333339</v>
      </c>
      <c r="AL25" s="13">
        <v>37.149839727243773</v>
      </c>
      <c r="AM25" s="13">
        <v>11.571632795194986</v>
      </c>
      <c r="AN25" s="13">
        <v>55.757641867209337</v>
      </c>
      <c r="AO25" s="14"/>
      <c r="AP25" s="14"/>
      <c r="AQ25" s="12">
        <v>4405546.3745563552</v>
      </c>
      <c r="AR25" s="12">
        <v>6130119.8406165596</v>
      </c>
      <c r="AS25" s="13">
        <v>26.901020648154091</v>
      </c>
      <c r="AT25" s="13">
        <v>10.59837216602185</v>
      </c>
      <c r="AU25" s="13">
        <v>22.367338243936011</v>
      </c>
      <c r="AV25" s="13"/>
      <c r="AW25" s="15">
        <v>0.10221281048827896</v>
      </c>
      <c r="AX25" s="15">
        <v>1.0832894056898419</v>
      </c>
      <c r="AY25" s="15">
        <v>28.422138846458925</v>
      </c>
      <c r="AZ25" s="15">
        <v>1.380680595839866</v>
      </c>
      <c r="BA25" s="15">
        <v>0.85026783436782594</v>
      </c>
      <c r="BB25" s="15">
        <v>0.85814811636488453</v>
      </c>
    </row>
    <row r="26" spans="1:54">
      <c r="A26" s="16">
        <v>27760</v>
      </c>
      <c r="B26" s="16" t="str">
        <f t="shared" si="0"/>
        <v>1976-Q1</v>
      </c>
      <c r="C26" s="12">
        <v>1371166.6911084619</v>
      </c>
      <c r="D26" s="12">
        <v>766043.19277370058</v>
      </c>
      <c r="E26" s="12">
        <v>273956.84830044844</v>
      </c>
      <c r="F26" s="12">
        <v>316204.08846005471</v>
      </c>
      <c r="G26" s="12">
        <v>186125.38265499828</v>
      </c>
      <c r="H26" s="12">
        <v>181768.62269963938</v>
      </c>
      <c r="I26" s="13">
        <v>18.706804219225152</v>
      </c>
      <c r="J26" s="13">
        <v>19.190684643996569</v>
      </c>
      <c r="K26" s="13">
        <v>16.809467665174687</v>
      </c>
      <c r="L26" s="13">
        <v>20.873949099667318</v>
      </c>
      <c r="M26" s="13">
        <v>30.453816849735269</v>
      </c>
      <c r="N26" s="13">
        <v>33.371887361492071</v>
      </c>
      <c r="O26" s="13">
        <v>19.194627058956957</v>
      </c>
      <c r="P26" s="12">
        <v>257046.76895576442</v>
      </c>
      <c r="Q26" s="12">
        <v>142197.57695081169</v>
      </c>
      <c r="R26" s="12">
        <v>89533.969120586073</v>
      </c>
      <c r="S26" s="12">
        <v>25339.99246134979</v>
      </c>
      <c r="T26" s="12">
        <v>231731.54607139778</v>
      </c>
      <c r="U26" s="13">
        <v>23.158420414982658</v>
      </c>
      <c r="V26" s="13"/>
      <c r="W26" s="13"/>
      <c r="X26" s="13"/>
      <c r="Y26" s="13"/>
      <c r="Z26" s="13"/>
      <c r="AA26" s="13"/>
      <c r="AB26" s="13">
        <v>1.314987616089089</v>
      </c>
      <c r="AC26" s="13">
        <v>2.8623079334751877</v>
      </c>
      <c r="AD26" s="12">
        <v>132253.06272167605</v>
      </c>
      <c r="AE26" s="12">
        <v>127392.52153418268</v>
      </c>
      <c r="AF26" s="12">
        <v>4588.3024791100506</v>
      </c>
      <c r="AG26" s="13">
        <v>3.6751823265690904</v>
      </c>
      <c r="AH26" s="12">
        <v>101392.77753657159</v>
      </c>
      <c r="AI26" s="12">
        <v>60392163.79600092</v>
      </c>
      <c r="AJ26" s="15">
        <v>7.0007737399999996</v>
      </c>
      <c r="AK26" s="15">
        <v>9.4307716666666668</v>
      </c>
      <c r="AL26" s="13">
        <v>40.323275153812311</v>
      </c>
      <c r="AM26" s="13">
        <v>12.868453711897875</v>
      </c>
      <c r="AN26" s="13">
        <v>58.358477557847138</v>
      </c>
      <c r="AO26" s="14"/>
      <c r="AP26" s="14"/>
      <c r="AQ26" s="12">
        <v>4438251.4114100765</v>
      </c>
      <c r="AR26" s="12">
        <v>6200202.5428148778</v>
      </c>
      <c r="AS26" s="13">
        <v>27.302767019333707</v>
      </c>
      <c r="AT26" s="13">
        <v>10.763321697345811</v>
      </c>
      <c r="AU26" s="13">
        <v>22.70438091504942</v>
      </c>
      <c r="AV26" s="13"/>
      <c r="AW26" s="15">
        <v>0.10370553622175438</v>
      </c>
      <c r="AX26" s="15">
        <v>1.1162160481504908</v>
      </c>
      <c r="AY26" s="15">
        <v>27.840032469121816</v>
      </c>
      <c r="AZ26" s="15">
        <v>1.3532763047258454</v>
      </c>
      <c r="BA26" s="15">
        <v>0.86941401495392112</v>
      </c>
      <c r="BB26" s="15">
        <v>0.88794175102113293</v>
      </c>
    </row>
    <row r="27" spans="1:54">
      <c r="A27" s="16">
        <v>27851</v>
      </c>
      <c r="B27" s="16" t="str">
        <f t="shared" si="0"/>
        <v>1976-Q2</v>
      </c>
      <c r="C27" s="12">
        <v>1388800.1700378386</v>
      </c>
      <c r="D27" s="12">
        <v>771491.25619689934</v>
      </c>
      <c r="E27" s="12">
        <v>276562.52898862289</v>
      </c>
      <c r="F27" s="12">
        <v>317180.55259101099</v>
      </c>
      <c r="G27" s="12">
        <v>190437.14020806836</v>
      </c>
      <c r="H27" s="12">
        <v>185251.11985781702</v>
      </c>
      <c r="I27" s="13">
        <v>19.482412826261658</v>
      </c>
      <c r="J27" s="13">
        <v>19.84007566966816</v>
      </c>
      <c r="K27" s="13">
        <v>17.403422938556822</v>
      </c>
      <c r="L27" s="13">
        <v>21.765308876356166</v>
      </c>
      <c r="M27" s="13">
        <v>31.920680710954361</v>
      </c>
      <c r="N27" s="13">
        <v>35.249593580616789</v>
      </c>
      <c r="O27" s="13">
        <v>19.972336607399559</v>
      </c>
      <c r="P27" s="12">
        <v>271146.9952568119</v>
      </c>
      <c r="Q27" s="12">
        <v>149156.68470341933</v>
      </c>
      <c r="R27" s="12">
        <v>95062.485734010115</v>
      </c>
      <c r="S27" s="12">
        <v>26954.403612347185</v>
      </c>
      <c r="T27" s="12">
        <v>244219.17043742945</v>
      </c>
      <c r="U27" s="13">
        <v>23.84938414919025</v>
      </c>
      <c r="V27" s="13"/>
      <c r="W27" s="13"/>
      <c r="X27" s="13"/>
      <c r="Y27" s="13"/>
      <c r="Z27" s="13"/>
      <c r="AA27" s="13"/>
      <c r="AB27" s="13">
        <v>0.17155736640708485</v>
      </c>
      <c r="AC27" s="13">
        <v>1.8353911729587162</v>
      </c>
      <c r="AD27" s="12">
        <v>132623.47910093571</v>
      </c>
      <c r="AE27" s="12">
        <v>127699.96095455374</v>
      </c>
      <c r="AF27" s="12">
        <v>4647.6948966767395</v>
      </c>
      <c r="AG27" s="13">
        <v>3.7124030976708311</v>
      </c>
      <c r="AH27" s="12">
        <v>101854.50086119529</v>
      </c>
      <c r="AI27" s="12">
        <v>60452836.426558487</v>
      </c>
      <c r="AJ27" s="15">
        <v>8.5678147039999999</v>
      </c>
      <c r="AK27" s="15">
        <v>10.104035666666666</v>
      </c>
      <c r="AL27" s="13">
        <v>41.961474492466031</v>
      </c>
      <c r="AM27" s="13">
        <v>12.918331439463371</v>
      </c>
      <c r="AN27" s="13">
        <v>64.094567232025412</v>
      </c>
      <c r="AO27" s="14"/>
      <c r="AP27" s="14"/>
      <c r="AQ27" s="12">
        <v>4466588.1291959062</v>
      </c>
      <c r="AR27" s="12">
        <v>6284493.0070520872</v>
      </c>
      <c r="AS27" s="13">
        <v>27.519713714840766</v>
      </c>
      <c r="AT27" s="13">
        <v>10.875494085171171</v>
      </c>
      <c r="AU27" s="13">
        <v>22.973283837972293</v>
      </c>
      <c r="AV27" s="13"/>
      <c r="AW27" s="15">
        <v>0.1073996734169146</v>
      </c>
      <c r="AX27" s="15">
        <v>1.1680245129949702</v>
      </c>
      <c r="AY27" s="15">
        <v>27.850625618130312</v>
      </c>
      <c r="AZ27" s="15">
        <v>1.3375282363778247</v>
      </c>
      <c r="BA27" s="15">
        <v>0.90358724134815216</v>
      </c>
      <c r="BB27" s="15">
        <v>0.90818272636454456</v>
      </c>
    </row>
    <row r="28" spans="1:54">
      <c r="A28" s="16">
        <v>27942</v>
      </c>
      <c r="B28" s="16" t="str">
        <f t="shared" si="0"/>
        <v>1976-Q3</v>
      </c>
      <c r="C28" s="12">
        <v>1400491.2474141729</v>
      </c>
      <c r="D28" s="12">
        <v>777471.66581990034</v>
      </c>
      <c r="E28" s="12">
        <v>279659.80894461722</v>
      </c>
      <c r="F28" s="12">
        <v>316395.2225174334</v>
      </c>
      <c r="G28" s="12">
        <v>193518.9863668264</v>
      </c>
      <c r="H28" s="12">
        <v>187826.8916687101</v>
      </c>
      <c r="I28" s="13">
        <v>20.025773543033683</v>
      </c>
      <c r="J28" s="13">
        <v>20.366249457517444</v>
      </c>
      <c r="K28" s="13">
        <v>17.97966952571575</v>
      </c>
      <c r="L28" s="13">
        <v>22.447803850176424</v>
      </c>
      <c r="M28" s="13">
        <v>33.048861000458174</v>
      </c>
      <c r="N28" s="13">
        <v>36.669366236420508</v>
      </c>
      <c r="O28" s="13">
        <v>20.505975201978028</v>
      </c>
      <c r="P28" s="12">
        <v>281055.4384464125</v>
      </c>
      <c r="Q28" s="12">
        <v>155908.90609060787</v>
      </c>
      <c r="R28" s="12">
        <v>96951.169715766722</v>
      </c>
      <c r="S28" s="12">
        <v>28231.356048410464</v>
      </c>
      <c r="T28" s="12">
        <v>252860.0758063746</v>
      </c>
      <c r="U28" s="13">
        <v>24.239970755958517</v>
      </c>
      <c r="V28" s="13"/>
      <c r="W28" s="13"/>
      <c r="X28" s="13"/>
      <c r="Y28" s="13"/>
      <c r="Z28" s="13"/>
      <c r="AA28" s="13"/>
      <c r="AB28" s="13">
        <v>1.6476265376186354</v>
      </c>
      <c r="AC28" s="13">
        <v>3.3978541830281559</v>
      </c>
      <c r="AD28" s="12">
        <v>132909.51658655723</v>
      </c>
      <c r="AE28" s="12">
        <v>128002.84264704581</v>
      </c>
      <c r="AF28" s="12">
        <v>4631.826056833107</v>
      </c>
      <c r="AG28" s="13">
        <v>3.6917401142723834</v>
      </c>
      <c r="AH28" s="12">
        <v>102309.00739738128</v>
      </c>
      <c r="AI28" s="12">
        <v>60413737.033979759</v>
      </c>
      <c r="AJ28" s="15">
        <v>9.3484899610000003</v>
      </c>
      <c r="AK28" s="15">
        <v>10.325613333333331</v>
      </c>
      <c r="AL28" s="13">
        <v>43.019105998960335</v>
      </c>
      <c r="AM28" s="13">
        <v>13.117842349725356</v>
      </c>
      <c r="AN28" s="13">
        <v>66.659775036965868</v>
      </c>
      <c r="AO28" s="14"/>
      <c r="AP28" s="14"/>
      <c r="AQ28" s="12">
        <v>4504735.937250047</v>
      </c>
      <c r="AR28" s="12">
        <v>6337308.4537371965</v>
      </c>
      <c r="AS28" s="13">
        <v>27.800611424584485</v>
      </c>
      <c r="AT28" s="13">
        <v>10.941094888618046</v>
      </c>
      <c r="AU28" s="13">
        <v>23.18166887485317</v>
      </c>
      <c r="AV28" s="13"/>
      <c r="AW28" s="15">
        <v>0.1113244416046681</v>
      </c>
      <c r="AX28" s="15">
        <v>1.2180112790190922</v>
      </c>
      <c r="AY28" s="15">
        <v>28.053667194334281</v>
      </c>
      <c r="AZ28" s="15">
        <v>1.3377180496050078</v>
      </c>
      <c r="BA28" s="15">
        <v>0.90768811836253072</v>
      </c>
      <c r="BB28" s="15">
        <v>0.89871483778197181</v>
      </c>
    </row>
    <row r="29" spans="1:54">
      <c r="A29" s="16">
        <v>28034</v>
      </c>
      <c r="B29" s="16" t="str">
        <f t="shared" si="0"/>
        <v>1976-Q4</v>
      </c>
      <c r="C29" s="12">
        <v>1422985.3504000539</v>
      </c>
      <c r="D29" s="12">
        <v>786178.56106411491</v>
      </c>
      <c r="E29" s="12">
        <v>281593.93445938971</v>
      </c>
      <c r="F29" s="12">
        <v>324030.20952375222</v>
      </c>
      <c r="G29" s="12">
        <v>199213.70083405328</v>
      </c>
      <c r="H29" s="12">
        <v>191861.64951687018</v>
      </c>
      <c r="I29" s="13">
        <v>20.540619625610486</v>
      </c>
      <c r="J29" s="13">
        <v>20.914420452878986</v>
      </c>
      <c r="K29" s="13">
        <v>18.485478568966322</v>
      </c>
      <c r="L29" s="13">
        <v>23.106175987833389</v>
      </c>
      <c r="M29" s="13">
        <v>33.933516757318181</v>
      </c>
      <c r="N29" s="13">
        <v>37.806816708456779</v>
      </c>
      <c r="O29" s="13">
        <v>21.042487525958148</v>
      </c>
      <c r="P29" s="12">
        <v>292911.39213269803</v>
      </c>
      <c r="Q29" s="12">
        <v>161540.59239820865</v>
      </c>
      <c r="R29" s="12">
        <v>102099.49720994529</v>
      </c>
      <c r="S29" s="12">
        <v>29304.024255837066</v>
      </c>
      <c r="T29" s="12">
        <v>263640.08960815391</v>
      </c>
      <c r="U29" s="13">
        <v>24.89343733385434</v>
      </c>
      <c r="V29" s="13"/>
      <c r="W29" s="13"/>
      <c r="X29" s="13"/>
      <c r="Y29" s="13"/>
      <c r="Z29" s="13"/>
      <c r="AA29" s="13"/>
      <c r="AB29" s="13">
        <v>0.97880485039630871</v>
      </c>
      <c r="AC29" s="13">
        <v>2.6641498877894834</v>
      </c>
      <c r="AD29" s="12">
        <v>133068.76819836194</v>
      </c>
      <c r="AE29" s="12">
        <v>127963.74861485131</v>
      </c>
      <c r="AF29" s="12">
        <v>4818.8306018850235</v>
      </c>
      <c r="AG29" s="13">
        <v>3.836376974573577</v>
      </c>
      <c r="AH29" s="12">
        <v>102574.39293384555</v>
      </c>
      <c r="AI29" s="12">
        <v>60146385.381471224</v>
      </c>
      <c r="AJ29" s="15">
        <v>9.2056778930000007</v>
      </c>
      <c r="AK29" s="15">
        <v>10.435460000000001</v>
      </c>
      <c r="AL29" s="13">
        <v>43.87508157476001</v>
      </c>
      <c r="AM29" s="13">
        <v>13.526839715762421</v>
      </c>
      <c r="AN29" s="13">
        <v>66.873542354457712</v>
      </c>
      <c r="AO29" s="14"/>
      <c r="AP29" s="14"/>
      <c r="AQ29" s="12">
        <v>4569238.7077474762</v>
      </c>
      <c r="AR29" s="12">
        <v>6423710.0657734536</v>
      </c>
      <c r="AS29" s="13">
        <v>28.074540628480619</v>
      </c>
      <c r="AT29" s="13">
        <v>11.120222452086747</v>
      </c>
      <c r="AU29" s="13">
        <v>23.658701040385726</v>
      </c>
      <c r="AV29" s="13"/>
      <c r="AW29" s="15">
        <v>0.11352231585012004</v>
      </c>
      <c r="AX29" s="15">
        <v>1.2623934055293879</v>
      </c>
      <c r="AY29" s="15">
        <v>27.250381216430601</v>
      </c>
      <c r="AZ29" s="15">
        <v>1.3809630217419209</v>
      </c>
      <c r="BA29" s="15">
        <v>0.89790787465206079</v>
      </c>
      <c r="BB29" s="15">
        <v>0.88495575221238942</v>
      </c>
    </row>
    <row r="30" spans="1:54">
      <c r="A30" s="16">
        <v>28126</v>
      </c>
      <c r="B30" s="16" t="str">
        <f t="shared" si="0"/>
        <v>1977-Q1</v>
      </c>
      <c r="C30" s="12">
        <v>1428851.4023911497</v>
      </c>
      <c r="D30" s="12">
        <v>787978.19958421099</v>
      </c>
      <c r="E30" s="12">
        <v>282484.43309650943</v>
      </c>
      <c r="F30" s="12">
        <v>327911.62185790081</v>
      </c>
      <c r="G30" s="12">
        <v>199270.64910380438</v>
      </c>
      <c r="H30" s="12">
        <v>187521.42567098993</v>
      </c>
      <c r="I30" s="13">
        <v>21.027177370498833</v>
      </c>
      <c r="J30" s="13">
        <v>21.446826777196321</v>
      </c>
      <c r="K30" s="13">
        <v>18.931036227143451</v>
      </c>
      <c r="L30" s="13">
        <v>23.622524995788169</v>
      </c>
      <c r="M30" s="13">
        <v>34.60401288365739</v>
      </c>
      <c r="N30" s="13">
        <v>38.52720694926429</v>
      </c>
      <c r="O30" s="13">
        <v>21.572587392750613</v>
      </c>
      <c r="P30" s="12">
        <v>301085.84389533958</v>
      </c>
      <c r="Q30" s="12">
        <v>166140.36331860098</v>
      </c>
      <c r="R30" s="12">
        <v>105255.0139344209</v>
      </c>
      <c r="S30" s="12">
        <v>29718.636403478336</v>
      </c>
      <c r="T30" s="12">
        <v>271395.37725302187</v>
      </c>
      <c r="U30" s="13">
        <v>25.565171501989731</v>
      </c>
      <c r="V30" s="13"/>
      <c r="W30" s="13"/>
      <c r="X30" s="13"/>
      <c r="Y30" s="13"/>
      <c r="Z30" s="13"/>
      <c r="AA30" s="13"/>
      <c r="AB30" s="13">
        <v>1.7826992078410013</v>
      </c>
      <c r="AC30" s="13">
        <v>2.8757850237217877</v>
      </c>
      <c r="AD30" s="12">
        <v>133257.33903883488</v>
      </c>
      <c r="AE30" s="12">
        <v>128084.86884147082</v>
      </c>
      <c r="AF30" s="12">
        <v>4882.4267634231019</v>
      </c>
      <c r="AG30" s="13">
        <v>3.8815649739611455</v>
      </c>
      <c r="AH30" s="12">
        <v>102820.46142963009</v>
      </c>
      <c r="AI30" s="12">
        <v>59923960.399756193</v>
      </c>
      <c r="AJ30" s="15">
        <v>10.214431834000001</v>
      </c>
      <c r="AK30" s="15">
        <v>10.310930000000001</v>
      </c>
      <c r="AL30" s="13">
        <v>47.837393099566839</v>
      </c>
      <c r="AM30" s="13">
        <v>14.414663266428242</v>
      </c>
      <c r="AN30" s="13">
        <v>75.459862922462946</v>
      </c>
      <c r="AO30" s="14"/>
      <c r="AP30" s="14"/>
      <c r="AQ30" s="12">
        <v>4590235.7692084266</v>
      </c>
      <c r="AR30" s="12">
        <v>6427145.6529331189</v>
      </c>
      <c r="AS30" s="13">
        <v>28.222993712579019</v>
      </c>
      <c r="AT30" s="13">
        <v>11.155505059380767</v>
      </c>
      <c r="AU30" s="13">
        <v>23.844408694939382</v>
      </c>
      <c r="AV30" s="13"/>
      <c r="AW30" s="15">
        <v>0.11627546646248094</v>
      </c>
      <c r="AX30" s="15">
        <v>1.2971115544040648</v>
      </c>
      <c r="AY30" s="15">
        <v>27.472547903116148</v>
      </c>
      <c r="AZ30" s="15">
        <v>1.3682096017807832</v>
      </c>
      <c r="BA30" s="15">
        <v>0.8931761343336907</v>
      </c>
      <c r="BB30" s="15">
        <v>0.89126559714794995</v>
      </c>
    </row>
    <row r="31" spans="1:54">
      <c r="A31" s="16">
        <v>28216</v>
      </c>
      <c r="B31" s="16" t="str">
        <f t="shared" si="0"/>
        <v>1977-Q2</v>
      </c>
      <c r="C31" s="12">
        <v>1430776.5984940303</v>
      </c>
      <c r="D31" s="12">
        <v>798235.49523377325</v>
      </c>
      <c r="E31" s="12">
        <v>283777.00117498334</v>
      </c>
      <c r="F31" s="12">
        <v>323329.57838282152</v>
      </c>
      <c r="G31" s="12">
        <v>203957.05980632998</v>
      </c>
      <c r="H31" s="12">
        <v>189474.44232032553</v>
      </c>
      <c r="I31" s="13">
        <v>21.676591401892669</v>
      </c>
      <c r="J31" s="13">
        <v>22.034093088964777</v>
      </c>
      <c r="K31" s="13">
        <v>19.618345434725654</v>
      </c>
      <c r="L31" s="13">
        <v>24.236097880391167</v>
      </c>
      <c r="M31" s="13">
        <v>35.212094147288717</v>
      </c>
      <c r="N31" s="13">
        <v>39.29365276418892</v>
      </c>
      <c r="O31" s="13">
        <v>22.248784377363155</v>
      </c>
      <c r="P31" s="12">
        <v>310802.93579639675</v>
      </c>
      <c r="Q31" s="12">
        <v>173069.45471947026</v>
      </c>
      <c r="R31" s="12">
        <v>107214.88475688962</v>
      </c>
      <c r="S31" s="12">
        <v>30551.001803602445</v>
      </c>
      <c r="T31" s="12">
        <v>280284.33947635989</v>
      </c>
      <c r="U31" s="13">
        <v>26.218296549591344</v>
      </c>
      <c r="V31" s="13"/>
      <c r="W31" s="13"/>
      <c r="X31" s="13"/>
      <c r="Y31" s="13"/>
      <c r="Z31" s="13"/>
      <c r="AA31" s="13"/>
      <c r="AB31" s="13">
        <v>1.8326508480833468</v>
      </c>
      <c r="AC31" s="13">
        <v>2.6800937837288039</v>
      </c>
      <c r="AD31" s="12">
        <v>133496.36327117067</v>
      </c>
      <c r="AE31" s="12">
        <v>128101.52069653444</v>
      </c>
      <c r="AF31" s="12">
        <v>5092.059574081386</v>
      </c>
      <c r="AG31" s="13">
        <v>4.0411906680017218</v>
      </c>
      <c r="AH31" s="12">
        <v>102771.33411791605</v>
      </c>
      <c r="AI31" s="12">
        <v>59659878.38568829</v>
      </c>
      <c r="AJ31" s="15">
        <v>9.3718135950000008</v>
      </c>
      <c r="AK31" s="15">
        <v>10.223056666666666</v>
      </c>
      <c r="AL31" s="13">
        <v>48.428183130958772</v>
      </c>
      <c r="AM31" s="13">
        <v>14.414663266428242</v>
      </c>
      <c r="AN31" s="13">
        <v>77.811303410738518</v>
      </c>
      <c r="AO31" s="14"/>
      <c r="AP31" s="14"/>
      <c r="AQ31" s="12">
        <v>4624066.6507849256</v>
      </c>
      <c r="AR31" s="12">
        <v>6452437.7140939077</v>
      </c>
      <c r="AS31" s="13">
        <v>28.428831255087282</v>
      </c>
      <c r="AT31" s="13">
        <v>11.169083635497682</v>
      </c>
      <c r="AU31" s="13">
        <v>23.982224523562838</v>
      </c>
      <c r="AV31" s="13"/>
      <c r="AW31" s="15">
        <v>0.12096189922426409</v>
      </c>
      <c r="AX31" s="15">
        <v>1.3510335691444477</v>
      </c>
      <c r="AY31" s="15">
        <v>27.069242648158639</v>
      </c>
      <c r="AZ31" s="15">
        <v>1.3689486224574672</v>
      </c>
      <c r="BA31" s="15">
        <v>0.8863676653075695</v>
      </c>
      <c r="BB31" s="15">
        <v>0.88206756637558448</v>
      </c>
    </row>
    <row r="32" spans="1:54">
      <c r="A32" s="16">
        <v>28307</v>
      </c>
      <c r="B32" s="16" t="str">
        <f t="shared" si="0"/>
        <v>1977-Q3</v>
      </c>
      <c r="C32" s="12">
        <v>1431900.9585132704</v>
      </c>
      <c r="D32" s="12">
        <v>804602.40027439443</v>
      </c>
      <c r="E32" s="12">
        <v>287480.25662386377</v>
      </c>
      <c r="F32" s="12">
        <v>325036.29191144794</v>
      </c>
      <c r="G32" s="12">
        <v>205590.830806518</v>
      </c>
      <c r="H32" s="12">
        <v>192080.16934872587</v>
      </c>
      <c r="I32" s="13">
        <v>22.145831293510213</v>
      </c>
      <c r="J32" s="13">
        <v>22.575070543390446</v>
      </c>
      <c r="K32" s="13">
        <v>20.101317097722678</v>
      </c>
      <c r="L32" s="13">
        <v>24.796723064164983</v>
      </c>
      <c r="M32" s="13">
        <v>35.709167262704057</v>
      </c>
      <c r="N32" s="13">
        <v>39.583766454725222</v>
      </c>
      <c r="O32" s="13">
        <v>22.695524893302458</v>
      </c>
      <c r="P32" s="12">
        <v>317780.5123629439</v>
      </c>
      <c r="Q32" s="12">
        <v>177330.71881927497</v>
      </c>
      <c r="R32" s="12">
        <v>108808.34438938167</v>
      </c>
      <c r="S32" s="12">
        <v>31682.182186303635</v>
      </c>
      <c r="T32" s="12">
        <v>286139.06320865662</v>
      </c>
      <c r="U32" s="13">
        <v>26.749592126266272</v>
      </c>
      <c r="V32" s="13"/>
      <c r="W32" s="13"/>
      <c r="X32" s="13"/>
      <c r="Y32" s="13"/>
      <c r="Z32" s="13"/>
      <c r="AA32" s="13"/>
      <c r="AB32" s="13">
        <v>2.8394528928235703</v>
      </c>
      <c r="AC32" s="13">
        <v>3.6632265005544631</v>
      </c>
      <c r="AD32" s="12">
        <v>133359.5760447795</v>
      </c>
      <c r="AE32" s="12">
        <v>127755.3071121361</v>
      </c>
      <c r="AF32" s="12">
        <v>5289.447733049391</v>
      </c>
      <c r="AG32" s="13">
        <v>4.2023745867050346</v>
      </c>
      <c r="AH32" s="12">
        <v>102936.24715233369</v>
      </c>
      <c r="AI32" s="12">
        <v>59245377.266220599</v>
      </c>
      <c r="AJ32" s="15">
        <v>8.9984842230000002</v>
      </c>
      <c r="AK32" s="15">
        <v>10.084906666666667</v>
      </c>
      <c r="AL32" s="13">
        <v>45.71783250259557</v>
      </c>
      <c r="AM32" s="13">
        <v>14.245078992705558</v>
      </c>
      <c r="AN32" s="13">
        <v>68.583680890257739</v>
      </c>
      <c r="AO32" s="14"/>
      <c r="AP32" s="14"/>
      <c r="AQ32" s="12">
        <v>4672555.1449483186</v>
      </c>
      <c r="AR32" s="12">
        <v>6474354.3284568097</v>
      </c>
      <c r="AS32" s="13">
        <v>28.779231733797971</v>
      </c>
      <c r="AT32" s="13">
        <v>11.208152450813115</v>
      </c>
      <c r="AU32" s="13">
        <v>24.168990469568406</v>
      </c>
      <c r="AV32" s="13"/>
      <c r="AW32" s="15">
        <v>0.12384286620172098</v>
      </c>
      <c r="AX32" s="15">
        <v>1.3880497243345398</v>
      </c>
      <c r="AY32" s="15">
        <v>26.796575244192635</v>
      </c>
      <c r="AZ32" s="15">
        <v>1.3632506073384965</v>
      </c>
      <c r="BA32" s="15">
        <v>0.87473757872638214</v>
      </c>
      <c r="BB32" s="15">
        <v>0.87504375218760932</v>
      </c>
    </row>
    <row r="33" spans="1:54">
      <c r="A33" s="16">
        <v>28399</v>
      </c>
      <c r="B33" s="16" t="str">
        <f t="shared" si="0"/>
        <v>1977-Q4</v>
      </c>
      <c r="C33" s="12">
        <v>1449028.4162419846</v>
      </c>
      <c r="D33" s="12">
        <v>812663.31676354911</v>
      </c>
      <c r="E33" s="12">
        <v>292071.54604510963</v>
      </c>
      <c r="F33" s="12">
        <v>329052.43348804768</v>
      </c>
      <c r="G33" s="12">
        <v>212033.31978987492</v>
      </c>
      <c r="H33" s="12">
        <v>192696.18126713936</v>
      </c>
      <c r="I33" s="13">
        <v>22.641607904686218</v>
      </c>
      <c r="J33" s="13">
        <v>23.013056005140211</v>
      </c>
      <c r="K33" s="13">
        <v>20.566921924173208</v>
      </c>
      <c r="L33" s="13">
        <v>25.451054347981284</v>
      </c>
      <c r="M33" s="13">
        <v>36.401616202261209</v>
      </c>
      <c r="N33" s="13">
        <v>40.308813014528504</v>
      </c>
      <c r="O33" s="13">
        <v>23.270128562647145</v>
      </c>
      <c r="P33" s="12">
        <v>328780.80962449563</v>
      </c>
      <c r="Q33" s="12">
        <v>182485.0851892911</v>
      </c>
      <c r="R33" s="12">
        <v>114402.73473386239</v>
      </c>
      <c r="S33" s="12">
        <v>31919.618438189915</v>
      </c>
      <c r="T33" s="12">
        <v>296887.8199231535</v>
      </c>
      <c r="U33" s="13">
        <v>27.19454747534472</v>
      </c>
      <c r="V33" s="13"/>
      <c r="W33" s="13"/>
      <c r="X33" s="13"/>
      <c r="Y33" s="13"/>
      <c r="Z33" s="13"/>
      <c r="AA33" s="13"/>
      <c r="AB33" s="13">
        <v>2.1399951330761171</v>
      </c>
      <c r="AC33" s="13">
        <v>2.2890269767668383</v>
      </c>
      <c r="AD33" s="12">
        <v>133475.30289690322</v>
      </c>
      <c r="AE33" s="12">
        <v>127843.90075816825</v>
      </c>
      <c r="AF33" s="12">
        <v>5315.0270465879394</v>
      </c>
      <c r="AG33" s="13">
        <v>4.2190592690279765</v>
      </c>
      <c r="AH33" s="12">
        <v>103053.43782987414</v>
      </c>
      <c r="AI33" s="12">
        <v>59068560.119131282</v>
      </c>
      <c r="AJ33" s="15">
        <v>9.1298613100000008</v>
      </c>
      <c r="AK33" s="15">
        <v>9.9809533333333338</v>
      </c>
      <c r="AL33" s="13">
        <v>44.201939961115698</v>
      </c>
      <c r="AM33" s="13">
        <v>14.015641445904279</v>
      </c>
      <c r="AN33" s="13">
        <v>64.593357639230732</v>
      </c>
      <c r="AO33" s="14"/>
      <c r="AP33" s="14"/>
      <c r="AQ33" s="12">
        <v>4708953.733566666</v>
      </c>
      <c r="AR33" s="12">
        <v>6518355.5467900857</v>
      </c>
      <c r="AS33" s="13">
        <v>28.993514285867111</v>
      </c>
      <c r="AT33" s="13">
        <v>11.334357037360679</v>
      </c>
      <c r="AU33" s="13">
        <v>24.531297416418138</v>
      </c>
      <c r="AV33" s="13"/>
      <c r="AW33" s="15">
        <v>0.12593616739591704</v>
      </c>
      <c r="AX33" s="15">
        <v>1.4274054851821447</v>
      </c>
      <c r="AY33" s="15">
        <v>27.014842976203969</v>
      </c>
      <c r="AZ33" s="15">
        <v>1.3528756270476607</v>
      </c>
      <c r="BA33" s="15">
        <v>0.85200647524921191</v>
      </c>
      <c r="BB33" s="15">
        <v>0.81625989715125291</v>
      </c>
    </row>
    <row r="34" spans="1:54">
      <c r="A34" s="16">
        <v>28491</v>
      </c>
      <c r="B34" s="16" t="str">
        <f t="shared" si="0"/>
        <v>1978-Q1</v>
      </c>
      <c r="C34" s="12">
        <v>1458346.1064952288</v>
      </c>
      <c r="D34" s="12">
        <v>815152.25725243939</v>
      </c>
      <c r="E34" s="12">
        <v>293753.61037316511</v>
      </c>
      <c r="F34" s="12">
        <v>330093.22160766384</v>
      </c>
      <c r="G34" s="12">
        <v>211116.47871547204</v>
      </c>
      <c r="H34" s="12">
        <v>188716.5727212473</v>
      </c>
      <c r="I34" s="13">
        <v>23.178588522108562</v>
      </c>
      <c r="J34" s="13">
        <v>23.404405036755143</v>
      </c>
      <c r="K34" s="13">
        <v>21.135655915549926</v>
      </c>
      <c r="L34" s="13">
        <v>26.051232831536971</v>
      </c>
      <c r="M34" s="13">
        <v>36.92464617641447</v>
      </c>
      <c r="N34" s="13">
        <v>40.447077729375891</v>
      </c>
      <c r="O34" s="13">
        <v>23.842894317067113</v>
      </c>
      <c r="P34" s="12">
        <v>338742.65359021316</v>
      </c>
      <c r="Q34" s="12">
        <v>188577.80935389461</v>
      </c>
      <c r="R34" s="12">
        <v>117574.91623291305</v>
      </c>
      <c r="S34" s="12">
        <v>32615.330284760661</v>
      </c>
      <c r="T34" s="12">
        <v>306152.72558680765</v>
      </c>
      <c r="U34" s="13">
        <v>27.677350049250901</v>
      </c>
      <c r="V34" s="13"/>
      <c r="W34" s="13"/>
      <c r="X34" s="13"/>
      <c r="Y34" s="13"/>
      <c r="Z34" s="13"/>
      <c r="AA34" s="13"/>
      <c r="AB34" s="13">
        <v>2.6913676260199764</v>
      </c>
      <c r="AC34" s="13">
        <v>2.2120438940341769</v>
      </c>
      <c r="AD34" s="12">
        <v>133677.28197704858</v>
      </c>
      <c r="AE34" s="12">
        <v>128031.06125140861</v>
      </c>
      <c r="AF34" s="12">
        <v>5329.0046655294227</v>
      </c>
      <c r="AG34" s="13">
        <v>4.223769844908575</v>
      </c>
      <c r="AH34" s="12">
        <v>103097.32803052667</v>
      </c>
      <c r="AI34" s="12">
        <v>58992596.85772296</v>
      </c>
      <c r="AJ34" s="15">
        <v>8.0570853000000007</v>
      </c>
      <c r="AK34" s="15">
        <v>9.7167873333333343</v>
      </c>
      <c r="AL34" s="13">
        <v>44.000250624277236</v>
      </c>
      <c r="AM34" s="13">
        <v>13.965763718338783</v>
      </c>
      <c r="AN34" s="13">
        <v>64.201450890771326</v>
      </c>
      <c r="AO34" s="14"/>
      <c r="AP34" s="14"/>
      <c r="AQ34" s="12">
        <v>4730148.102869207</v>
      </c>
      <c r="AR34" s="12">
        <v>6542634.1270462805</v>
      </c>
      <c r="AS34" s="13">
        <v>29.187341986017511</v>
      </c>
      <c r="AT34" s="13">
        <v>11.390564853879816</v>
      </c>
      <c r="AU34" s="13">
        <v>24.72083251416166</v>
      </c>
      <c r="AV34" s="13"/>
      <c r="AW34" s="15">
        <v>0.12930936525561434</v>
      </c>
      <c r="AX34" s="15">
        <v>1.4729067111581087</v>
      </c>
      <c r="AY34" s="15">
        <v>27.348909611331443</v>
      </c>
      <c r="AZ34" s="15">
        <v>1.3663359596814864</v>
      </c>
      <c r="BA34" s="15">
        <v>0.80814611281719728</v>
      </c>
      <c r="BB34" s="15">
        <v>0.79409195584848724</v>
      </c>
    </row>
    <row r="35" spans="1:54">
      <c r="A35" s="16">
        <v>28581</v>
      </c>
      <c r="B35" s="16" t="str">
        <f t="shared" si="0"/>
        <v>1978-Q2</v>
      </c>
      <c r="C35" s="12">
        <v>1474985.7944693803</v>
      </c>
      <c r="D35" s="12">
        <v>824090.80036418198</v>
      </c>
      <c r="E35" s="12">
        <v>296227.81388680666</v>
      </c>
      <c r="F35" s="12">
        <v>333649.35714522697</v>
      </c>
      <c r="G35" s="12">
        <v>216525.19096321851</v>
      </c>
      <c r="H35" s="12">
        <v>194905.43285689031</v>
      </c>
      <c r="I35" s="13">
        <v>23.738429580450155</v>
      </c>
      <c r="J35" s="13">
        <v>23.904789426080402</v>
      </c>
      <c r="K35" s="13">
        <v>21.641405432422665</v>
      </c>
      <c r="L35" s="13">
        <v>26.500809145080687</v>
      </c>
      <c r="M35" s="13">
        <v>37.594409871304705</v>
      </c>
      <c r="N35" s="13">
        <v>40.741021300109132</v>
      </c>
      <c r="O35" s="13">
        <v>24.445038573095982</v>
      </c>
      <c r="P35" s="12">
        <v>350882.82843485544</v>
      </c>
      <c r="Q35" s="12">
        <v>193510.71241801785</v>
      </c>
      <c r="R35" s="12">
        <v>123948.53537623092</v>
      </c>
      <c r="S35" s="12">
        <v>33438.969913256275</v>
      </c>
      <c r="T35" s="12">
        <v>317459.24779424875</v>
      </c>
      <c r="U35" s="13">
        <v>28.260886208987245</v>
      </c>
      <c r="V35" s="13"/>
      <c r="W35" s="13"/>
      <c r="X35" s="13"/>
      <c r="Y35" s="13"/>
      <c r="Z35" s="13"/>
      <c r="AA35" s="13"/>
      <c r="AB35" s="13">
        <v>2.1496375096054261</v>
      </c>
      <c r="AC35" s="13">
        <v>1.5810990436621188</v>
      </c>
      <c r="AD35" s="12">
        <v>133955.88444942911</v>
      </c>
      <c r="AE35" s="12">
        <v>128139.09176012951</v>
      </c>
      <c r="AF35" s="12">
        <v>5489.7759423468606</v>
      </c>
      <c r="AG35" s="13">
        <v>4.3423196474026851</v>
      </c>
      <c r="AH35" s="12">
        <v>103234.08429626896</v>
      </c>
      <c r="AI35" s="12">
        <v>58947014.467674576</v>
      </c>
      <c r="AJ35" s="15">
        <v>7.9093559310000003</v>
      </c>
      <c r="AK35" s="15">
        <v>9.5753150000000016</v>
      </c>
      <c r="AL35" s="13">
        <v>44.021497273900181</v>
      </c>
      <c r="AM35" s="13">
        <v>13.859324647714015</v>
      </c>
      <c r="AN35" s="13">
        <v>65.020892272560545</v>
      </c>
      <c r="AO35" s="14"/>
      <c r="AP35" s="14"/>
      <c r="AQ35" s="12">
        <v>4823666.9449099079</v>
      </c>
      <c r="AR35" s="12">
        <v>6647618.9313561879</v>
      </c>
      <c r="AS35" s="13">
        <v>29.737686502778701</v>
      </c>
      <c r="AT35" s="13">
        <v>11.510818238281928</v>
      </c>
      <c r="AU35" s="13">
        <v>25.022230689532794</v>
      </c>
      <c r="AV35" s="13"/>
      <c r="AW35" s="15">
        <v>0.13119496685568588</v>
      </c>
      <c r="AX35" s="15">
        <v>1.5101614172532221</v>
      </c>
      <c r="AY35" s="15">
        <v>27.02293499320113</v>
      </c>
      <c r="AZ35" s="15">
        <v>1.366842082745511</v>
      </c>
      <c r="BA35" s="15">
        <v>0.80932340563289085</v>
      </c>
      <c r="BB35" s="15">
        <v>0.80379390724218314</v>
      </c>
    </row>
    <row r="36" spans="1:54">
      <c r="A36" s="16">
        <v>28672</v>
      </c>
      <c r="B36" s="16" t="str">
        <f t="shared" si="0"/>
        <v>1978-Q3</v>
      </c>
      <c r="C36" s="12">
        <v>1481893.8062858365</v>
      </c>
      <c r="D36" s="12">
        <v>830250.13740303856</v>
      </c>
      <c r="E36" s="12">
        <v>299874.28536561469</v>
      </c>
      <c r="F36" s="12">
        <v>334115.44331971009</v>
      </c>
      <c r="G36" s="12">
        <v>220958.90875841535</v>
      </c>
      <c r="H36" s="12">
        <v>200737.24958019954</v>
      </c>
      <c r="I36" s="13">
        <v>24.272678140401698</v>
      </c>
      <c r="J36" s="13">
        <v>24.45126460312531</v>
      </c>
      <c r="K36" s="13">
        <v>22.117387775086371</v>
      </c>
      <c r="L36" s="13">
        <v>27.202332950936754</v>
      </c>
      <c r="M36" s="13">
        <v>37.841698353435476</v>
      </c>
      <c r="N36" s="13">
        <v>40.799648927341963</v>
      </c>
      <c r="O36" s="13">
        <v>25.006974332041214</v>
      </c>
      <c r="P36" s="12">
        <v>360459.99585542415</v>
      </c>
      <c r="Q36" s="12">
        <v>199493.50332432406</v>
      </c>
      <c r="R36" s="12">
        <v>126786.38183213917</v>
      </c>
      <c r="S36" s="12">
        <v>34195.992753915729</v>
      </c>
      <c r="T36" s="12">
        <v>326279.88515646325</v>
      </c>
      <c r="U36" s="13">
        <v>28.712918345784718</v>
      </c>
      <c r="V36" s="13"/>
      <c r="W36" s="13"/>
      <c r="X36" s="13"/>
      <c r="Y36" s="13"/>
      <c r="Z36" s="13"/>
      <c r="AA36" s="13"/>
      <c r="AB36" s="13">
        <v>2.1060165648465135</v>
      </c>
      <c r="AC36" s="13">
        <v>1.6303713720395181</v>
      </c>
      <c r="AD36" s="12">
        <v>134281.73125924051</v>
      </c>
      <c r="AE36" s="12">
        <v>128316.45491865327</v>
      </c>
      <c r="AF36" s="12">
        <v>5629.7229620333628</v>
      </c>
      <c r="AG36" s="13">
        <v>4.4423588262135665</v>
      </c>
      <c r="AH36" s="12">
        <v>103495.65303320243</v>
      </c>
      <c r="AI36" s="12">
        <v>58977294.202542074</v>
      </c>
      <c r="AJ36" s="15">
        <v>9.1721210630000005</v>
      </c>
      <c r="AK36" s="15">
        <v>9.5766613333333339</v>
      </c>
      <c r="AL36" s="13">
        <v>44.340668087640132</v>
      </c>
      <c r="AM36" s="13">
        <v>13.945812627312586</v>
      </c>
      <c r="AN36" s="13">
        <v>65.590938451987498</v>
      </c>
      <c r="AO36" s="14"/>
      <c r="AP36" s="14"/>
      <c r="AQ36" s="12">
        <v>4862419.6582871182</v>
      </c>
      <c r="AR36" s="12">
        <v>6688274.5303838234</v>
      </c>
      <c r="AS36" s="13">
        <v>30.001401087354935</v>
      </c>
      <c r="AT36" s="13">
        <v>11.548743356612283</v>
      </c>
      <c r="AU36" s="13">
        <v>25.126513963096716</v>
      </c>
      <c r="AV36" s="13"/>
      <c r="AW36" s="15">
        <v>0.13462064722729838</v>
      </c>
      <c r="AX36" s="15">
        <v>1.5546993053291083</v>
      </c>
      <c r="AY36" s="15">
        <v>27.280900057223796</v>
      </c>
      <c r="AZ36" s="15">
        <v>1.3416735195195475</v>
      </c>
      <c r="BA36" s="15">
        <v>0.78027465667915097</v>
      </c>
      <c r="BB36" s="15">
        <v>0.75993616536210951</v>
      </c>
    </row>
    <row r="37" spans="1:54">
      <c r="A37" s="16">
        <v>28764</v>
      </c>
      <c r="B37" s="16" t="str">
        <f t="shared" si="0"/>
        <v>1978-Q4</v>
      </c>
      <c r="C37" s="12">
        <v>1499541.7904426404</v>
      </c>
      <c r="D37" s="12">
        <v>839600.26573139871</v>
      </c>
      <c r="E37" s="12">
        <v>302695.31453840231</v>
      </c>
      <c r="F37" s="12">
        <v>337114.88996089855</v>
      </c>
      <c r="G37" s="12">
        <v>223161.01231190743</v>
      </c>
      <c r="H37" s="12">
        <v>207498.58737395113</v>
      </c>
      <c r="I37" s="13">
        <v>24.763838410152847</v>
      </c>
      <c r="J37" s="13">
        <v>24.944233811878107</v>
      </c>
      <c r="K37" s="13">
        <v>22.618671801483679</v>
      </c>
      <c r="L37" s="13">
        <v>27.98197302850614</v>
      </c>
      <c r="M37" s="13">
        <v>38.542231096596979</v>
      </c>
      <c r="N37" s="13">
        <v>41.280032089303582</v>
      </c>
      <c r="O37" s="13">
        <v>25.575750019902433</v>
      </c>
      <c r="P37" s="12">
        <v>372133.55188685184</v>
      </c>
      <c r="Q37" s="12">
        <v>205368.48886413142</v>
      </c>
      <c r="R37" s="12">
        <v>132303.0171535876</v>
      </c>
      <c r="S37" s="12">
        <v>34464.525871672355</v>
      </c>
      <c r="T37" s="12">
        <v>337671.50601771905</v>
      </c>
      <c r="U37" s="13">
        <v>29.148158587365426</v>
      </c>
      <c r="V37" s="13"/>
      <c r="W37" s="13"/>
      <c r="X37" s="13"/>
      <c r="Y37" s="13"/>
      <c r="Z37" s="13"/>
      <c r="AA37" s="13"/>
      <c r="AB37" s="13">
        <v>2.6117318173287178</v>
      </c>
      <c r="AC37" s="13">
        <v>2.5161345168063249</v>
      </c>
      <c r="AD37" s="12">
        <v>134597.05442132763</v>
      </c>
      <c r="AE37" s="12">
        <v>128536.67545978184</v>
      </c>
      <c r="AF37" s="12">
        <v>5719.3602380405173</v>
      </c>
      <c r="AG37" s="13">
        <v>4.5026089074542996</v>
      </c>
      <c r="AH37" s="12">
        <v>103778.89117111631</v>
      </c>
      <c r="AI37" s="12">
        <v>59046066.465007015</v>
      </c>
      <c r="AJ37" s="15">
        <v>9.1367645609999997</v>
      </c>
      <c r="AK37" s="15">
        <v>9.7711836666666656</v>
      </c>
      <c r="AL37" s="13">
        <v>47.884307211708283</v>
      </c>
      <c r="AM37" s="13">
        <v>15.129610613352058</v>
      </c>
      <c r="AN37" s="13">
        <v>70.34697017912903</v>
      </c>
      <c r="AO37" s="14"/>
      <c r="AP37" s="14"/>
      <c r="AQ37" s="12">
        <v>4911669.0403891262</v>
      </c>
      <c r="AR37" s="12">
        <v>6768234.005763378</v>
      </c>
      <c r="AS37" s="13">
        <v>30.343790461792896</v>
      </c>
      <c r="AT37" s="13">
        <v>11.666256226705006</v>
      </c>
      <c r="AU37" s="13">
        <v>25.396133565160131</v>
      </c>
      <c r="AV37" s="13"/>
      <c r="AW37" s="15">
        <v>0.13695416171329908</v>
      </c>
      <c r="AX37" s="15">
        <v>1.5977423418609398</v>
      </c>
      <c r="AY37" s="15">
        <v>27.035655858923512</v>
      </c>
      <c r="AZ37" s="15">
        <v>1.3834919266886938</v>
      </c>
      <c r="BA37" s="15">
        <v>0.7452675510508272</v>
      </c>
      <c r="BB37" s="15">
        <v>0.7262691553489723</v>
      </c>
    </row>
    <row r="38" spans="1:54">
      <c r="A38" s="16">
        <v>28856</v>
      </c>
      <c r="B38" s="16" t="str">
        <f t="shared" si="0"/>
        <v>1979-Q1</v>
      </c>
      <c r="C38" s="12">
        <v>1507200.7489772723</v>
      </c>
      <c r="D38" s="12">
        <v>845410.27638582024</v>
      </c>
      <c r="E38" s="12">
        <v>305301.83505243674</v>
      </c>
      <c r="F38" s="12">
        <v>332169.75438692223</v>
      </c>
      <c r="G38" s="12">
        <v>229039.90679581114</v>
      </c>
      <c r="H38" s="12">
        <v>208587.81098655844</v>
      </c>
      <c r="I38" s="13">
        <v>25.315061153161601</v>
      </c>
      <c r="J38" s="13">
        <v>25.508216890011216</v>
      </c>
      <c r="K38" s="13">
        <v>23.239209303197093</v>
      </c>
      <c r="L38" s="13">
        <v>28.61515315929212</v>
      </c>
      <c r="M38" s="13">
        <v>39.37906593390435</v>
      </c>
      <c r="N38" s="13">
        <v>42.650406637960693</v>
      </c>
      <c r="O38" s="13">
        <v>26.122497493307922</v>
      </c>
      <c r="P38" s="12">
        <v>382359.93159232556</v>
      </c>
      <c r="Q38" s="12">
        <v>212292.15298479595</v>
      </c>
      <c r="R38" s="12">
        <v>134364.28250409226</v>
      </c>
      <c r="S38" s="12">
        <v>35714.573905267476</v>
      </c>
      <c r="T38" s="12">
        <v>346656.43548888818</v>
      </c>
      <c r="U38" s="13">
        <v>29.825084012840609</v>
      </c>
      <c r="V38" s="13"/>
      <c r="W38" s="13"/>
      <c r="X38" s="13"/>
      <c r="Y38" s="13"/>
      <c r="Z38" s="13"/>
      <c r="AA38" s="13"/>
      <c r="AB38" s="13">
        <v>3.7516236262984242</v>
      </c>
      <c r="AC38" s="13">
        <v>3.4298780071996147</v>
      </c>
      <c r="AD38" s="12">
        <v>134895.98617409857</v>
      </c>
      <c r="AE38" s="12">
        <v>128832.34942027317</v>
      </c>
      <c r="AF38" s="12">
        <v>5722.4493585322771</v>
      </c>
      <c r="AG38" s="13">
        <v>4.4950460912896268</v>
      </c>
      <c r="AH38" s="12">
        <v>104076.96467253834</v>
      </c>
      <c r="AI38" s="12">
        <v>59141828.440343529</v>
      </c>
      <c r="AJ38" s="15">
        <v>7.6970246309999997</v>
      </c>
      <c r="AK38" s="15">
        <v>9.7296626666666661</v>
      </c>
      <c r="AL38" s="13">
        <v>59.913038063423578</v>
      </c>
      <c r="AM38" s="13">
        <v>21.347667398032137</v>
      </c>
      <c r="AN38" s="13">
        <v>73.499048441957669</v>
      </c>
      <c r="AO38" s="14"/>
      <c r="AP38" s="14"/>
      <c r="AQ38" s="12">
        <v>4915923.87685767</v>
      </c>
      <c r="AR38" s="12">
        <v>6778800.0743577648</v>
      </c>
      <c r="AS38" s="13">
        <v>30.534378351909591</v>
      </c>
      <c r="AT38" s="13">
        <v>11.698930864487503</v>
      </c>
      <c r="AU38" s="13">
        <v>25.484513900303039</v>
      </c>
      <c r="AV38" s="13"/>
      <c r="AW38" s="15">
        <v>0.14085194233671203</v>
      </c>
      <c r="AX38" s="15">
        <v>1.6478171355259743</v>
      </c>
      <c r="AY38" s="15">
        <v>26.647771073654386</v>
      </c>
      <c r="AZ38" s="15">
        <v>1.4070583102641203</v>
      </c>
      <c r="BA38" s="15">
        <v>0.73877068557919623</v>
      </c>
      <c r="BB38" s="15">
        <v>0.73980912924465492</v>
      </c>
    </row>
    <row r="39" spans="1:54">
      <c r="A39" s="16">
        <v>28946</v>
      </c>
      <c r="B39" s="16" t="str">
        <f t="shared" si="0"/>
        <v>1979-Q2</v>
      </c>
      <c r="C39" s="12">
        <v>1531345.776317056</v>
      </c>
      <c r="D39" s="12">
        <v>861498.6821941369</v>
      </c>
      <c r="E39" s="12">
        <v>307989.97863173729</v>
      </c>
      <c r="F39" s="12">
        <v>345245.57103872875</v>
      </c>
      <c r="G39" s="12">
        <v>230172.06954678698</v>
      </c>
      <c r="H39" s="12">
        <v>216681.13637339385</v>
      </c>
      <c r="I39" s="13">
        <v>25.922592355859493</v>
      </c>
      <c r="J39" s="13">
        <v>26.142061555944753</v>
      </c>
      <c r="K39" s="13">
        <v>23.859718275265024</v>
      </c>
      <c r="L39" s="13">
        <v>29.385106059143499</v>
      </c>
      <c r="M39" s="13">
        <v>40.897544492794431</v>
      </c>
      <c r="N39" s="13">
        <v>44.440722511649568</v>
      </c>
      <c r="O39" s="13">
        <v>26.772738723987189</v>
      </c>
      <c r="P39" s="12">
        <v>397808.43614060333</v>
      </c>
      <c r="Q39" s="12">
        <v>218349.67047597532</v>
      </c>
      <c r="R39" s="12">
        <v>142618.43673965262</v>
      </c>
      <c r="S39" s="12">
        <v>36839.036834577557</v>
      </c>
      <c r="T39" s="12">
        <v>360968.10721562791</v>
      </c>
      <c r="U39" s="13">
        <v>30.506254372517649</v>
      </c>
      <c r="V39" s="13"/>
      <c r="W39" s="13"/>
      <c r="X39" s="13"/>
      <c r="Y39" s="13"/>
      <c r="Z39" s="13"/>
      <c r="AA39" s="13"/>
      <c r="AB39" s="13">
        <v>2.8209622864420725</v>
      </c>
      <c r="AC39" s="13">
        <v>3.3639216110006358</v>
      </c>
      <c r="AD39" s="12">
        <v>135532.71104387689</v>
      </c>
      <c r="AE39" s="12">
        <v>129248.27049718682</v>
      </c>
      <c r="AF39" s="12">
        <v>5930.5460067576078</v>
      </c>
      <c r="AG39" s="13">
        <v>4.636844122933212</v>
      </c>
      <c r="AH39" s="12">
        <v>104512.39083424864</v>
      </c>
      <c r="AI39" s="12">
        <v>59265683.506771006</v>
      </c>
      <c r="AJ39" s="15">
        <v>9.3504668970000004</v>
      </c>
      <c r="AK39" s="15">
        <v>10.175858666666668</v>
      </c>
      <c r="AL39" s="13">
        <v>77.15737478324985</v>
      </c>
      <c r="AM39" s="13">
        <v>30.890972524048678</v>
      </c>
      <c r="AN39" s="13">
        <v>79.469455505289673</v>
      </c>
      <c r="AO39" s="14"/>
      <c r="AP39" s="14"/>
      <c r="AQ39" s="12">
        <v>5017206.1797425393</v>
      </c>
      <c r="AR39" s="12">
        <v>6927033.8403411573</v>
      </c>
      <c r="AS39" s="13">
        <v>31.058115760125933</v>
      </c>
      <c r="AT39" s="13">
        <v>11.848094913969366</v>
      </c>
      <c r="AU39" s="13">
        <v>25.838658827618215</v>
      </c>
      <c r="AV39" s="13"/>
      <c r="AW39" s="15">
        <v>0.1425867846784509</v>
      </c>
      <c r="AX39" s="15">
        <v>1.6893817583479993</v>
      </c>
      <c r="AY39" s="15">
        <v>25.822640199433426</v>
      </c>
      <c r="AZ39" s="15">
        <v>1.3969863033966423</v>
      </c>
      <c r="BA39" s="15">
        <v>0.75069439231288937</v>
      </c>
      <c r="BB39" s="15">
        <v>0.73286918285086111</v>
      </c>
    </row>
    <row r="40" spans="1:54">
      <c r="A40" s="16">
        <v>29037</v>
      </c>
      <c r="B40" s="16" t="str">
        <f t="shared" si="0"/>
        <v>1979-Q3</v>
      </c>
      <c r="C40" s="12">
        <v>1539157.6255815967</v>
      </c>
      <c r="D40" s="12">
        <v>858286.97253019223</v>
      </c>
      <c r="E40" s="12">
        <v>310164.81372496625</v>
      </c>
      <c r="F40" s="12">
        <v>347444.50362978521</v>
      </c>
      <c r="G40" s="12">
        <v>236440.95647370242</v>
      </c>
      <c r="H40" s="12">
        <v>221024.55329262567</v>
      </c>
      <c r="I40" s="13">
        <v>26.676948005194767</v>
      </c>
      <c r="J40" s="13">
        <v>26.947307699335603</v>
      </c>
      <c r="K40" s="13">
        <v>24.702197441259141</v>
      </c>
      <c r="L40" s="13">
        <v>30.33690871504799</v>
      </c>
      <c r="M40" s="13">
        <v>42.246683792295663</v>
      </c>
      <c r="N40" s="13">
        <v>46.795598163854656</v>
      </c>
      <c r="O40" s="13">
        <v>27.472874354143865</v>
      </c>
      <c r="P40" s="12">
        <v>411473.18047454505</v>
      </c>
      <c r="Q40" s="12">
        <v>227579.27017239016</v>
      </c>
      <c r="R40" s="12">
        <v>144725.89171383189</v>
      </c>
      <c r="S40" s="12">
        <v>39187.844638824077</v>
      </c>
      <c r="T40" s="12">
        <v>372305.16188622208</v>
      </c>
      <c r="U40" s="13">
        <v>31.237077513645417</v>
      </c>
      <c r="V40" s="13"/>
      <c r="W40" s="13"/>
      <c r="X40" s="13"/>
      <c r="Y40" s="13"/>
      <c r="Z40" s="13"/>
      <c r="AA40" s="13"/>
      <c r="AB40" s="13">
        <v>1.855320080099536</v>
      </c>
      <c r="AC40" s="13">
        <v>2.7159590557098778</v>
      </c>
      <c r="AD40" s="12">
        <v>136226.41243072381</v>
      </c>
      <c r="AE40" s="12">
        <v>129745.88290688326</v>
      </c>
      <c r="AF40" s="12">
        <v>6115.3444025768904</v>
      </c>
      <c r="AG40" s="13">
        <v>4.7571755052539109</v>
      </c>
      <c r="AH40" s="12">
        <v>105030.34372158493</v>
      </c>
      <c r="AI40" s="12">
        <v>59401487.889083467</v>
      </c>
      <c r="AJ40" s="15">
        <v>11.022080144</v>
      </c>
      <c r="AK40" s="15">
        <v>10.59957</v>
      </c>
      <c r="AL40" s="13">
        <v>85.405400329087072</v>
      </c>
      <c r="AM40" s="13">
        <v>35.662575209329383</v>
      </c>
      <c r="AN40" s="13">
        <v>82.584450494710367</v>
      </c>
      <c r="AO40" s="14"/>
      <c r="AP40" s="14"/>
      <c r="AQ40" s="12">
        <v>5000342.8686152231</v>
      </c>
      <c r="AR40" s="12">
        <v>6938692.1570612947</v>
      </c>
      <c r="AS40" s="13">
        <v>30.993589746429183</v>
      </c>
      <c r="AT40" s="13">
        <v>11.862862937132487</v>
      </c>
      <c r="AU40" s="13">
        <v>25.911095500765331</v>
      </c>
      <c r="AV40" s="13"/>
      <c r="AW40" s="15">
        <v>0.14785962554445681</v>
      </c>
      <c r="AX40" s="15">
        <v>1.7540384717696245</v>
      </c>
      <c r="AY40" s="15">
        <v>25.855168708215292</v>
      </c>
      <c r="AZ40" s="15">
        <v>1.4150664776604327</v>
      </c>
      <c r="BA40" s="15">
        <v>0.71983875611862946</v>
      </c>
      <c r="BB40" s="15">
        <v>0.70042726062898375</v>
      </c>
    </row>
    <row r="41" spans="1:54">
      <c r="A41" s="16">
        <v>29129</v>
      </c>
      <c r="B41" s="16" t="str">
        <f t="shared" si="0"/>
        <v>1979-Q4</v>
      </c>
      <c r="C41" s="12">
        <v>1553776.8919523198</v>
      </c>
      <c r="D41" s="12">
        <v>867039.10325925623</v>
      </c>
      <c r="E41" s="12">
        <v>311727.20814933779</v>
      </c>
      <c r="F41" s="12">
        <v>352901.07202112087</v>
      </c>
      <c r="G41" s="12">
        <v>237616.48115169408</v>
      </c>
      <c r="H41" s="12">
        <v>224623.73717143777</v>
      </c>
      <c r="I41" s="13">
        <v>27.393206295555999</v>
      </c>
      <c r="J41" s="13">
        <v>27.772176727990136</v>
      </c>
      <c r="K41" s="13">
        <v>25.368247318557341</v>
      </c>
      <c r="L41" s="13">
        <v>31.307242170778121</v>
      </c>
      <c r="M41" s="13">
        <v>43.641004421968269</v>
      </c>
      <c r="N41" s="13">
        <v>49.209735493154255</v>
      </c>
      <c r="O41" s="13">
        <v>28.258453469523793</v>
      </c>
      <c r="P41" s="12">
        <v>426534.16105718742</v>
      </c>
      <c r="Q41" s="12">
        <v>235733.20868053526</v>
      </c>
      <c r="R41" s="12">
        <v>150853.37795569238</v>
      </c>
      <c r="S41" s="12">
        <v>39958.051616712386</v>
      </c>
      <c r="T41" s="12">
        <v>386586.58663622767</v>
      </c>
      <c r="U41" s="13">
        <v>32.024356288260286</v>
      </c>
      <c r="V41" s="13"/>
      <c r="W41" s="13"/>
      <c r="X41" s="13"/>
      <c r="Y41" s="13"/>
      <c r="Z41" s="13"/>
      <c r="AA41" s="13"/>
      <c r="AB41" s="13">
        <v>1.9495808664390175</v>
      </c>
      <c r="AC41" s="13">
        <v>3.5528587500243951</v>
      </c>
      <c r="AD41" s="12">
        <v>136491.23253183856</v>
      </c>
      <c r="AE41" s="12">
        <v>130099.71601712712</v>
      </c>
      <c r="AF41" s="12">
        <v>6031.4989162498241</v>
      </c>
      <c r="AG41" s="13">
        <v>4.6827304553942755</v>
      </c>
      <c r="AH41" s="12">
        <v>105371.96533023748</v>
      </c>
      <c r="AI41" s="12">
        <v>59455132.92222283</v>
      </c>
      <c r="AJ41" s="15">
        <v>12.693692391000001</v>
      </c>
      <c r="AK41" s="15">
        <v>11.134736666666669</v>
      </c>
      <c r="AL41" s="13">
        <v>92.210434881622277</v>
      </c>
      <c r="AM41" s="13">
        <v>40.234666984348102</v>
      </c>
      <c r="AN41" s="13">
        <v>83.474449063116282</v>
      </c>
      <c r="AO41" s="14"/>
      <c r="AP41" s="14"/>
      <c r="AQ41" s="12">
        <v>5034112.6061089691</v>
      </c>
      <c r="AR41" s="12">
        <v>7012541.4994993936</v>
      </c>
      <c r="AS41" s="13">
        <v>31.17429978362733</v>
      </c>
      <c r="AT41" s="13">
        <v>11.94296912798619</v>
      </c>
      <c r="AU41" s="13">
        <v>26.13360387209827</v>
      </c>
      <c r="AV41" s="13"/>
      <c r="AW41" s="15">
        <v>0.15171625340903133</v>
      </c>
      <c r="AX41" s="15">
        <v>1.811942530677791</v>
      </c>
      <c r="AY41" s="15">
        <v>25.366389989801693</v>
      </c>
      <c r="AZ41" s="15">
        <v>1.4736592377073783</v>
      </c>
      <c r="BA41" s="15">
        <v>0.71194646162608566</v>
      </c>
      <c r="BB41" s="15">
        <v>0.69521690767519473</v>
      </c>
    </row>
    <row r="42" spans="1:54">
      <c r="A42" s="16">
        <v>29221</v>
      </c>
      <c r="B42" s="16" t="str">
        <f t="shared" si="0"/>
        <v>1980-Q1</v>
      </c>
      <c r="C42" s="12">
        <v>1568441.7112584703</v>
      </c>
      <c r="D42" s="12">
        <v>874928.85858386836</v>
      </c>
      <c r="E42" s="12">
        <v>314539.67309451167</v>
      </c>
      <c r="F42" s="12">
        <v>356653.8091303485</v>
      </c>
      <c r="G42" s="12">
        <v>245248.65892629104</v>
      </c>
      <c r="H42" s="12">
        <v>230629.09041593922</v>
      </c>
      <c r="I42" s="13">
        <v>28.196244333029746</v>
      </c>
      <c r="J42" s="13">
        <v>28.645344314241171</v>
      </c>
      <c r="K42" s="13">
        <v>26.084794541846403</v>
      </c>
      <c r="L42" s="13">
        <v>32.683125235066122</v>
      </c>
      <c r="M42" s="13">
        <v>45.237366026418044</v>
      </c>
      <c r="N42" s="13">
        <v>52.224606216222178</v>
      </c>
      <c r="O42" s="13">
        <v>29.025489645204829</v>
      </c>
      <c r="P42" s="12">
        <v>443181.8250108026</v>
      </c>
      <c r="Q42" s="12">
        <v>244484.67085739656</v>
      </c>
      <c r="R42" s="12">
        <v>156343.19972136087</v>
      </c>
      <c r="S42" s="12">
        <v>42375.636574089891</v>
      </c>
      <c r="T42" s="12">
        <v>400827.87057875743</v>
      </c>
      <c r="U42" s="13">
        <v>33.126531488386952</v>
      </c>
      <c r="V42" s="13"/>
      <c r="W42" s="13"/>
      <c r="X42" s="13"/>
      <c r="Y42" s="13"/>
      <c r="Z42" s="13"/>
      <c r="AA42" s="13"/>
      <c r="AB42" s="13">
        <v>1.2713525942836548</v>
      </c>
      <c r="AC42" s="13">
        <v>3.4151906851574885</v>
      </c>
      <c r="AD42" s="12">
        <v>136669.96052572696</v>
      </c>
      <c r="AE42" s="12">
        <v>130207.56317266791</v>
      </c>
      <c r="AF42" s="12">
        <v>6098.2930618604478</v>
      </c>
      <c r="AG42" s="13">
        <v>4.7284694662969189</v>
      </c>
      <c r="AH42" s="12">
        <v>105685.53849268676</v>
      </c>
      <c r="AI42" s="12">
        <v>59391500.590990528</v>
      </c>
      <c r="AJ42" s="15">
        <v>12.735106889000001</v>
      </c>
      <c r="AK42" s="15">
        <v>12.090846666666669</v>
      </c>
      <c r="AL42" s="13">
        <v>92.396216911298708</v>
      </c>
      <c r="AM42" s="13">
        <v>38.821531206962476</v>
      </c>
      <c r="AN42" s="13">
        <v>88.517774283807498</v>
      </c>
      <c r="AO42" s="14"/>
      <c r="AP42" s="14"/>
      <c r="AQ42" s="12">
        <v>5086307.3382287137</v>
      </c>
      <c r="AR42" s="12">
        <v>7084313.4116453351</v>
      </c>
      <c r="AS42" s="13">
        <v>31.324929955788939</v>
      </c>
      <c r="AT42" s="13">
        <v>12.045703590801125</v>
      </c>
      <c r="AU42" s="13">
        <v>26.408521348194341</v>
      </c>
      <c r="AV42" s="13">
        <v>82.2</v>
      </c>
      <c r="AW42" s="15">
        <v>0.15587743497412437</v>
      </c>
      <c r="AX42" s="15">
        <v>1.877653378192679</v>
      </c>
      <c r="AY42" s="15">
        <v>24.403856687252123</v>
      </c>
      <c r="AZ42" s="15">
        <v>1.473209298470902</v>
      </c>
      <c r="BA42" s="15">
        <v>0.70866699737793215</v>
      </c>
      <c r="BB42" s="15">
        <v>0.76751861232634899</v>
      </c>
    </row>
    <row r="43" spans="1:54">
      <c r="A43" s="16">
        <v>29312</v>
      </c>
      <c r="B43" s="16" t="str">
        <f t="shared" si="0"/>
        <v>1980-Q2</v>
      </c>
      <c r="C43" s="12">
        <v>1561076.992605031</v>
      </c>
      <c r="D43" s="12">
        <v>869577.77529415127</v>
      </c>
      <c r="E43" s="12">
        <v>318185.03451390611</v>
      </c>
      <c r="F43" s="12">
        <v>350664.91088053409</v>
      </c>
      <c r="G43" s="12">
        <v>234548.05027069777</v>
      </c>
      <c r="H43" s="12">
        <v>224423.79296517384</v>
      </c>
      <c r="I43" s="13">
        <v>28.945039956337268</v>
      </c>
      <c r="J43" s="13">
        <v>29.441562870778998</v>
      </c>
      <c r="K43" s="13">
        <v>27.036506951727706</v>
      </c>
      <c r="L43" s="13">
        <v>33.721387583878133</v>
      </c>
      <c r="M43" s="13">
        <v>46.473275841153459</v>
      </c>
      <c r="N43" s="13">
        <v>54.567146010735662</v>
      </c>
      <c r="O43" s="13">
        <v>29.826854103497464</v>
      </c>
      <c r="P43" s="12">
        <v>452814.96349401108</v>
      </c>
      <c r="Q43" s="12">
        <v>250649.96672926631</v>
      </c>
      <c r="R43" s="12">
        <v>159312.23121854421</v>
      </c>
      <c r="S43" s="12">
        <v>42871.631368550792</v>
      </c>
      <c r="T43" s="12">
        <v>409962.19794781052</v>
      </c>
      <c r="U43" s="13">
        <v>33.986161276285088</v>
      </c>
      <c r="V43" s="13"/>
      <c r="W43" s="13"/>
      <c r="X43" s="13"/>
      <c r="Y43" s="13"/>
      <c r="Z43" s="13"/>
      <c r="AA43" s="13"/>
      <c r="AB43" s="13">
        <v>0.75030574837224273</v>
      </c>
      <c r="AC43" s="13">
        <v>3.7227111441508405</v>
      </c>
      <c r="AD43" s="12">
        <v>137156.09343619706</v>
      </c>
      <c r="AE43" s="12">
        <v>130460.22536885089</v>
      </c>
      <c r="AF43" s="12">
        <v>6318.2816720264063</v>
      </c>
      <c r="AG43" s="13">
        <v>4.8819326211423224</v>
      </c>
      <c r="AH43" s="12">
        <v>105596.42405803375</v>
      </c>
      <c r="AI43" s="12">
        <v>59397285.488824226</v>
      </c>
      <c r="AJ43" s="15">
        <v>13.237090305000001</v>
      </c>
      <c r="AK43" s="15">
        <v>12.314</v>
      </c>
      <c r="AL43" s="13">
        <v>89.608015417341988</v>
      </c>
      <c r="AM43" s="13">
        <v>38.123243021045539</v>
      </c>
      <c r="AN43" s="13">
        <v>84.253197810471477</v>
      </c>
      <c r="AO43" s="14"/>
      <c r="AP43" s="14"/>
      <c r="AQ43" s="12">
        <v>5023213.7806495819</v>
      </c>
      <c r="AR43" s="12">
        <v>7047089.9871653132</v>
      </c>
      <c r="AS43" s="13">
        <v>30.828815109897267</v>
      </c>
      <c r="AT43" s="13">
        <v>11.965922856498137</v>
      </c>
      <c r="AU43" s="13">
        <v>26.28195850631511</v>
      </c>
      <c r="AV43" s="13">
        <v>82.4</v>
      </c>
      <c r="AW43" s="15">
        <v>0.16056220667950322</v>
      </c>
      <c r="AX43" s="15">
        <v>1.9212749787960455</v>
      </c>
      <c r="AY43" s="15">
        <v>24.941140349008499</v>
      </c>
      <c r="AZ43" s="15">
        <v>1.4340314198515147</v>
      </c>
      <c r="BA43" s="15">
        <v>0.71885558191359356</v>
      </c>
      <c r="BB43" s="15">
        <v>0.69925180057338654</v>
      </c>
    </row>
    <row r="44" spans="1:54">
      <c r="A44" s="16">
        <v>29403</v>
      </c>
      <c r="B44" s="16" t="str">
        <f t="shared" si="0"/>
        <v>1980-Q3</v>
      </c>
      <c r="C44" s="12">
        <v>1560187.1023742168</v>
      </c>
      <c r="D44" s="12">
        <v>875875.31467015389</v>
      </c>
      <c r="E44" s="12">
        <v>320269.46378701378</v>
      </c>
      <c r="F44" s="12">
        <v>349306.85242887744</v>
      </c>
      <c r="G44" s="12">
        <v>231843.51628138439</v>
      </c>
      <c r="H44" s="12">
        <v>226159.31475502418</v>
      </c>
      <c r="I44" s="13">
        <v>29.629117998103723</v>
      </c>
      <c r="J44" s="13">
        <v>30.214407513658532</v>
      </c>
      <c r="K44" s="13">
        <v>27.845176969615004</v>
      </c>
      <c r="L44" s="13">
        <v>34.601067214510252</v>
      </c>
      <c r="M44" s="13">
        <v>47.306224154488582</v>
      </c>
      <c r="N44" s="13">
        <v>55.287652714684818</v>
      </c>
      <c r="O44" s="13">
        <v>30.533015971736546</v>
      </c>
      <c r="P44" s="12">
        <v>463252.42374372162</v>
      </c>
      <c r="Q44" s="12">
        <v>257364.4066073143</v>
      </c>
      <c r="R44" s="12">
        <v>162067.60609529648</v>
      </c>
      <c r="S44" s="12">
        <v>43842.536858698906</v>
      </c>
      <c r="T44" s="12">
        <v>419432.01270261081</v>
      </c>
      <c r="U44" s="13">
        <v>34.76756715672056</v>
      </c>
      <c r="V44" s="13"/>
      <c r="W44" s="13"/>
      <c r="X44" s="13"/>
      <c r="Y44" s="13"/>
      <c r="Z44" s="13"/>
      <c r="AA44" s="13"/>
      <c r="AB44" s="13">
        <v>0.48233944105228682</v>
      </c>
      <c r="AC44" s="13">
        <v>3.7984069318177869</v>
      </c>
      <c r="AD44" s="12">
        <v>137570.6686067954</v>
      </c>
      <c r="AE44" s="12">
        <v>130529.18008450363</v>
      </c>
      <c r="AF44" s="12">
        <v>6643.8787583349194</v>
      </c>
      <c r="AG44" s="13">
        <v>5.1184519153699561</v>
      </c>
      <c r="AH44" s="12">
        <v>105701.51267431316</v>
      </c>
      <c r="AI44" s="12">
        <v>59315076.274403214</v>
      </c>
      <c r="AJ44" s="15">
        <v>12.239029242999999</v>
      </c>
      <c r="AK44" s="15">
        <v>12.247143333333334</v>
      </c>
      <c r="AL44" s="13">
        <v>85.275437570791681</v>
      </c>
      <c r="AM44" s="13">
        <v>34.714898385584952</v>
      </c>
      <c r="AN44" s="13">
        <v>85.662362210723145</v>
      </c>
      <c r="AO44" s="14"/>
      <c r="AP44" s="14"/>
      <c r="AQ44" s="12">
        <v>5025925.7580162864</v>
      </c>
      <c r="AR44" s="12">
        <v>7049327.953280014</v>
      </c>
      <c r="AS44" s="13">
        <v>30.985287112606166</v>
      </c>
      <c r="AT44" s="13">
        <v>11.952784054601148</v>
      </c>
      <c r="AU44" s="13">
        <v>26.303381878099326</v>
      </c>
      <c r="AV44" s="13">
        <v>80.599999999999994</v>
      </c>
      <c r="AW44" s="15">
        <v>0.16495739915787644</v>
      </c>
      <c r="AX44" s="15">
        <v>1.9717001703427424</v>
      </c>
      <c r="AY44" s="15">
        <v>24.578054112181306</v>
      </c>
      <c r="AZ44" s="15">
        <v>1.4246244464543727</v>
      </c>
      <c r="BA44" s="15">
        <v>0.70264193367060146</v>
      </c>
      <c r="BB44" s="15">
        <v>0.71433673833845279</v>
      </c>
    </row>
    <row r="45" spans="1:54">
      <c r="A45" s="16">
        <v>29495</v>
      </c>
      <c r="B45" s="16" t="str">
        <f t="shared" si="0"/>
        <v>1980-Q4</v>
      </c>
      <c r="C45" s="12">
        <v>1560919.967351442</v>
      </c>
      <c r="D45" s="12">
        <v>875393.79512656131</v>
      </c>
      <c r="E45" s="12">
        <v>321504.62462723878</v>
      </c>
      <c r="F45" s="12">
        <v>346229.45813764702</v>
      </c>
      <c r="G45" s="12">
        <v>233651.93482761775</v>
      </c>
      <c r="H45" s="12">
        <v>222132.78859857182</v>
      </c>
      <c r="I45" s="13">
        <v>30.262050212372813</v>
      </c>
      <c r="J45" s="13">
        <v>31.068294285503953</v>
      </c>
      <c r="K45" s="13">
        <v>28.725384852150267</v>
      </c>
      <c r="L45" s="13">
        <v>35.39983385567853</v>
      </c>
      <c r="M45" s="13">
        <v>48.50355625794834</v>
      </c>
      <c r="N45" s="13">
        <v>57.252340881828673</v>
      </c>
      <c r="O45" s="13">
        <v>31.181309026321067</v>
      </c>
      <c r="P45" s="12">
        <v>473370.59485382854</v>
      </c>
      <c r="Q45" s="12">
        <v>264250.72205967619</v>
      </c>
      <c r="R45" s="12">
        <v>164292.351612475</v>
      </c>
      <c r="S45" s="12">
        <v>44855.064329953435</v>
      </c>
      <c r="T45" s="12">
        <v>428543.07367215119</v>
      </c>
      <c r="U45" s="13">
        <v>35.62130128113607</v>
      </c>
      <c r="V45" s="13"/>
      <c r="W45" s="13"/>
      <c r="X45" s="13"/>
      <c r="Y45" s="13"/>
      <c r="Z45" s="13"/>
      <c r="AA45" s="13"/>
      <c r="AB45" s="13">
        <v>0.92051790609827855</v>
      </c>
      <c r="AC45" s="13">
        <v>3.8456517932472116</v>
      </c>
      <c r="AD45" s="12">
        <v>137778.05653769465</v>
      </c>
      <c r="AE45" s="12">
        <v>130510.08147267082</v>
      </c>
      <c r="AF45" s="12">
        <v>6857.2100532147633</v>
      </c>
      <c r="AG45" s="13">
        <v>5.2751325194047647</v>
      </c>
      <c r="AH45" s="12">
        <v>105570.24000218077</v>
      </c>
      <c r="AI45" s="12">
        <v>59177359.127760813</v>
      </c>
      <c r="AJ45" s="15">
        <v>12.663299259</v>
      </c>
      <c r="AK45" s="15">
        <v>12.836646666666667</v>
      </c>
      <c r="AL45" s="13">
        <v>91.972186755912489</v>
      </c>
      <c r="AM45" s="13">
        <v>39.536378798431151</v>
      </c>
      <c r="AN45" s="13">
        <v>85.143196378877391</v>
      </c>
      <c r="AO45" s="14"/>
      <c r="AP45" s="14"/>
      <c r="AQ45" s="12">
        <v>5039735.1454605898</v>
      </c>
      <c r="AR45" s="12">
        <v>7020630.775862311</v>
      </c>
      <c r="AS45" s="13">
        <v>31.157578920150257</v>
      </c>
      <c r="AT45" s="13">
        <v>11.960148593411942</v>
      </c>
      <c r="AU45" s="13">
        <v>26.376979141321559</v>
      </c>
      <c r="AV45" s="13">
        <v>77.8</v>
      </c>
      <c r="AW45" s="15">
        <v>0.16929165337544816</v>
      </c>
      <c r="AX45" s="15">
        <v>2.0247533299947484</v>
      </c>
      <c r="AY45" s="15">
        <v>24.808391616430598</v>
      </c>
      <c r="AZ45" s="15">
        <v>1.336163249995189</v>
      </c>
      <c r="BA45" s="15">
        <v>0.74510096118023983</v>
      </c>
      <c r="BB45" s="15">
        <v>0.7635919364691508</v>
      </c>
    </row>
    <row r="46" spans="1:54">
      <c r="A46" s="16">
        <v>29587</v>
      </c>
      <c r="B46" s="16" t="str">
        <f t="shared" si="0"/>
        <v>1981-Q1</v>
      </c>
      <c r="C46" s="12">
        <v>1562426.0643059651</v>
      </c>
      <c r="D46" s="12">
        <v>874771.25503380562</v>
      </c>
      <c r="E46" s="12">
        <v>329396.5294017389</v>
      </c>
      <c r="F46" s="12">
        <v>342803.44608349883</v>
      </c>
      <c r="G46" s="12">
        <v>237982.89559822745</v>
      </c>
      <c r="H46" s="12">
        <v>222145.62222207745</v>
      </c>
      <c r="I46" s="13">
        <v>30.957099476334509</v>
      </c>
      <c r="J46" s="13">
        <v>31.890273168618361</v>
      </c>
      <c r="K46" s="13">
        <v>29.509511088039115</v>
      </c>
      <c r="L46" s="13">
        <v>36.444111977462136</v>
      </c>
      <c r="M46" s="13">
        <v>50.360702903745072</v>
      </c>
      <c r="N46" s="13">
        <v>60.77269531178824</v>
      </c>
      <c r="O46" s="13">
        <v>31.95872362994648</v>
      </c>
      <c r="P46" s="12">
        <v>484710.05733837024</v>
      </c>
      <c r="Q46" s="12">
        <v>269890.40585032647</v>
      </c>
      <c r="R46" s="12">
        <v>169756.96730066402</v>
      </c>
      <c r="S46" s="12">
        <v>45076.423947516072</v>
      </c>
      <c r="T46" s="12">
        <v>439647.37315099046</v>
      </c>
      <c r="U46" s="13">
        <v>36.784819553342679</v>
      </c>
      <c r="V46" s="13"/>
      <c r="W46" s="13"/>
      <c r="X46" s="13"/>
      <c r="Y46" s="13"/>
      <c r="Z46" s="13"/>
      <c r="AA46" s="13"/>
      <c r="AB46" s="13">
        <v>-0.14041266535564437</v>
      </c>
      <c r="AC46" s="13">
        <v>2.9859972157926058</v>
      </c>
      <c r="AD46" s="12">
        <v>138015.66486721844</v>
      </c>
      <c r="AE46" s="12">
        <v>130447.08851945939</v>
      </c>
      <c r="AF46" s="12">
        <v>7140.3120904693442</v>
      </c>
      <c r="AG46" s="13">
        <v>5.4838531227890686</v>
      </c>
      <c r="AH46" s="12">
        <v>105482.2668226294</v>
      </c>
      <c r="AI46" s="12">
        <v>58995407.138773322</v>
      </c>
      <c r="AJ46" s="15">
        <v>13.432882043999999</v>
      </c>
      <c r="AK46" s="15">
        <v>13.362013333333335</v>
      </c>
      <c r="AL46" s="13">
        <v>89.476503946099754</v>
      </c>
      <c r="AM46" s="13">
        <v>39.021042117224454</v>
      </c>
      <c r="AN46" s="13">
        <v>81.064036273407964</v>
      </c>
      <c r="AO46" s="14"/>
      <c r="AP46" s="14"/>
      <c r="AQ46" s="12">
        <v>5068360.0577001553</v>
      </c>
      <c r="AR46" s="12">
        <v>7033409.1898087459</v>
      </c>
      <c r="AS46" s="13">
        <v>31.450146437367319</v>
      </c>
      <c r="AT46" s="13">
        <v>11.977469808173533</v>
      </c>
      <c r="AU46" s="13">
        <v>26.483859338926369</v>
      </c>
      <c r="AV46" s="13">
        <v>77.400000000000006</v>
      </c>
      <c r="AW46" s="15">
        <v>0.17273803350830089</v>
      </c>
      <c r="AX46" s="15">
        <v>2.0689645810689421</v>
      </c>
      <c r="AY46" s="15">
        <v>24.995217922379602</v>
      </c>
      <c r="AZ46" s="15">
        <v>1.2496558056778744</v>
      </c>
      <c r="BA46" s="15">
        <v>0.81109579041284774</v>
      </c>
      <c r="BB46" s="15">
        <v>0.82665123584359756</v>
      </c>
    </row>
    <row r="47" spans="1:54">
      <c r="A47" s="16">
        <v>29677</v>
      </c>
      <c r="B47" s="16" t="str">
        <f t="shared" si="0"/>
        <v>1981-Q2</v>
      </c>
      <c r="C47" s="12">
        <v>1567106.3914032313</v>
      </c>
      <c r="D47" s="12">
        <v>873756.73555330548</v>
      </c>
      <c r="E47" s="12">
        <v>326551.95543745341</v>
      </c>
      <c r="F47" s="12">
        <v>342339.65758876182</v>
      </c>
      <c r="G47" s="12">
        <v>248224.53486855613</v>
      </c>
      <c r="H47" s="12">
        <v>222218.3733139078</v>
      </c>
      <c r="I47" s="13">
        <v>31.890172691279695</v>
      </c>
      <c r="J47" s="13">
        <v>32.882344680229764</v>
      </c>
      <c r="K47" s="13">
        <v>30.417423470392453</v>
      </c>
      <c r="L47" s="13">
        <v>37.578441374628028</v>
      </c>
      <c r="M47" s="13">
        <v>52.320823934535071</v>
      </c>
      <c r="N47" s="13">
        <v>63.822645877319054</v>
      </c>
      <c r="O47" s="13">
        <v>32.935422716725235</v>
      </c>
      <c r="P47" s="12">
        <v>500815.36676522816</v>
      </c>
      <c r="Q47" s="12">
        <v>279762.22732126591</v>
      </c>
      <c r="R47" s="12">
        <v>174681.15348468846</v>
      </c>
      <c r="S47" s="12">
        <v>46386.46355263357</v>
      </c>
      <c r="T47" s="12">
        <v>454443.38080595434</v>
      </c>
      <c r="U47" s="13">
        <v>37.768239052343084</v>
      </c>
      <c r="V47" s="13"/>
      <c r="W47" s="13"/>
      <c r="X47" s="13"/>
      <c r="Y47" s="13"/>
      <c r="Z47" s="13"/>
      <c r="AA47" s="13"/>
      <c r="AB47" s="13">
        <v>0.63113175424105383</v>
      </c>
      <c r="AC47" s="13">
        <v>3.0177445494473707</v>
      </c>
      <c r="AD47" s="12">
        <v>138378.41177719642</v>
      </c>
      <c r="AE47" s="12">
        <v>130169.38476088256</v>
      </c>
      <c r="AF47" s="12">
        <v>7743.3266436833965</v>
      </c>
      <c r="AG47" s="13">
        <v>5.9323032479453905</v>
      </c>
      <c r="AH47" s="12">
        <v>105270.80666074877</v>
      </c>
      <c r="AI47" s="12">
        <v>58692340.849015832</v>
      </c>
      <c r="AJ47" s="15">
        <v>15.507875287999999</v>
      </c>
      <c r="AK47" s="15">
        <v>14.522170000000001</v>
      </c>
      <c r="AL47" s="13">
        <v>81.615305897806451</v>
      </c>
      <c r="AM47" s="13">
        <v>35.123895751622015</v>
      </c>
      <c r="AN47" s="13">
        <v>75.427378674055134</v>
      </c>
      <c r="AO47" s="14"/>
      <c r="AP47" s="14"/>
      <c r="AQ47" s="12">
        <v>5068907.2906656424</v>
      </c>
      <c r="AR47" s="12">
        <v>7013089.9941601837</v>
      </c>
      <c r="AS47" s="13">
        <v>31.552141746249479</v>
      </c>
      <c r="AT47" s="13">
        <v>12.038978245783069</v>
      </c>
      <c r="AU47" s="13">
        <v>26.700355936297761</v>
      </c>
      <c r="AV47" s="13">
        <v>77.2</v>
      </c>
      <c r="AW47" s="15">
        <v>0.17852152786560899</v>
      </c>
      <c r="AX47" s="15">
        <v>2.1492167903780226</v>
      </c>
      <c r="AY47" s="15">
        <v>25.164422312181301</v>
      </c>
      <c r="AZ47" s="15">
        <v>1.197628275739737</v>
      </c>
      <c r="BA47" s="15">
        <v>0.89678055779750698</v>
      </c>
      <c r="BB47" s="15">
        <v>0.94831673779042203</v>
      </c>
    </row>
    <row r="48" spans="1:54">
      <c r="A48" s="16">
        <v>29768</v>
      </c>
      <c r="B48" s="16" t="str">
        <f t="shared" si="0"/>
        <v>1981-Q3</v>
      </c>
      <c r="C48" s="12">
        <v>1571430.0147154892</v>
      </c>
      <c r="D48" s="12">
        <v>876683.6817888302</v>
      </c>
      <c r="E48" s="12">
        <v>328863.19341032906</v>
      </c>
      <c r="F48" s="12">
        <v>339932.19153166207</v>
      </c>
      <c r="G48" s="12">
        <v>258231.11311820132</v>
      </c>
      <c r="H48" s="12">
        <v>223005.89266816812</v>
      </c>
      <c r="I48" s="13">
        <v>32.804930175233977</v>
      </c>
      <c r="J48" s="13">
        <v>33.836309185796637</v>
      </c>
      <c r="K48" s="13">
        <v>31.357362625484139</v>
      </c>
      <c r="L48" s="13">
        <v>38.488668729771504</v>
      </c>
      <c r="M48" s="13">
        <v>53.764736293877512</v>
      </c>
      <c r="N48" s="13">
        <v>66.22991997238509</v>
      </c>
      <c r="O48" s="13">
        <v>33.850314393753877</v>
      </c>
      <c r="P48" s="12">
        <v>516602.44271452609</v>
      </c>
      <c r="Q48" s="12">
        <v>288837.16214387619</v>
      </c>
      <c r="R48" s="12">
        <v>179520.21022953355</v>
      </c>
      <c r="S48" s="12">
        <v>48266.823021417556</v>
      </c>
      <c r="T48" s="12">
        <v>468357.37237340974</v>
      </c>
      <c r="U48" s="13">
        <v>38.724472045988897</v>
      </c>
      <c r="V48" s="13"/>
      <c r="W48" s="13"/>
      <c r="X48" s="13"/>
      <c r="Y48" s="13"/>
      <c r="Z48" s="13"/>
      <c r="AA48" s="13"/>
      <c r="AB48" s="13">
        <v>0.83392389308619475</v>
      </c>
      <c r="AC48" s="13">
        <v>2.5488494370950736</v>
      </c>
      <c r="AD48" s="12">
        <v>138670.69772483871</v>
      </c>
      <c r="AE48" s="12">
        <v>129960.33788721856</v>
      </c>
      <c r="AF48" s="12">
        <v>8215.22245324705</v>
      </c>
      <c r="AG48" s="13">
        <v>6.2813268992876532</v>
      </c>
      <c r="AH48" s="12">
        <v>105075.26327948371</v>
      </c>
      <c r="AI48" s="12">
        <v>58409874.321098335</v>
      </c>
      <c r="AJ48" s="15">
        <v>16.133415178</v>
      </c>
      <c r="AK48" s="15">
        <v>15.224626666666666</v>
      </c>
      <c r="AL48" s="13">
        <v>80.118477151254538</v>
      </c>
      <c r="AM48" s="13">
        <v>35.502966481119785</v>
      </c>
      <c r="AN48" s="13">
        <v>70.866136010147883</v>
      </c>
      <c r="AO48" s="14"/>
      <c r="AP48" s="14"/>
      <c r="AQ48" s="12">
        <v>5124983.0399997132</v>
      </c>
      <c r="AR48" s="12">
        <v>7032298.0698103737</v>
      </c>
      <c r="AS48" s="13">
        <v>31.832041942069061</v>
      </c>
      <c r="AT48" s="13">
        <v>12.091612258496886</v>
      </c>
      <c r="AU48" s="13">
        <v>26.903499330897723</v>
      </c>
      <c r="AV48" s="13">
        <v>77.2</v>
      </c>
      <c r="AW48" s="15">
        <v>0.18380529800187811</v>
      </c>
      <c r="AX48" s="15">
        <v>2.2225023944961824</v>
      </c>
      <c r="AY48" s="15">
        <v>24.97508645665722</v>
      </c>
      <c r="AZ48" s="15">
        <v>1.1799749741763299</v>
      </c>
      <c r="BA48" s="15">
        <v>0.96814793300416313</v>
      </c>
      <c r="BB48" s="15">
        <v>0.9373828271466067</v>
      </c>
    </row>
    <row r="49" spans="1:54">
      <c r="A49" s="16">
        <v>29860</v>
      </c>
      <c r="B49" s="16" t="str">
        <f t="shared" si="0"/>
        <v>1981-Q4</v>
      </c>
      <c r="C49" s="12">
        <v>1575117.2906502131</v>
      </c>
      <c r="D49" s="12">
        <v>881147.4499895788</v>
      </c>
      <c r="E49" s="12">
        <v>329846.38213071268</v>
      </c>
      <c r="F49" s="12">
        <v>332280.15442130662</v>
      </c>
      <c r="G49" s="12">
        <v>255193.88100649643</v>
      </c>
      <c r="H49" s="12">
        <v>222734.23255755045</v>
      </c>
      <c r="I49" s="13">
        <v>33.713029551830125</v>
      </c>
      <c r="J49" s="13">
        <v>34.911840960318976</v>
      </c>
      <c r="K49" s="13">
        <v>32.125680274842523</v>
      </c>
      <c r="L49" s="13">
        <v>39.409321321323425</v>
      </c>
      <c r="M49" s="13">
        <v>54.77144192700527</v>
      </c>
      <c r="N49" s="13">
        <v>66.754913421308132</v>
      </c>
      <c r="O49" s="13">
        <v>34.834345848339368</v>
      </c>
      <c r="P49" s="12">
        <v>532148.6610219063</v>
      </c>
      <c r="Q49" s="12">
        <v>297232.55823986221</v>
      </c>
      <c r="R49" s="12">
        <v>185868.63363416828</v>
      </c>
      <c r="S49" s="12">
        <v>49059.468109550668</v>
      </c>
      <c r="T49" s="12">
        <v>483101.19187403051</v>
      </c>
      <c r="U49" s="13">
        <v>39.74534672277855</v>
      </c>
      <c r="V49" s="13"/>
      <c r="W49" s="13"/>
      <c r="X49" s="13"/>
      <c r="Y49" s="13"/>
      <c r="Z49" s="13"/>
      <c r="AA49" s="13"/>
      <c r="AB49" s="13">
        <v>0.87950389157498332</v>
      </c>
      <c r="AC49" s="13">
        <v>2.5543508694003911</v>
      </c>
      <c r="AD49" s="12">
        <v>139070.29670282255</v>
      </c>
      <c r="AE49" s="12">
        <v>129780.40837271279</v>
      </c>
      <c r="AF49" s="12">
        <v>8760.5847190901895</v>
      </c>
      <c r="AG49" s="13">
        <v>6.6799946144942837</v>
      </c>
      <c r="AH49" s="12">
        <v>104919.99181738021</v>
      </c>
      <c r="AI49" s="12">
        <v>58154922.363578804</v>
      </c>
      <c r="AJ49" s="15">
        <v>15.426309166999999</v>
      </c>
      <c r="AK49" s="15">
        <v>15.10394</v>
      </c>
      <c r="AL49" s="13">
        <v>80.687950448232598</v>
      </c>
      <c r="AM49" s="13">
        <v>36.696740012672358</v>
      </c>
      <c r="AN49" s="13">
        <v>68.64113958913309</v>
      </c>
      <c r="AO49" s="14"/>
      <c r="AP49" s="14"/>
      <c r="AQ49" s="12">
        <v>5105457.3444642806</v>
      </c>
      <c r="AR49" s="12">
        <v>7027146.3791877776</v>
      </c>
      <c r="AS49" s="13">
        <v>31.76963282472439</v>
      </c>
      <c r="AT49" s="13">
        <v>12.136787905048635</v>
      </c>
      <c r="AU49" s="13">
        <v>27.084848997007274</v>
      </c>
      <c r="AV49" s="13">
        <v>77.099999999999994</v>
      </c>
      <c r="AW49" s="15">
        <v>0.18870503168507768</v>
      </c>
      <c r="AX49" s="15">
        <v>2.2902729461772706</v>
      </c>
      <c r="AY49" s="15">
        <v>24.69418048895184</v>
      </c>
      <c r="AZ49" s="15">
        <v>1.213440082762643</v>
      </c>
      <c r="BA49" s="15">
        <v>0.91802074726888838</v>
      </c>
      <c r="BB49" s="15">
        <v>0.92148912642830816</v>
      </c>
    </row>
    <row r="50" spans="1:54">
      <c r="A50" s="16">
        <v>29952</v>
      </c>
      <c r="B50" s="16" t="str">
        <f t="shared" si="0"/>
        <v>1982-Q1</v>
      </c>
      <c r="C50" s="12">
        <v>1581626.9938671677</v>
      </c>
      <c r="D50" s="12">
        <v>884842.56206005497</v>
      </c>
      <c r="E50" s="12">
        <v>335303.42365166731</v>
      </c>
      <c r="F50" s="12">
        <v>332455.09750549425</v>
      </c>
      <c r="G50" s="12">
        <v>255759.59868198907</v>
      </c>
      <c r="H50" s="12">
        <v>228053.94068158045</v>
      </c>
      <c r="I50" s="13">
        <v>34.516307165807177</v>
      </c>
      <c r="J50" s="13">
        <v>35.586481176108258</v>
      </c>
      <c r="K50" s="13">
        <v>32.708036507722547</v>
      </c>
      <c r="L50" s="13">
        <v>40.341621808215848</v>
      </c>
      <c r="M50" s="13">
        <v>56.535979800215586</v>
      </c>
      <c r="N50" s="13">
        <v>67.507395673327821</v>
      </c>
      <c r="O50" s="13">
        <v>35.744922699249685</v>
      </c>
      <c r="P50" s="12">
        <v>547079.8093686197</v>
      </c>
      <c r="Q50" s="12">
        <v>303733.09381502948</v>
      </c>
      <c r="R50" s="12">
        <v>194036.93472923059</v>
      </c>
      <c r="S50" s="12">
        <v>49299.83865345626</v>
      </c>
      <c r="T50" s="12">
        <v>497770.02854426007</v>
      </c>
      <c r="U50" s="13">
        <v>40.729083560444835</v>
      </c>
      <c r="V50" s="13"/>
      <c r="W50" s="13"/>
      <c r="X50" s="13"/>
      <c r="Y50" s="13"/>
      <c r="Z50" s="13"/>
      <c r="AA50" s="13"/>
      <c r="AB50" s="13">
        <v>0.26945688885289665</v>
      </c>
      <c r="AC50" s="13">
        <v>1.9798254450180357</v>
      </c>
      <c r="AD50" s="12">
        <v>139310.18925788449</v>
      </c>
      <c r="AE50" s="12">
        <v>129690.2973623932</v>
      </c>
      <c r="AF50" s="12">
        <v>9071.065239048281</v>
      </c>
      <c r="AG50" s="13">
        <v>6.9053756561075321</v>
      </c>
      <c r="AH50" s="12">
        <v>104971.70790068373</v>
      </c>
      <c r="AI50" s="12">
        <v>57982061.441739976</v>
      </c>
      <c r="AJ50" s="15">
        <v>14.331319171000001</v>
      </c>
      <c r="AK50" s="15">
        <v>14.784426666666667</v>
      </c>
      <c r="AL50" s="13">
        <v>74.634760735430163</v>
      </c>
      <c r="AM50" s="13">
        <v>32.177817895238455</v>
      </c>
      <c r="AN50" s="13">
        <v>68.789472684418698</v>
      </c>
      <c r="AO50" s="14"/>
      <c r="AP50" s="14"/>
      <c r="AQ50" s="12">
        <v>5092899.9250841355</v>
      </c>
      <c r="AR50" s="12">
        <v>7054472.5876341648</v>
      </c>
      <c r="AS50" s="13">
        <v>31.697508074903237</v>
      </c>
      <c r="AT50" s="13">
        <v>12.195414969615131</v>
      </c>
      <c r="AU50" s="13">
        <v>27.277867577308836</v>
      </c>
      <c r="AV50" s="13">
        <v>76.400000000000006</v>
      </c>
      <c r="AW50" s="15">
        <v>0.19203838515197874</v>
      </c>
      <c r="AX50" s="15">
        <v>2.3419877970231577</v>
      </c>
      <c r="AY50" s="15">
        <v>24.522959129178467</v>
      </c>
      <c r="AZ50" s="15">
        <v>1.1832293640272038</v>
      </c>
      <c r="BA50" s="15">
        <v>0.96497153333976649</v>
      </c>
      <c r="BB50" s="15">
        <v>1.004823151125402</v>
      </c>
    </row>
    <row r="51" spans="1:54">
      <c r="A51" s="16">
        <v>30042</v>
      </c>
      <c r="B51" s="16" t="str">
        <f t="shared" si="0"/>
        <v>1982-Q2</v>
      </c>
      <c r="C51" s="12">
        <v>1583754.3105843784</v>
      </c>
      <c r="D51" s="12">
        <v>882210.53174072842</v>
      </c>
      <c r="E51" s="12">
        <v>335122.70797924657</v>
      </c>
      <c r="F51" s="12">
        <v>332179.82310302899</v>
      </c>
      <c r="G51" s="12">
        <v>252885.22810085968</v>
      </c>
      <c r="H51" s="12">
        <v>226528.36693708884</v>
      </c>
      <c r="I51" s="13">
        <v>35.480360734709919</v>
      </c>
      <c r="J51" s="13">
        <v>36.542455721554404</v>
      </c>
      <c r="K51" s="13">
        <v>33.341590296451251</v>
      </c>
      <c r="L51" s="13">
        <v>41.252757850025695</v>
      </c>
      <c r="M51" s="13">
        <v>57.516373890988426</v>
      </c>
      <c r="N51" s="13">
        <v>68.272914196459396</v>
      </c>
      <c r="O51" s="13">
        <v>36.646272078025014</v>
      </c>
      <c r="P51" s="12">
        <v>563116.34119121719</v>
      </c>
      <c r="Q51" s="12">
        <v>310734.84657800902</v>
      </c>
      <c r="R51" s="12">
        <v>200269.88940967445</v>
      </c>
      <c r="S51" s="12">
        <v>52114.722570835002</v>
      </c>
      <c r="T51" s="12">
        <v>511004.73598768347</v>
      </c>
      <c r="U51" s="13">
        <v>41.674783197493255</v>
      </c>
      <c r="V51" s="13"/>
      <c r="W51" s="13"/>
      <c r="X51" s="13"/>
      <c r="Y51" s="13"/>
      <c r="Z51" s="13"/>
      <c r="AA51" s="13"/>
      <c r="AB51" s="13">
        <v>1.4375904923754561</v>
      </c>
      <c r="AC51" s="13">
        <v>3.0726175030555676</v>
      </c>
      <c r="AD51" s="12">
        <v>139300.34117206355</v>
      </c>
      <c r="AE51" s="12">
        <v>129513.17388805945</v>
      </c>
      <c r="AF51" s="12">
        <v>9228.4037041860302</v>
      </c>
      <c r="AG51" s="13">
        <v>7.0259463843774856</v>
      </c>
      <c r="AH51" s="12">
        <v>104800.7715207814</v>
      </c>
      <c r="AI51" s="12">
        <v>57829912.011860155</v>
      </c>
      <c r="AJ51" s="15">
        <v>14.400041219</v>
      </c>
      <c r="AK51" s="15">
        <v>14.515956666666668</v>
      </c>
      <c r="AL51" s="13">
        <v>75.928421268302785</v>
      </c>
      <c r="AM51" s="13">
        <v>34.216121109929993</v>
      </c>
      <c r="AN51" s="13">
        <v>65.489061326304466</v>
      </c>
      <c r="AO51" s="14"/>
      <c r="AP51" s="14"/>
      <c r="AQ51" s="12">
        <v>5132280.0253764279</v>
      </c>
      <c r="AR51" s="12">
        <v>7091288.7407120299</v>
      </c>
      <c r="AS51" s="13">
        <v>31.905639906633709</v>
      </c>
      <c r="AT51" s="13">
        <v>12.228519022730811</v>
      </c>
      <c r="AU51" s="13">
        <v>27.386420893387687</v>
      </c>
      <c r="AV51" s="13">
        <v>76.400000000000006</v>
      </c>
      <c r="AW51" s="15">
        <v>0.19620142120614223</v>
      </c>
      <c r="AX51" s="15">
        <v>2.3992528115061305</v>
      </c>
      <c r="AY51" s="15">
        <v>24.446519334277617</v>
      </c>
      <c r="AZ51" s="15">
        <v>1.1756725070783942</v>
      </c>
      <c r="BA51" s="15">
        <v>0.99810360315400737</v>
      </c>
      <c r="BB51" s="15">
        <v>1.0418837257762035</v>
      </c>
    </row>
    <row r="52" spans="1:54">
      <c r="A52" s="16">
        <v>30133</v>
      </c>
      <c r="B52" s="16" t="str">
        <f t="shared" si="0"/>
        <v>1982-Q3</v>
      </c>
      <c r="C52" s="12">
        <v>1575306.9097574281</v>
      </c>
      <c r="D52" s="12">
        <v>877373.9128419297</v>
      </c>
      <c r="E52" s="12">
        <v>336334.82657926489</v>
      </c>
      <c r="F52" s="12">
        <v>328945.43118424137</v>
      </c>
      <c r="G52" s="12">
        <v>249562.33112555416</v>
      </c>
      <c r="H52" s="12">
        <v>224222.39811739066</v>
      </c>
      <c r="I52" s="13">
        <v>36.248742877364485</v>
      </c>
      <c r="J52" s="13">
        <v>37.439317692136555</v>
      </c>
      <c r="K52" s="13">
        <v>34.1261259422416</v>
      </c>
      <c r="L52" s="13">
        <v>42.038005004939215</v>
      </c>
      <c r="M52" s="13">
        <v>58.782513393660253</v>
      </c>
      <c r="N52" s="13">
        <v>70.818132221930043</v>
      </c>
      <c r="O52" s="13">
        <v>37.426711314824871</v>
      </c>
      <c r="P52" s="12">
        <v>572242.91005450091</v>
      </c>
      <c r="Q52" s="12">
        <v>316984.28562388325</v>
      </c>
      <c r="R52" s="12">
        <v>202123.79926353422</v>
      </c>
      <c r="S52" s="12">
        <v>53144.620877903137</v>
      </c>
      <c r="T52" s="12">
        <v>519108.0848874175</v>
      </c>
      <c r="U52" s="13">
        <v>42.478199268187538</v>
      </c>
      <c r="V52" s="13"/>
      <c r="W52" s="13"/>
      <c r="X52" s="13"/>
      <c r="Y52" s="13"/>
      <c r="Z52" s="13"/>
      <c r="AA52" s="13"/>
      <c r="AB52" s="13">
        <v>0.68312702022662475</v>
      </c>
      <c r="AC52" s="13">
        <v>2.7960590353030406</v>
      </c>
      <c r="AD52" s="12">
        <v>139396.63715770785</v>
      </c>
      <c r="AE52" s="12">
        <v>129165.04271496795</v>
      </c>
      <c r="AF52" s="12">
        <v>9646.3813528901464</v>
      </c>
      <c r="AG52" s="13">
        <v>7.3399148296269781</v>
      </c>
      <c r="AH52" s="12">
        <v>104441.97001813489</v>
      </c>
      <c r="AI52" s="12">
        <v>57640448.189384319</v>
      </c>
      <c r="AJ52" s="15">
        <v>13.349537282</v>
      </c>
      <c r="AK52" s="15">
        <v>14.268043333333333</v>
      </c>
      <c r="AL52" s="13">
        <v>73.213654317628098</v>
      </c>
      <c r="AM52" s="13">
        <v>33.517832924013057</v>
      </c>
      <c r="AN52" s="13">
        <v>61.669484137171388</v>
      </c>
      <c r="AO52" s="14"/>
      <c r="AP52" s="14"/>
      <c r="AQ52" s="12">
        <v>5109927.6487540035</v>
      </c>
      <c r="AR52" s="12">
        <v>7070171.5503412606</v>
      </c>
      <c r="AS52" s="13">
        <v>31.894271400037805</v>
      </c>
      <c r="AT52" s="13">
        <v>12.196077798183378</v>
      </c>
      <c r="AU52" s="13">
        <v>27.329886550874416</v>
      </c>
      <c r="AV52" s="13">
        <v>75.7</v>
      </c>
      <c r="AW52" s="15">
        <v>0.2012206533599816</v>
      </c>
      <c r="AX52" s="15">
        <v>2.4541027429796247</v>
      </c>
      <c r="AY52" s="15">
        <v>24.124199865722375</v>
      </c>
      <c r="AZ52" s="15">
        <v>1.1514216997252544</v>
      </c>
      <c r="BA52" s="15">
        <v>1.051967178624027</v>
      </c>
      <c r="BB52" s="15">
        <v>1.0745755426606491</v>
      </c>
    </row>
    <row r="53" spans="1:54">
      <c r="A53" s="16">
        <v>30225</v>
      </c>
      <c r="B53" s="16" t="str">
        <f t="shared" si="0"/>
        <v>1982-Q4</v>
      </c>
      <c r="C53" s="12">
        <v>1575982.7344066198</v>
      </c>
      <c r="D53" s="12">
        <v>883404.91879749089</v>
      </c>
      <c r="E53" s="12">
        <v>337277.7192656332</v>
      </c>
      <c r="F53" s="12">
        <v>326468.62943959498</v>
      </c>
      <c r="G53" s="12">
        <v>254654.33617409025</v>
      </c>
      <c r="H53" s="12">
        <v>222620.28532030885</v>
      </c>
      <c r="I53" s="13">
        <v>37.027401725223328</v>
      </c>
      <c r="J53" s="13">
        <v>38.318544809598386</v>
      </c>
      <c r="K53" s="13">
        <v>35.082991970056383</v>
      </c>
      <c r="L53" s="13">
        <v>42.75988411968698</v>
      </c>
      <c r="M53" s="13">
        <v>59.838908799746285</v>
      </c>
      <c r="N53" s="13">
        <v>71.776668910086812</v>
      </c>
      <c r="O53" s="13">
        <v>38.204932212787661</v>
      </c>
      <c r="P53" s="12">
        <v>584786.0262469413</v>
      </c>
      <c r="Q53" s="12">
        <v>323616.81750355527</v>
      </c>
      <c r="R53" s="12">
        <v>206512.19837963741</v>
      </c>
      <c r="S53" s="12">
        <v>54671.157477166751</v>
      </c>
      <c r="T53" s="12">
        <v>530129.01588319265</v>
      </c>
      <c r="U53" s="13">
        <v>43.293676331706997</v>
      </c>
      <c r="V53" s="13"/>
      <c r="W53" s="13"/>
      <c r="X53" s="13"/>
      <c r="Y53" s="13"/>
      <c r="Z53" s="13"/>
      <c r="AA53" s="13"/>
      <c r="AB53" s="13">
        <v>0.88169210973545398</v>
      </c>
      <c r="AC53" s="13">
        <v>2.1483176463907481</v>
      </c>
      <c r="AD53" s="12">
        <v>139677.6173448576</v>
      </c>
      <c r="AE53" s="12">
        <v>128970.55564559132</v>
      </c>
      <c r="AF53" s="12">
        <v>10093.47714533094</v>
      </c>
      <c r="AG53" s="13">
        <v>7.665552937398016</v>
      </c>
      <c r="AH53" s="12">
        <v>104183.50475347109</v>
      </c>
      <c r="AI53" s="12">
        <v>57533556.513061605</v>
      </c>
      <c r="AJ53" s="15">
        <v>12.606617089</v>
      </c>
      <c r="AK53" s="15">
        <v>13.676353333333333</v>
      </c>
      <c r="AL53" s="13">
        <v>72.324777960555309</v>
      </c>
      <c r="AM53" s="13">
        <v>33.434736629888938</v>
      </c>
      <c r="AN53" s="13">
        <v>60.03782009481823</v>
      </c>
      <c r="AO53" s="14"/>
      <c r="AP53" s="14"/>
      <c r="AQ53" s="12">
        <v>5130070.6975421039</v>
      </c>
      <c r="AR53" s="12">
        <v>7045984.2791184848</v>
      </c>
      <c r="AS53" s="13">
        <v>32.06251618915968</v>
      </c>
      <c r="AT53" s="13">
        <v>12.219709580358721</v>
      </c>
      <c r="AU53" s="13">
        <v>27.392409402829649</v>
      </c>
      <c r="AV53" s="13">
        <v>74.2</v>
      </c>
      <c r="AW53" s="15">
        <v>0.20534286984140196</v>
      </c>
      <c r="AX53" s="15">
        <v>2.5092302338593333</v>
      </c>
      <c r="AY53" s="15">
        <v>23.436127618130307</v>
      </c>
      <c r="AZ53" s="15">
        <v>1.1630695796619466</v>
      </c>
      <c r="BA53" s="15">
        <v>1.0711225364181662</v>
      </c>
      <c r="BB53" s="15">
        <v>1.0333781130515656</v>
      </c>
    </row>
    <row r="54" spans="1:54">
      <c r="A54" s="16">
        <v>30317</v>
      </c>
      <c r="B54" s="16" t="str">
        <f t="shared" si="0"/>
        <v>1983-Q1</v>
      </c>
      <c r="C54" s="12">
        <v>1586475.8537588452</v>
      </c>
      <c r="D54" s="12">
        <v>888437.68389026099</v>
      </c>
      <c r="E54" s="12">
        <v>341203.36044913839</v>
      </c>
      <c r="F54" s="12">
        <v>329113.60312587407</v>
      </c>
      <c r="G54" s="12">
        <v>256651.06089159675</v>
      </c>
      <c r="H54" s="12">
        <v>222792.90730816894</v>
      </c>
      <c r="I54" s="13">
        <v>37.813727222400054</v>
      </c>
      <c r="J54" s="13">
        <v>38.988623107020153</v>
      </c>
      <c r="K54" s="13">
        <v>35.543504539451746</v>
      </c>
      <c r="L54" s="13">
        <v>43.372999058111056</v>
      </c>
      <c r="M54" s="13">
        <v>60.469110520023918</v>
      </c>
      <c r="N54" s="13">
        <v>71.580989827892708</v>
      </c>
      <c r="O54" s="13">
        <v>38.999142734212619</v>
      </c>
      <c r="P54" s="12">
        <v>601181.0004995761</v>
      </c>
      <c r="Q54" s="12">
        <v>328753.85401642008</v>
      </c>
      <c r="R54" s="12">
        <v>215986.19422320253</v>
      </c>
      <c r="S54" s="12">
        <v>56446.051774743857</v>
      </c>
      <c r="T54" s="12">
        <v>544740.04823962261</v>
      </c>
      <c r="U54" s="13">
        <v>44.173742425290897</v>
      </c>
      <c r="V54" s="13"/>
      <c r="W54" s="13"/>
      <c r="X54" s="13"/>
      <c r="Y54" s="13"/>
      <c r="Z54" s="13"/>
      <c r="AA54" s="13"/>
      <c r="AB54" s="13">
        <v>1.9289943700092811</v>
      </c>
      <c r="AC54" s="13">
        <v>2.6413845906939644</v>
      </c>
      <c r="AD54" s="12">
        <v>139792.32564617641</v>
      </c>
      <c r="AE54" s="12">
        <v>128684.00899659866</v>
      </c>
      <c r="AF54" s="12">
        <v>10470.678929610936</v>
      </c>
      <c r="AG54" s="13">
        <v>7.9462993395600456</v>
      </c>
      <c r="AH54" s="12">
        <v>103888.36699128065</v>
      </c>
      <c r="AI54" s="12">
        <v>57373546.15450263</v>
      </c>
      <c r="AJ54" s="15">
        <v>11.886461701</v>
      </c>
      <c r="AK54" s="15">
        <v>12.996576666666668</v>
      </c>
      <c r="AL54" s="13">
        <v>68.006340066671939</v>
      </c>
      <c r="AM54" s="13">
        <v>29.311444647504548</v>
      </c>
      <c r="AN54" s="13">
        <v>62.707815800035959</v>
      </c>
      <c r="AO54" s="14"/>
      <c r="AP54" s="14"/>
      <c r="AQ54" s="12">
        <v>5177342.4171970347</v>
      </c>
      <c r="AR54" s="12">
        <v>7099076.1530695753</v>
      </c>
      <c r="AS54" s="13">
        <v>32.439826944930452</v>
      </c>
      <c r="AT54" s="13">
        <v>12.328461524701011</v>
      </c>
      <c r="AU54" s="13">
        <v>27.651695948627363</v>
      </c>
      <c r="AV54" s="13">
        <v>74.099999999999994</v>
      </c>
      <c r="AW54" s="15">
        <v>0.20722272780736115</v>
      </c>
      <c r="AX54" s="15">
        <v>2.5547374268166423</v>
      </c>
      <c r="AY54" s="15">
        <v>23.309242479320108</v>
      </c>
      <c r="AZ54" s="15">
        <v>1.1871053338625264</v>
      </c>
      <c r="BA54" s="15">
        <v>1.0549636037556704</v>
      </c>
      <c r="BB54" s="15">
        <v>1.082485386447283</v>
      </c>
    </row>
    <row r="55" spans="1:54">
      <c r="A55" s="16">
        <v>30407</v>
      </c>
      <c r="B55" s="16" t="str">
        <f t="shared" si="0"/>
        <v>1983-Q2</v>
      </c>
      <c r="C55" s="12">
        <v>1596856.7146674772</v>
      </c>
      <c r="D55" s="12">
        <v>888410.84183769813</v>
      </c>
      <c r="E55" s="12">
        <v>341669.03788020392</v>
      </c>
      <c r="F55" s="12">
        <v>329344.77518505318</v>
      </c>
      <c r="G55" s="12">
        <v>259661.63534859967</v>
      </c>
      <c r="H55" s="12">
        <v>225097.31106924004</v>
      </c>
      <c r="I55" s="13">
        <v>38.522189081659</v>
      </c>
      <c r="J55" s="13">
        <v>39.797633863827762</v>
      </c>
      <c r="K55" s="13">
        <v>36.299161858147713</v>
      </c>
      <c r="L55" s="13">
        <v>44.182194853345294</v>
      </c>
      <c r="M55" s="13">
        <v>61.572813157510488</v>
      </c>
      <c r="N55" s="13">
        <v>72.716421115102676</v>
      </c>
      <c r="O55" s="13">
        <v>39.768005691947813</v>
      </c>
      <c r="P55" s="12">
        <v>616451.90731296293</v>
      </c>
      <c r="Q55" s="12">
        <v>336293.41408298671</v>
      </c>
      <c r="R55" s="12">
        <v>222817.08479978068</v>
      </c>
      <c r="S55" s="12">
        <v>57336.202983160059</v>
      </c>
      <c r="T55" s="12">
        <v>559110.4988827674</v>
      </c>
      <c r="U55" s="13">
        <v>44.935484711245664</v>
      </c>
      <c r="V55" s="13"/>
      <c r="W55" s="13"/>
      <c r="X55" s="13"/>
      <c r="Y55" s="13"/>
      <c r="Z55" s="13"/>
      <c r="AA55" s="13"/>
      <c r="AB55" s="13">
        <v>1.8344232009188925</v>
      </c>
      <c r="AC55" s="13">
        <v>2.4511355536347841</v>
      </c>
      <c r="AD55" s="12">
        <v>139814.56803908607</v>
      </c>
      <c r="AE55" s="12">
        <v>128560.84484252521</v>
      </c>
      <c r="AF55" s="12">
        <v>10607.344722730897</v>
      </c>
      <c r="AG55" s="13">
        <v>8.0490347711225585</v>
      </c>
      <c r="AH55" s="12">
        <v>103654.15203686005</v>
      </c>
      <c r="AI55" s="12">
        <v>57255189.913555674</v>
      </c>
      <c r="AJ55" s="15">
        <v>11.847544911</v>
      </c>
      <c r="AK55" s="15">
        <v>12.938083333333333</v>
      </c>
      <c r="AL55" s="13">
        <v>70.857568816583921</v>
      </c>
      <c r="AM55" s="13">
        <v>29.767027811087786</v>
      </c>
      <c r="AN55" s="13">
        <v>67.899474116012783</v>
      </c>
      <c r="AO55" s="14"/>
      <c r="AP55" s="14"/>
      <c r="AQ55" s="12">
        <v>5236131.9230440687</v>
      </c>
      <c r="AR55" s="12">
        <v>7147215.8738421369</v>
      </c>
      <c r="AS55" s="13">
        <v>32.827542713059238</v>
      </c>
      <c r="AT55" s="13">
        <v>12.421019141741597</v>
      </c>
      <c r="AU55" s="13">
        <v>27.890165364544657</v>
      </c>
      <c r="AV55" s="13">
        <v>74.900000000000006</v>
      </c>
      <c r="AW55" s="15">
        <v>0.21059711306221676</v>
      </c>
      <c r="AX55" s="15">
        <v>2.6158307725413139</v>
      </c>
      <c r="AY55" s="15">
        <v>23.429340830594899</v>
      </c>
      <c r="AZ55" s="15">
        <v>1.1438351018760367</v>
      </c>
      <c r="BA55" s="15">
        <v>1.0974539069359086</v>
      </c>
      <c r="BB55" s="15">
        <v>1.1213276519398967</v>
      </c>
    </row>
    <row r="56" spans="1:54">
      <c r="A56" s="16">
        <v>30498</v>
      </c>
      <c r="B56" s="16" t="str">
        <f t="shared" si="0"/>
        <v>1983-Q3</v>
      </c>
      <c r="C56" s="12">
        <v>1601005.3042020844</v>
      </c>
      <c r="D56" s="12">
        <v>886832.93898124667</v>
      </c>
      <c r="E56" s="12">
        <v>342773.29812306329</v>
      </c>
      <c r="F56" s="12">
        <v>330299.25262160238</v>
      </c>
      <c r="G56" s="12">
        <v>262913.7113129684</v>
      </c>
      <c r="H56" s="12">
        <v>225465.44578356075</v>
      </c>
      <c r="I56" s="13">
        <v>39.381361664523716</v>
      </c>
      <c r="J56" s="13">
        <v>40.716780840616707</v>
      </c>
      <c r="K56" s="13">
        <v>37.206968472059252</v>
      </c>
      <c r="L56" s="13">
        <v>45.162999927750406</v>
      </c>
      <c r="M56" s="13">
        <v>63.16672905868306</v>
      </c>
      <c r="N56" s="13">
        <v>75.429055928295156</v>
      </c>
      <c r="O56" s="13">
        <v>40.643609087522051</v>
      </c>
      <c r="P56" s="12">
        <v>631838.07439830212</v>
      </c>
      <c r="Q56" s="12">
        <v>345349.87704399542</v>
      </c>
      <c r="R56" s="12">
        <v>227558.02111942242</v>
      </c>
      <c r="S56" s="12">
        <v>58929.331869787675</v>
      </c>
      <c r="T56" s="12">
        <v>572907.89816341782</v>
      </c>
      <c r="U56" s="13">
        <v>45.68737029716921</v>
      </c>
      <c r="V56" s="13"/>
      <c r="W56" s="13"/>
      <c r="X56" s="13"/>
      <c r="Y56" s="13"/>
      <c r="Z56" s="13"/>
      <c r="AA56" s="13"/>
      <c r="AB56" s="13">
        <v>1.7077178444433434</v>
      </c>
      <c r="AC56" s="13">
        <v>2.3395989667820278</v>
      </c>
      <c r="AD56" s="12">
        <v>139927.04686163212</v>
      </c>
      <c r="AE56" s="12">
        <v>128433.02745961478</v>
      </c>
      <c r="AF56" s="12">
        <v>10833.189805620726</v>
      </c>
      <c r="AG56" s="13">
        <v>8.2142942767764406</v>
      </c>
      <c r="AH56" s="12">
        <v>103476.00317277273</v>
      </c>
      <c r="AI56" s="12">
        <v>57103009.506019138</v>
      </c>
      <c r="AJ56" s="15">
        <v>12.218649981</v>
      </c>
      <c r="AK56" s="15">
        <v>13.130576666666665</v>
      </c>
      <c r="AL56" s="13">
        <v>74.388706710610677</v>
      </c>
      <c r="AM56" s="13">
        <v>30.691461613786682</v>
      </c>
      <c r="AN56" s="13">
        <v>73.239465526448271</v>
      </c>
      <c r="AO56" s="14"/>
      <c r="AP56" s="14"/>
      <c r="AQ56" s="12">
        <v>5303338.1383339055</v>
      </c>
      <c r="AR56" s="12">
        <v>7191080.4006216722</v>
      </c>
      <c r="AS56" s="13">
        <v>33.280584370082266</v>
      </c>
      <c r="AT56" s="13">
        <v>12.465682199273187</v>
      </c>
      <c r="AU56" s="13">
        <v>28.037144067394998</v>
      </c>
      <c r="AV56" s="13">
        <v>75.5</v>
      </c>
      <c r="AW56" s="15">
        <v>0.21570814046497636</v>
      </c>
      <c r="AX56" s="15">
        <v>2.688949126832576</v>
      </c>
      <c r="AY56" s="15">
        <v>23.115165811331444</v>
      </c>
      <c r="AZ56" s="15">
        <v>1.1032849963341738</v>
      </c>
      <c r="BA56" s="15">
        <v>1.1618450098756825</v>
      </c>
      <c r="BB56" s="15">
        <v>1.1636025133814287</v>
      </c>
    </row>
    <row r="57" spans="1:54">
      <c r="A57" s="16">
        <v>30590</v>
      </c>
      <c r="B57" s="16" t="str">
        <f t="shared" si="0"/>
        <v>1983-Q4</v>
      </c>
      <c r="C57" s="12">
        <v>1618514.4918221782</v>
      </c>
      <c r="D57" s="12">
        <v>894356.49426636368</v>
      </c>
      <c r="E57" s="12">
        <v>344956.00571489678</v>
      </c>
      <c r="F57" s="12">
        <v>327565.58690286533</v>
      </c>
      <c r="G57" s="12">
        <v>267801.05201501423</v>
      </c>
      <c r="H57" s="12">
        <v>228315.57916610027</v>
      </c>
      <c r="I57" s="13">
        <v>40.16397466488884</v>
      </c>
      <c r="J57" s="13">
        <v>41.67095170267023</v>
      </c>
      <c r="K57" s="13">
        <v>37.750837580593874</v>
      </c>
      <c r="L57" s="13">
        <v>45.985696880198944</v>
      </c>
      <c r="M57" s="13">
        <v>64.908881685019225</v>
      </c>
      <c r="N57" s="13">
        <v>77.704165443551901</v>
      </c>
      <c r="O57" s="13">
        <v>41.492838102729095</v>
      </c>
      <c r="P57" s="12">
        <v>651441.72239665547</v>
      </c>
      <c r="Q57" s="12">
        <v>351375.50953787292</v>
      </c>
      <c r="R57" s="12">
        <v>239882.93020008222</v>
      </c>
      <c r="S57" s="12">
        <v>60158.465866718027</v>
      </c>
      <c r="T57" s="12">
        <v>591258.43973795511</v>
      </c>
      <c r="U57" s="13">
        <v>46.475520685125673</v>
      </c>
      <c r="V57" s="13"/>
      <c r="W57" s="13"/>
      <c r="X57" s="13"/>
      <c r="Y57" s="13"/>
      <c r="Z57" s="13"/>
      <c r="AA57" s="13"/>
      <c r="AB57" s="13">
        <v>1.360673623954251</v>
      </c>
      <c r="AC57" s="13">
        <v>1.9108452266852192</v>
      </c>
      <c r="AD57" s="12">
        <v>140175.91919613015</v>
      </c>
      <c r="AE57" s="12">
        <v>128406.79711070996</v>
      </c>
      <c r="AF57" s="12">
        <v>11091.742334467881</v>
      </c>
      <c r="AG57" s="13">
        <v>8.3959656929041984</v>
      </c>
      <c r="AH57" s="12">
        <v>103541.05929390539</v>
      </c>
      <c r="AI57" s="12">
        <v>56969739.662128128</v>
      </c>
      <c r="AJ57" s="15">
        <v>12.169143466</v>
      </c>
      <c r="AK57" s="15">
        <v>13.086650000000001</v>
      </c>
      <c r="AL57" s="13">
        <v>72.85606753300074</v>
      </c>
      <c r="AM57" s="13">
        <v>29.068739625170849</v>
      </c>
      <c r="AN57" s="13">
        <v>75.42737867405512</v>
      </c>
      <c r="AO57" s="14"/>
      <c r="AP57" s="14"/>
      <c r="AQ57" s="12">
        <v>5366404.5457783872</v>
      </c>
      <c r="AR57" s="12">
        <v>7265935.9777709125</v>
      </c>
      <c r="AS57" s="13">
        <v>33.71076166599439</v>
      </c>
      <c r="AT57" s="13">
        <v>12.604585802624802</v>
      </c>
      <c r="AU57" s="13">
        <v>28.410073513081556</v>
      </c>
      <c r="AV57" s="13">
        <v>76.2</v>
      </c>
      <c r="AW57" s="15">
        <v>0.21709753685447852</v>
      </c>
      <c r="AX57" s="15">
        <v>2.7364245308207749</v>
      </c>
      <c r="AY57" s="15">
        <v>22.359266660623227</v>
      </c>
      <c r="AZ57" s="15">
        <v>1.091894352160768</v>
      </c>
      <c r="BA57" s="15">
        <v>1.1849745230477544</v>
      </c>
      <c r="BB57" s="15">
        <v>1.2086052695189751</v>
      </c>
    </row>
    <row r="58" spans="1:54">
      <c r="A58" s="16">
        <v>30682</v>
      </c>
      <c r="B58" s="16" t="str">
        <f t="shared" si="0"/>
        <v>1984-Q1</v>
      </c>
      <c r="C58" s="12">
        <v>1632419.9913413485</v>
      </c>
      <c r="D58" s="12">
        <v>902350.07444994384</v>
      </c>
      <c r="E58" s="12">
        <v>345919.94176392315</v>
      </c>
      <c r="F58" s="12">
        <v>329749.80521859945</v>
      </c>
      <c r="G58" s="12">
        <v>282044.54573657759</v>
      </c>
      <c r="H58" s="12">
        <v>234246.55495462267</v>
      </c>
      <c r="I58" s="13">
        <v>40.872105262011772</v>
      </c>
      <c r="J58" s="13">
        <v>42.350290773850453</v>
      </c>
      <c r="K58" s="13">
        <v>38.304865267197492</v>
      </c>
      <c r="L58" s="13">
        <v>46.430654135629339</v>
      </c>
      <c r="M58" s="13">
        <v>66.189022388671106</v>
      </c>
      <c r="N58" s="13">
        <v>79.60819257787405</v>
      </c>
      <c r="O58" s="13">
        <v>42.230623881065156</v>
      </c>
      <c r="P58" s="12">
        <v>668622.83691376005</v>
      </c>
      <c r="Q58" s="12">
        <v>358895.60538921476</v>
      </c>
      <c r="R58" s="12">
        <v>248040.25342208953</v>
      </c>
      <c r="S58" s="12">
        <v>61654.482081843933</v>
      </c>
      <c r="T58" s="12">
        <v>606935.85881130432</v>
      </c>
      <c r="U58" s="13">
        <v>47.308976460958007</v>
      </c>
      <c r="V58" s="13"/>
      <c r="W58" s="13"/>
      <c r="X58" s="13"/>
      <c r="Y58" s="13"/>
      <c r="Z58" s="13"/>
      <c r="AA58" s="13"/>
      <c r="AB58" s="13">
        <v>1.2823390937134733</v>
      </c>
      <c r="AC58" s="13">
        <v>1.251966372788347</v>
      </c>
      <c r="AD58" s="12">
        <v>140362.79524056416</v>
      </c>
      <c r="AE58" s="12">
        <v>128219.84844317482</v>
      </c>
      <c r="AF58" s="12">
        <v>11442.98345836567</v>
      </c>
      <c r="AG58" s="13">
        <v>8.6511149742906159</v>
      </c>
      <c r="AH58" s="12">
        <v>103395.92059445663</v>
      </c>
      <c r="AI58" s="12">
        <v>56746546.898405366</v>
      </c>
      <c r="AJ58" s="15">
        <v>11.431690392</v>
      </c>
      <c r="AK58" s="15">
        <v>12.607676666666668</v>
      </c>
      <c r="AL58" s="13">
        <v>74.311241620243351</v>
      </c>
      <c r="AM58" s="13">
        <v>29.683931516963671</v>
      </c>
      <c r="AN58" s="13">
        <v>76.799459800071915</v>
      </c>
      <c r="AO58" s="14"/>
      <c r="AP58" s="14"/>
      <c r="AQ58" s="12">
        <v>5427894.3753675194</v>
      </c>
      <c r="AR58" s="12">
        <v>7325315.4914477244</v>
      </c>
      <c r="AS58" s="13">
        <v>34.242593059138898</v>
      </c>
      <c r="AT58" s="13">
        <v>12.731414138777534</v>
      </c>
      <c r="AU58" s="13">
        <v>28.766860374145885</v>
      </c>
      <c r="AV58" s="13">
        <v>77</v>
      </c>
      <c r="AW58" s="15">
        <v>0.21985494376009979</v>
      </c>
      <c r="AX58" s="15">
        <v>2.7990643394674741</v>
      </c>
      <c r="AY58" s="15">
        <v>22.208631213597734</v>
      </c>
      <c r="AZ58" s="15">
        <v>1.0864387115345897</v>
      </c>
      <c r="BA58" s="15">
        <v>1.2023566189731874</v>
      </c>
      <c r="BB58" s="15">
        <v>1.1630611770179111</v>
      </c>
    </row>
    <row r="59" spans="1:54">
      <c r="A59" s="16">
        <v>30773</v>
      </c>
      <c r="B59" s="16" t="str">
        <f t="shared" si="0"/>
        <v>1984-Q2</v>
      </c>
      <c r="C59" s="12">
        <v>1624706.0447536709</v>
      </c>
      <c r="D59" s="12">
        <v>899370.11749617825</v>
      </c>
      <c r="E59" s="12">
        <v>347961.67182083381</v>
      </c>
      <c r="F59" s="12">
        <v>321972.53325258387</v>
      </c>
      <c r="G59" s="12">
        <v>277474.52081641619</v>
      </c>
      <c r="H59" s="12">
        <v>234315.73149260343</v>
      </c>
      <c r="I59" s="13">
        <v>41.474608108038503</v>
      </c>
      <c r="J59" s="13">
        <v>43.005283719261278</v>
      </c>
      <c r="K59" s="13">
        <v>38.851883390703819</v>
      </c>
      <c r="L59" s="13">
        <v>47.090161974213395</v>
      </c>
      <c r="M59" s="13">
        <v>66.703675325843662</v>
      </c>
      <c r="N59" s="13">
        <v>79.867383628868808</v>
      </c>
      <c r="O59" s="13">
        <v>42.810865434315936</v>
      </c>
      <c r="P59" s="12">
        <v>675272.99323634617</v>
      </c>
      <c r="Q59" s="12">
        <v>359880.96611972363</v>
      </c>
      <c r="R59" s="12">
        <v>252479.32409445045</v>
      </c>
      <c r="S59" s="12">
        <v>62880.167276808992</v>
      </c>
      <c r="T59" s="12">
        <v>612360.29021417408</v>
      </c>
      <c r="U59" s="13">
        <v>47.937613802410482</v>
      </c>
      <c r="V59" s="13"/>
      <c r="W59" s="13"/>
      <c r="X59" s="13"/>
      <c r="Y59" s="13"/>
      <c r="Z59" s="13"/>
      <c r="AA59" s="13"/>
      <c r="AB59" s="13">
        <v>0.95245590591324059</v>
      </c>
      <c r="AC59" s="13">
        <v>1.2569461961010135</v>
      </c>
      <c r="AD59" s="12">
        <v>140433.83815819531</v>
      </c>
      <c r="AE59" s="12">
        <v>128104.22834057879</v>
      </c>
      <c r="AF59" s="12">
        <v>11618.338022438867</v>
      </c>
      <c r="AG59" s="13">
        <v>8.7796573669997677</v>
      </c>
      <c r="AH59" s="12">
        <v>103409.56551654608</v>
      </c>
      <c r="AI59" s="12">
        <v>56545454.859936982</v>
      </c>
      <c r="AJ59" s="15">
        <v>10.857933396</v>
      </c>
      <c r="AK59" s="15">
        <v>12.505906666666666</v>
      </c>
      <c r="AL59" s="13">
        <v>74.003239902803912</v>
      </c>
      <c r="AM59" s="13">
        <v>29.50766362774721</v>
      </c>
      <c r="AN59" s="13">
        <v>76.688209979021167</v>
      </c>
      <c r="AO59" s="14"/>
      <c r="AP59" s="14"/>
      <c r="AQ59" s="12">
        <v>5454990.1223732242</v>
      </c>
      <c r="AR59" s="12">
        <v>7333137.9829487484</v>
      </c>
      <c r="AS59" s="13">
        <v>34.441035184308738</v>
      </c>
      <c r="AT59" s="13">
        <v>12.682688665312563</v>
      </c>
      <c r="AU59" s="13">
        <v>28.732743396937309</v>
      </c>
      <c r="AV59" s="13">
        <v>77.900000000000006</v>
      </c>
      <c r="AW59" s="15">
        <v>0.22150527923608904</v>
      </c>
      <c r="AX59" s="15">
        <v>2.8092824942744401</v>
      </c>
      <c r="AY59" s="15">
        <v>21.711595067988668</v>
      </c>
      <c r="AZ59" s="15">
        <v>1.0935403363711087</v>
      </c>
      <c r="BA59" s="15">
        <v>1.2124151309408342</v>
      </c>
      <c r="BB59" s="15">
        <v>1.2439358129120539</v>
      </c>
    </row>
    <row r="60" spans="1:54">
      <c r="A60" s="16">
        <v>30864</v>
      </c>
      <c r="B60" s="16" t="str">
        <f t="shared" si="0"/>
        <v>1984-Q3</v>
      </c>
      <c r="C60" s="12">
        <v>1641456.7023772923</v>
      </c>
      <c r="D60" s="12">
        <v>901110.29001632216</v>
      </c>
      <c r="E60" s="12">
        <v>349496.72105552559</v>
      </c>
      <c r="F60" s="12">
        <v>326319.73078388092</v>
      </c>
      <c r="G60" s="12">
        <v>286378.30634359678</v>
      </c>
      <c r="H60" s="12">
        <v>238475.17161354457</v>
      </c>
      <c r="I60" s="13">
        <v>42.140785385170709</v>
      </c>
      <c r="J60" s="13">
        <v>43.69136578411733</v>
      </c>
      <c r="K60" s="13">
        <v>39.607475236710037</v>
      </c>
      <c r="L60" s="13">
        <v>47.812433204502391</v>
      </c>
      <c r="M60" s="13">
        <v>68.022467334361764</v>
      </c>
      <c r="N60" s="13">
        <v>81.931705564183474</v>
      </c>
      <c r="O60" s="13">
        <v>43.512514524847916</v>
      </c>
      <c r="P60" s="12">
        <v>693193.29030317999</v>
      </c>
      <c r="Q60" s="12">
        <v>367526.51186598954</v>
      </c>
      <c r="R60" s="12">
        <v>261280.31094662615</v>
      </c>
      <c r="S60" s="12">
        <v>64343.890426467318</v>
      </c>
      <c r="T60" s="12">
        <v>628806.82281261566</v>
      </c>
      <c r="U60" s="13">
        <v>48.424677675799494</v>
      </c>
      <c r="V60" s="13"/>
      <c r="W60" s="13"/>
      <c r="X60" s="13"/>
      <c r="Y60" s="13"/>
      <c r="Z60" s="13"/>
      <c r="AA60" s="13"/>
      <c r="AB60" s="13">
        <v>0.88058398596410126</v>
      </c>
      <c r="AC60" s="13">
        <v>0.96500280146692496</v>
      </c>
      <c r="AD60" s="12">
        <v>140735.26760043338</v>
      </c>
      <c r="AE60" s="12">
        <v>128272.06249306</v>
      </c>
      <c r="AF60" s="12">
        <v>11743.897412296046</v>
      </c>
      <c r="AG60" s="13">
        <v>8.8557795923322633</v>
      </c>
      <c r="AH60" s="12">
        <v>103581.12722548583</v>
      </c>
      <c r="AI60" s="12">
        <v>56468010.622686863</v>
      </c>
      <c r="AJ60" s="15">
        <v>10.413572545999999</v>
      </c>
      <c r="AK60" s="15">
        <v>12.209146666666667</v>
      </c>
      <c r="AL60" s="13">
        <v>68.547746270817001</v>
      </c>
      <c r="AM60" s="13">
        <v>28.014623730801667</v>
      </c>
      <c r="AN60" s="13">
        <v>68.455723221266453</v>
      </c>
      <c r="AO60" s="14"/>
      <c r="AP60" s="14"/>
      <c r="AQ60" s="12">
        <v>5501918.0007753316</v>
      </c>
      <c r="AR60" s="12">
        <v>7391073.7175575057</v>
      </c>
      <c r="AS60" s="13">
        <v>34.815287108716888</v>
      </c>
      <c r="AT60" s="13">
        <v>12.796681291891609</v>
      </c>
      <c r="AU60" s="13">
        <v>29.06878928930804</v>
      </c>
      <c r="AV60" s="13">
        <v>75.599999999999994</v>
      </c>
      <c r="AW60" s="15">
        <v>0.22390265386452624</v>
      </c>
      <c r="AX60" s="15">
        <v>2.8652109019130654</v>
      </c>
      <c r="AY60" s="15">
        <v>21.804119610198303</v>
      </c>
      <c r="AZ60" s="15">
        <v>1.0683377176662114</v>
      </c>
      <c r="BA60" s="15">
        <v>1.3010668748373668</v>
      </c>
      <c r="BB60" s="15">
        <v>1.3533631073216945</v>
      </c>
    </row>
    <row r="61" spans="1:54">
      <c r="A61" s="16">
        <v>30956</v>
      </c>
      <c r="B61" s="16" t="str">
        <f t="shared" si="0"/>
        <v>1984-Q4</v>
      </c>
      <c r="C61" s="12">
        <v>1649856.9924587943</v>
      </c>
      <c r="D61" s="12">
        <v>902646.05753242632</v>
      </c>
      <c r="E61" s="12">
        <v>352573.5515516976</v>
      </c>
      <c r="F61" s="12">
        <v>329067.08880084084</v>
      </c>
      <c r="G61" s="12">
        <v>290607.26354177855</v>
      </c>
      <c r="H61" s="12">
        <v>240165.00267228746</v>
      </c>
      <c r="I61" s="13">
        <v>42.560480292510633</v>
      </c>
      <c r="J61" s="13">
        <v>44.335991863265171</v>
      </c>
      <c r="K61" s="13">
        <v>40.018488807930588</v>
      </c>
      <c r="L61" s="13">
        <v>48.541727675364982</v>
      </c>
      <c r="M61" s="13">
        <v>69.035760449584672</v>
      </c>
      <c r="N61" s="13">
        <v>82.885676733730676</v>
      </c>
      <c r="O61" s="13">
        <v>43.902934382412766</v>
      </c>
      <c r="P61" s="12">
        <v>703679.85002919892</v>
      </c>
      <c r="Q61" s="12">
        <v>374111.32018969185</v>
      </c>
      <c r="R61" s="12">
        <v>263588.92797719513</v>
      </c>
      <c r="S61" s="12">
        <v>65948.771613819044</v>
      </c>
      <c r="T61" s="12">
        <v>637700.24816688697</v>
      </c>
      <c r="U61" s="13">
        <v>49.042148406359757</v>
      </c>
      <c r="V61" s="13"/>
      <c r="W61" s="13"/>
      <c r="X61" s="13"/>
      <c r="Y61" s="13"/>
      <c r="Z61" s="13"/>
      <c r="AA61" s="13"/>
      <c r="AB61" s="13">
        <v>0.5347491124992978</v>
      </c>
      <c r="AC61" s="13">
        <v>0.31297971477917325</v>
      </c>
      <c r="AD61" s="12">
        <v>140873.80412467243</v>
      </c>
      <c r="AE61" s="12">
        <v>128244.60367709569</v>
      </c>
      <c r="AF61" s="12">
        <v>11899.83347942709</v>
      </c>
      <c r="AG61" s="13">
        <v>8.9649033942463809</v>
      </c>
      <c r="AH61" s="12">
        <v>103667.22368741297</v>
      </c>
      <c r="AI61" s="12">
        <v>56312066.070312992</v>
      </c>
      <c r="AJ61" s="15">
        <v>10.128110652</v>
      </c>
      <c r="AK61" s="15">
        <v>11.4183</v>
      </c>
      <c r="AL61" s="13">
        <v>66.743774282947143</v>
      </c>
      <c r="AM61" s="13">
        <v>27.48591981860741</v>
      </c>
      <c r="AN61" s="13">
        <v>65.896977337099457</v>
      </c>
      <c r="AO61" s="14"/>
      <c r="AP61" s="14"/>
      <c r="AQ61" s="12">
        <v>5552642.9340661978</v>
      </c>
      <c r="AR61" s="12">
        <v>7411073.7312692422</v>
      </c>
      <c r="AS61" s="13">
        <v>35.168155160902472</v>
      </c>
      <c r="AT61" s="13">
        <v>12.864923319603633</v>
      </c>
      <c r="AU61" s="13">
        <v>29.298463146401549</v>
      </c>
      <c r="AV61" s="13">
        <v>79</v>
      </c>
      <c r="AW61" s="15">
        <v>0.2267537864794881</v>
      </c>
      <c r="AX61" s="15">
        <v>2.9171700754883898</v>
      </c>
      <c r="AY61" s="15">
        <v>21.659951793201135</v>
      </c>
      <c r="AZ61" s="15">
        <v>1.051927074675356</v>
      </c>
      <c r="BA61" s="15">
        <v>1.3659336156262807</v>
      </c>
      <c r="BB61" s="15">
        <v>1.4106361969248131</v>
      </c>
    </row>
    <row r="62" spans="1:54">
      <c r="A62" s="16">
        <v>31048</v>
      </c>
      <c r="B62" s="16" t="str">
        <f t="shared" si="0"/>
        <v>1985-Q1</v>
      </c>
      <c r="C62" s="12">
        <v>1653564.3622722074</v>
      </c>
      <c r="D62" s="12">
        <v>910541.13118642964</v>
      </c>
      <c r="E62" s="12">
        <v>354570.57406369818</v>
      </c>
      <c r="F62" s="12">
        <v>325288.1653278016</v>
      </c>
      <c r="G62" s="12">
        <v>295243.44089802902</v>
      </c>
      <c r="H62" s="12">
        <v>245621.36307873961</v>
      </c>
      <c r="I62" s="13">
        <v>43.271334630338849</v>
      </c>
      <c r="J62" s="13">
        <v>45.07808640092756</v>
      </c>
      <c r="K62" s="13">
        <v>40.782859181571432</v>
      </c>
      <c r="L62" s="13">
        <v>49.118750354537283</v>
      </c>
      <c r="M62" s="13">
        <v>70.891701725276761</v>
      </c>
      <c r="N62" s="13">
        <v>85.863354359982367</v>
      </c>
      <c r="O62" s="13">
        <v>44.622244018273278</v>
      </c>
      <c r="P62" s="12">
        <v>717040.50229113293</v>
      </c>
      <c r="Q62" s="12">
        <v>381733.97457806964</v>
      </c>
      <c r="R62" s="12">
        <v>267872.95101379778</v>
      </c>
      <c r="S62" s="12">
        <v>67406.808491786796</v>
      </c>
      <c r="T62" s="12">
        <v>649606.92559186742</v>
      </c>
      <c r="U62" s="13">
        <v>49.862985357454754</v>
      </c>
      <c r="V62" s="13"/>
      <c r="W62" s="13"/>
      <c r="X62" s="13"/>
      <c r="Y62" s="13"/>
      <c r="Z62" s="13"/>
      <c r="AA62" s="13"/>
      <c r="AB62" s="13">
        <v>0.36584071555786146</v>
      </c>
      <c r="AC62" s="13">
        <v>0.58837234022119878</v>
      </c>
      <c r="AD62" s="12">
        <v>140970.8948286399</v>
      </c>
      <c r="AE62" s="12">
        <v>128278.49219084519</v>
      </c>
      <c r="AF62" s="12">
        <v>11959.214850059921</v>
      </c>
      <c r="AG62" s="13">
        <v>9.0035625107035155</v>
      </c>
      <c r="AH62" s="12">
        <v>103872.24291364114</v>
      </c>
      <c r="AI62" s="12">
        <v>56203241.955605641</v>
      </c>
      <c r="AJ62" s="15">
        <v>9.8634286150000001</v>
      </c>
      <c r="AK62" s="15">
        <v>10.947419999999999</v>
      </c>
      <c r="AL62" s="13">
        <v>66.183595633284611</v>
      </c>
      <c r="AM62" s="13">
        <v>27.708773505370047</v>
      </c>
      <c r="AN62" s="13">
        <v>63.746147462900545</v>
      </c>
      <c r="AO62" s="14"/>
      <c r="AP62" s="14"/>
      <c r="AQ62" s="12">
        <v>5624432.4934226442</v>
      </c>
      <c r="AR62" s="12">
        <v>7482115.3887179904</v>
      </c>
      <c r="AS62" s="13">
        <v>35.595775227269641</v>
      </c>
      <c r="AT62" s="13">
        <v>12.890425620314678</v>
      </c>
      <c r="AU62" s="13">
        <v>29.421156231135935</v>
      </c>
      <c r="AV62" s="13">
        <v>78.5</v>
      </c>
      <c r="AW62" s="15">
        <v>0.2308552260121999</v>
      </c>
      <c r="AX62" s="15">
        <v>2.9758221199711974</v>
      </c>
      <c r="AY62" s="15">
        <v>21.064486539376773</v>
      </c>
      <c r="AZ62" s="15">
        <v>1.0405484451842113</v>
      </c>
      <c r="BA62" s="15">
        <v>1.4609203798392987</v>
      </c>
      <c r="BB62" s="15">
        <v>1.3753266400770183</v>
      </c>
    </row>
    <row r="63" spans="1:54">
      <c r="A63" s="16">
        <v>31138</v>
      </c>
      <c r="B63" s="16" t="str">
        <f t="shared" si="0"/>
        <v>1985-Q2</v>
      </c>
      <c r="C63" s="12">
        <v>1669342.4940925599</v>
      </c>
      <c r="D63" s="12">
        <v>916626.05882479588</v>
      </c>
      <c r="E63" s="12">
        <v>356759.09281920979</v>
      </c>
      <c r="F63" s="12">
        <v>330532.51355332811</v>
      </c>
      <c r="G63" s="12">
        <v>293701.4726517995</v>
      </c>
      <c r="H63" s="12">
        <v>244798.53787831008</v>
      </c>
      <c r="I63" s="13">
        <v>43.848318286239277</v>
      </c>
      <c r="J63" s="13">
        <v>45.632621979172583</v>
      </c>
      <c r="K63" s="13">
        <v>41.236823659629607</v>
      </c>
      <c r="L63" s="13">
        <v>49.743332836140326</v>
      </c>
      <c r="M63" s="13">
        <v>71.202297647085388</v>
      </c>
      <c r="N63" s="13">
        <v>85.305967321606659</v>
      </c>
      <c r="O63" s="13">
        <v>45.278084777832007</v>
      </c>
      <c r="P63" s="12">
        <v>733534.73485370015</v>
      </c>
      <c r="Q63" s="12">
        <v>387757.14541523659</v>
      </c>
      <c r="R63" s="12">
        <v>277676.27007238864</v>
      </c>
      <c r="S63" s="12">
        <v>68051.944154735887</v>
      </c>
      <c r="T63" s="12">
        <v>665433.41548762517</v>
      </c>
      <c r="U63" s="13">
        <v>50.535071728305624</v>
      </c>
      <c r="V63" s="13"/>
      <c r="W63" s="13"/>
      <c r="X63" s="13"/>
      <c r="Y63" s="13"/>
      <c r="Z63" s="13"/>
      <c r="AA63" s="13"/>
      <c r="AB63" s="13">
        <v>0.65212532742251905</v>
      </c>
      <c r="AC63" s="13">
        <v>0.61198598416101602</v>
      </c>
      <c r="AD63" s="12">
        <v>141168.65797908395</v>
      </c>
      <c r="AE63" s="12">
        <v>128433.74698203611</v>
      </c>
      <c r="AF63" s="12">
        <v>11999.190107194174</v>
      </c>
      <c r="AG63" s="13">
        <v>9.0210611755866399</v>
      </c>
      <c r="AH63" s="12">
        <v>104032.69389369666</v>
      </c>
      <c r="AI63" s="12">
        <v>56177047.535671249</v>
      </c>
      <c r="AJ63" s="15">
        <v>9.9615893779999993</v>
      </c>
      <c r="AK63" s="15">
        <v>10.844096666666667</v>
      </c>
      <c r="AL63" s="13">
        <v>65.064808973945247</v>
      </c>
      <c r="AM63" s="13">
        <v>26.963899521906935</v>
      </c>
      <c r="AN63" s="13">
        <v>63.634897641849804</v>
      </c>
      <c r="AO63" s="14"/>
      <c r="AP63" s="14"/>
      <c r="AQ63" s="12">
        <v>5686891.4046178022</v>
      </c>
      <c r="AR63" s="12">
        <v>7550937.3883201955</v>
      </c>
      <c r="AS63" s="13">
        <v>36.076673742707662</v>
      </c>
      <c r="AT63" s="13">
        <v>12.997693622736469</v>
      </c>
      <c r="AU63" s="13">
        <v>29.715739208839025</v>
      </c>
      <c r="AV63" s="13">
        <v>79.400000000000006</v>
      </c>
      <c r="AW63" s="15">
        <v>0.23228136034841551</v>
      </c>
      <c r="AX63" s="15">
        <v>3.0191219560811517</v>
      </c>
      <c r="AY63" s="15">
        <v>20.906961569971671</v>
      </c>
      <c r="AZ63" s="15">
        <v>1.0433622624403371</v>
      </c>
      <c r="BA63" s="15">
        <v>1.3774104683195594</v>
      </c>
      <c r="BB63" s="15">
        <v>1.3607293509320997</v>
      </c>
    </row>
    <row r="64" spans="1:54">
      <c r="A64" s="16">
        <v>31229</v>
      </c>
      <c r="B64" s="16" t="str">
        <f t="shared" si="0"/>
        <v>1985-Q3</v>
      </c>
      <c r="C64" s="12">
        <v>1683473.7633817503</v>
      </c>
      <c r="D64" s="12">
        <v>925172.26649125118</v>
      </c>
      <c r="E64" s="12">
        <v>359268.04682006408</v>
      </c>
      <c r="F64" s="12">
        <v>337393.8861321584</v>
      </c>
      <c r="G64" s="12">
        <v>297136.04895322036</v>
      </c>
      <c r="H64" s="12">
        <v>250423.67778403722</v>
      </c>
      <c r="I64" s="13">
        <v>44.536615812160136</v>
      </c>
      <c r="J64" s="13">
        <v>46.158962047693137</v>
      </c>
      <c r="K64" s="13">
        <v>41.740927945859845</v>
      </c>
      <c r="L64" s="13">
        <v>50.256039262114612</v>
      </c>
      <c r="M64" s="13">
        <v>71.298936218873521</v>
      </c>
      <c r="N64" s="13">
        <v>83.518303865320561</v>
      </c>
      <c r="O64" s="13">
        <v>46.037923095183437</v>
      </c>
      <c r="P64" s="12">
        <v>751356.17360964068</v>
      </c>
      <c r="Q64" s="12">
        <v>396336.87568865926</v>
      </c>
      <c r="R64" s="12">
        <v>285986.96213798242</v>
      </c>
      <c r="S64" s="12">
        <v>68968.46724062071</v>
      </c>
      <c r="T64" s="12">
        <v>682323.83782664174</v>
      </c>
      <c r="U64" s="13">
        <v>50.788389569476479</v>
      </c>
      <c r="V64" s="13"/>
      <c r="W64" s="13"/>
      <c r="X64" s="13"/>
      <c r="Y64" s="13"/>
      <c r="Z64" s="13"/>
      <c r="AA64" s="13"/>
      <c r="AB64" s="13">
        <v>0.89818104823362854</v>
      </c>
      <c r="AC64" s="13">
        <v>0.53813424765201601</v>
      </c>
      <c r="AD64" s="12">
        <v>141472.10866874424</v>
      </c>
      <c r="AE64" s="12">
        <v>128662.75132029645</v>
      </c>
      <c r="AF64" s="12">
        <v>12069.186947612119</v>
      </c>
      <c r="AG64" s="13">
        <v>9.0543340796883207</v>
      </c>
      <c r="AH64" s="12">
        <v>104321.44333654127</v>
      </c>
      <c r="AI64" s="12">
        <v>56203663.269052148</v>
      </c>
      <c r="AJ64" s="15">
        <v>9.3468044579999994</v>
      </c>
      <c r="AK64" s="15">
        <v>10.668956666666666</v>
      </c>
      <c r="AL64" s="13">
        <v>63.696487661050476</v>
      </c>
      <c r="AM64" s="13">
        <v>27.223263705247508</v>
      </c>
      <c r="AN64" s="13">
        <v>59.481570989564517</v>
      </c>
      <c r="AO64" s="14"/>
      <c r="AP64" s="14"/>
      <c r="AQ64" s="12">
        <v>5723125.350434727</v>
      </c>
      <c r="AR64" s="12">
        <v>7612872.8156495895</v>
      </c>
      <c r="AS64" s="13">
        <v>36.404927568565569</v>
      </c>
      <c r="AT64" s="13">
        <v>13.084391139676987</v>
      </c>
      <c r="AU64" s="13">
        <v>29.953096746075168</v>
      </c>
      <c r="AV64" s="13">
        <v>79.900000000000006</v>
      </c>
      <c r="AW64" s="15">
        <v>0.23542800862693608</v>
      </c>
      <c r="AX64" s="15">
        <v>3.0804321501100795</v>
      </c>
      <c r="AY64" s="15">
        <v>20.891723244192637</v>
      </c>
      <c r="AZ64" s="15">
        <v>1.0640784337187015</v>
      </c>
      <c r="BA64" s="15">
        <v>1.2743723716069837</v>
      </c>
      <c r="BB64" s="15">
        <v>1.2103606874848705</v>
      </c>
    </row>
    <row r="65" spans="1:54">
      <c r="A65" s="16">
        <v>31321</v>
      </c>
      <c r="B65" s="16" t="str">
        <f t="shared" si="0"/>
        <v>1985-Q4</v>
      </c>
      <c r="C65" s="12">
        <v>1693510.4119731649</v>
      </c>
      <c r="D65" s="12">
        <v>931987.42205004301</v>
      </c>
      <c r="E65" s="12">
        <v>362519.87544901803</v>
      </c>
      <c r="F65" s="12">
        <v>341410.05799466308</v>
      </c>
      <c r="G65" s="12">
        <v>297556.71932112699</v>
      </c>
      <c r="H65" s="12">
        <v>251154.01934305963</v>
      </c>
      <c r="I65" s="13">
        <v>45.182243904337248</v>
      </c>
      <c r="J65" s="13">
        <v>46.7202143325961</v>
      </c>
      <c r="K65" s="13">
        <v>42.229751981699508</v>
      </c>
      <c r="L65" s="13">
        <v>50.994599062931854</v>
      </c>
      <c r="M65" s="13">
        <v>70.967699454634271</v>
      </c>
      <c r="N65" s="13">
        <v>82.069057371457404</v>
      </c>
      <c r="O65" s="13">
        <v>46.749040463365567</v>
      </c>
      <c r="P65" s="12">
        <v>766792.68343033094</v>
      </c>
      <c r="Q65" s="12">
        <v>403313.0243636276</v>
      </c>
      <c r="R65" s="12">
        <v>293675.91030610417</v>
      </c>
      <c r="S65" s="12">
        <v>69725.303445319019</v>
      </c>
      <c r="T65" s="12">
        <v>696988.93466973177</v>
      </c>
      <c r="U65" s="13">
        <v>51.210371328714643</v>
      </c>
      <c r="V65" s="13"/>
      <c r="W65" s="13"/>
      <c r="X65" s="13"/>
      <c r="Y65" s="13"/>
      <c r="Z65" s="13"/>
      <c r="AA65" s="13"/>
      <c r="AB65" s="13">
        <v>0.72744264977846973</v>
      </c>
      <c r="AC65" s="13">
        <v>6.893062187007569E-2</v>
      </c>
      <c r="AD65" s="12">
        <v>141884.22769179958</v>
      </c>
      <c r="AE65" s="12">
        <v>129012.47492558038</v>
      </c>
      <c r="AF65" s="12">
        <v>12127.897600922055</v>
      </c>
      <c r="AG65" s="13">
        <v>9.072011016037095</v>
      </c>
      <c r="AH65" s="12">
        <v>104689.18005029429</v>
      </c>
      <c r="AI65" s="12">
        <v>56295592.382771797</v>
      </c>
      <c r="AJ65" s="15">
        <v>8.6279720340000008</v>
      </c>
      <c r="AK65" s="15">
        <v>10.290370000000001</v>
      </c>
      <c r="AL65" s="13">
        <v>66.288059258644523</v>
      </c>
      <c r="AM65" s="13">
        <v>28.27737959961669</v>
      </c>
      <c r="AN65" s="13">
        <v>62.077400147139457</v>
      </c>
      <c r="AO65" s="14"/>
      <c r="AP65" s="14"/>
      <c r="AQ65" s="12">
        <v>5778884.8003697153</v>
      </c>
      <c r="AR65" s="12">
        <v>7664860.6716072019</v>
      </c>
      <c r="AS65" s="13">
        <v>36.655602189488</v>
      </c>
      <c r="AT65" s="13">
        <v>13.126718272400016</v>
      </c>
      <c r="AU65" s="13">
        <v>30.082468987242269</v>
      </c>
      <c r="AV65" s="13">
        <v>80.099999999999994</v>
      </c>
      <c r="AW65" s="15">
        <v>0.23815207837648561</v>
      </c>
      <c r="AX65" s="15">
        <v>3.1261552388346545</v>
      </c>
      <c r="AY65" s="15">
        <v>20.573202328045326</v>
      </c>
      <c r="AZ65" s="15">
        <v>1.1025461595778436</v>
      </c>
      <c r="BA65" s="15">
        <v>1.1724703951225233</v>
      </c>
      <c r="BB65" s="15">
        <v>1.1262529564140105</v>
      </c>
    </row>
    <row r="66" spans="1:54">
      <c r="A66" s="16">
        <v>31413</v>
      </c>
      <c r="B66" s="16" t="str">
        <f t="shared" si="0"/>
        <v>1986-Q1</v>
      </c>
      <c r="C66" s="12">
        <v>1687733.0561770825</v>
      </c>
      <c r="D66" s="12">
        <v>935194.16241584648</v>
      </c>
      <c r="E66" s="12">
        <v>363703.45727015042</v>
      </c>
      <c r="F66" s="12">
        <v>338095.39924599568</v>
      </c>
      <c r="G66" s="12">
        <v>292943.67468709894</v>
      </c>
      <c r="H66" s="12">
        <v>252078.01080741949</v>
      </c>
      <c r="I66" s="13">
        <v>46.013847818013083</v>
      </c>
      <c r="J66" s="13">
        <v>47.11439774323518</v>
      </c>
      <c r="K66" s="13">
        <v>42.751860498507064</v>
      </c>
      <c r="L66" s="13">
        <v>51.247325189673091</v>
      </c>
      <c r="M66" s="13">
        <v>69.962378652393454</v>
      </c>
      <c r="N66" s="13">
        <v>78.363719262132804</v>
      </c>
      <c r="O66" s="13">
        <v>47.503666767235934</v>
      </c>
      <c r="P66" s="12">
        <v>778241.88675027841</v>
      </c>
      <c r="Q66" s="12">
        <v>410020.50884170912</v>
      </c>
      <c r="R66" s="12">
        <v>295808.36515573738</v>
      </c>
      <c r="S66" s="12">
        <v>72358.40898090796</v>
      </c>
      <c r="T66" s="12">
        <v>705828.8739974465</v>
      </c>
      <c r="U66" s="13">
        <v>51.615763263984391</v>
      </c>
      <c r="V66" s="13"/>
      <c r="W66" s="13"/>
      <c r="X66" s="13"/>
      <c r="Y66" s="13"/>
      <c r="Z66" s="13"/>
      <c r="AA66" s="13"/>
      <c r="AB66" s="13">
        <v>0.77000733896720752</v>
      </c>
      <c r="AC66" s="13">
        <v>-0.18248035648208921</v>
      </c>
      <c r="AD66" s="12">
        <v>142291.82094042169</v>
      </c>
      <c r="AE66" s="12">
        <v>129369.46906859431</v>
      </c>
      <c r="AF66" s="12">
        <v>12175.529547215541</v>
      </c>
      <c r="AG66" s="13">
        <v>9.0815844413418692</v>
      </c>
      <c r="AH66" s="12">
        <v>105084.70110958064</v>
      </c>
      <c r="AI66" s="12">
        <v>56395351.340826191</v>
      </c>
      <c r="AJ66" s="15">
        <v>8.7486201890000004</v>
      </c>
      <c r="AK66" s="15">
        <v>9.7663453333333337</v>
      </c>
      <c r="AL66" s="13">
        <v>51.219099120411528</v>
      </c>
      <c r="AM66" s="13">
        <v>17.739811852309565</v>
      </c>
      <c r="AN66" s="13">
        <v>65.563227873947241</v>
      </c>
      <c r="AO66" s="14"/>
      <c r="AP66" s="14"/>
      <c r="AQ66" s="12">
        <v>5825892.4183876133</v>
      </c>
      <c r="AR66" s="12">
        <v>7705154.6323264167</v>
      </c>
      <c r="AS66" s="13">
        <v>36.985196555597255</v>
      </c>
      <c r="AT66" s="13">
        <v>13.045837385961693</v>
      </c>
      <c r="AU66" s="13">
        <v>29.926811626320781</v>
      </c>
      <c r="AV66" s="13">
        <v>80.400000000000006</v>
      </c>
      <c r="AW66" s="15">
        <v>0.24294156433153871</v>
      </c>
      <c r="AX66" s="15">
        <v>3.1693761425604055</v>
      </c>
      <c r="AY66" s="15">
        <v>20.917381905382438</v>
      </c>
      <c r="AZ66" s="15">
        <v>1.1618607666664307</v>
      </c>
      <c r="BA66" s="15">
        <v>1.0835410120273052</v>
      </c>
      <c r="BB66" s="15">
        <v>1.0675776662752217</v>
      </c>
    </row>
    <row r="67" spans="1:54">
      <c r="A67" s="16">
        <v>31503</v>
      </c>
      <c r="B67" s="16" t="str">
        <f t="shared" ref="B67:B130" si="1">YEAR(A67)&amp;"-Q"&amp;ROUNDUP(MONTH(A67)/3,0)</f>
        <v>1986-Q2</v>
      </c>
      <c r="C67" s="12">
        <v>1718678.1464133435</v>
      </c>
      <c r="D67" s="12">
        <v>952090.91658972879</v>
      </c>
      <c r="E67" s="12">
        <v>366861.42150517553</v>
      </c>
      <c r="F67" s="12">
        <v>347046.53814049636</v>
      </c>
      <c r="G67" s="12">
        <v>298126.30482460972</v>
      </c>
      <c r="H67" s="12">
        <v>261578.94993230788</v>
      </c>
      <c r="I67" s="13">
        <v>46.642284954664142</v>
      </c>
      <c r="J67" s="13">
        <v>47.393116684425159</v>
      </c>
      <c r="K67" s="13">
        <v>43.098788072569917</v>
      </c>
      <c r="L67" s="13">
        <v>51.750302393069376</v>
      </c>
      <c r="M67" s="13">
        <v>69.078744892904112</v>
      </c>
      <c r="N67" s="13">
        <v>74.43486697111824</v>
      </c>
      <c r="O67" s="13">
        <v>48.139564590497095</v>
      </c>
      <c r="P67" s="12">
        <v>803334.9576950809</v>
      </c>
      <c r="Q67" s="12">
        <v>417250.30320719245</v>
      </c>
      <c r="R67" s="12">
        <v>311122.54967460333</v>
      </c>
      <c r="S67" s="12">
        <v>74888.918783113957</v>
      </c>
      <c r="T67" s="12">
        <v>728372.85288179573</v>
      </c>
      <c r="U67" s="13">
        <v>51.818958008209471</v>
      </c>
      <c r="V67" s="13"/>
      <c r="W67" s="13"/>
      <c r="X67" s="13"/>
      <c r="Y67" s="13"/>
      <c r="Z67" s="13"/>
      <c r="AA67" s="13"/>
      <c r="AB67" s="13">
        <v>0.78176014280740902</v>
      </c>
      <c r="AC67" s="13">
        <v>-0.61690501600885406</v>
      </c>
      <c r="AD67" s="12">
        <v>142670.92724087767</v>
      </c>
      <c r="AE67" s="12">
        <v>129665.33000592027</v>
      </c>
      <c r="AF67" s="12">
        <v>12253.80865061417</v>
      </c>
      <c r="AG67" s="13">
        <v>9.1158005954495991</v>
      </c>
      <c r="AH67" s="12">
        <v>105453.43545556521</v>
      </c>
      <c r="AI67" s="12">
        <v>56468346.958329707</v>
      </c>
      <c r="AJ67" s="15">
        <v>8.0283936950000001</v>
      </c>
      <c r="AK67" s="15">
        <v>8.5981796666666668</v>
      </c>
      <c r="AL67" s="13">
        <v>41.471782942531419</v>
      </c>
      <c r="AM67" s="13">
        <v>12.778673802279977</v>
      </c>
      <c r="AN67" s="13">
        <v>63.264064905289651</v>
      </c>
      <c r="AO67" s="14"/>
      <c r="AP67" s="14"/>
      <c r="AQ67" s="12">
        <v>5868482.4374606088</v>
      </c>
      <c r="AR67" s="12">
        <v>7819529.3286276879</v>
      </c>
      <c r="AS67" s="13">
        <v>37.215640948998846</v>
      </c>
      <c r="AT67" s="13">
        <v>13.254723882898165</v>
      </c>
      <c r="AU67" s="13">
        <v>30.43613349761462</v>
      </c>
      <c r="AV67" s="13">
        <v>80.900000000000006</v>
      </c>
      <c r="AW67" s="15">
        <v>0.24277396211614097</v>
      </c>
      <c r="AX67" s="15">
        <v>3.2179018338066281</v>
      </c>
      <c r="AY67" s="15">
        <v>20.195280591501415</v>
      </c>
      <c r="AZ67" s="15">
        <v>1.1656772271243576</v>
      </c>
      <c r="BA67" s="15">
        <v>1.0429703796412182</v>
      </c>
      <c r="BB67" s="15">
        <v>1.0222858311183807</v>
      </c>
    </row>
    <row r="68" spans="1:54">
      <c r="A68" s="16">
        <v>31594</v>
      </c>
      <c r="B68" s="16" t="str">
        <f t="shared" si="1"/>
        <v>1986-Q3</v>
      </c>
      <c r="C68" s="12">
        <v>1727409.3057744394</v>
      </c>
      <c r="D68" s="12">
        <v>959078.20086801576</v>
      </c>
      <c r="E68" s="12">
        <v>369137.21075305523</v>
      </c>
      <c r="F68" s="12">
        <v>352017.9350977834</v>
      </c>
      <c r="G68" s="12">
        <v>299571.38416890742</v>
      </c>
      <c r="H68" s="12">
        <v>268254.26137803635</v>
      </c>
      <c r="I68" s="13">
        <v>47.149831734090093</v>
      </c>
      <c r="J68" s="13">
        <v>47.715501486878658</v>
      </c>
      <c r="K68" s="13">
        <v>43.549054513942068</v>
      </c>
      <c r="L68" s="13">
        <v>51.956962883968558</v>
      </c>
      <c r="M68" s="13">
        <v>68.495681538113786</v>
      </c>
      <c r="N68" s="13">
        <v>71.561147777697144</v>
      </c>
      <c r="O68" s="13">
        <v>48.626071110041714</v>
      </c>
      <c r="P68" s="12">
        <v>816202.07653205062</v>
      </c>
      <c r="Q68" s="12">
        <v>423943.66643136163</v>
      </c>
      <c r="R68" s="12">
        <v>315528.99077794899</v>
      </c>
      <c r="S68" s="12">
        <v>76663.315144594249</v>
      </c>
      <c r="T68" s="12">
        <v>739472.65720931068</v>
      </c>
      <c r="U68" s="13">
        <v>51.961722561768042</v>
      </c>
      <c r="V68" s="13"/>
      <c r="W68" s="13"/>
      <c r="X68" s="13"/>
      <c r="Y68" s="13"/>
      <c r="Z68" s="13"/>
      <c r="AA68" s="13"/>
      <c r="AB68" s="13">
        <v>1.6022592818020776</v>
      </c>
      <c r="AC68" s="13">
        <v>-1.8372820869161012E-2</v>
      </c>
      <c r="AD68" s="12">
        <v>143138.50497944679</v>
      </c>
      <c r="AE68" s="12">
        <v>130088.97932351504</v>
      </c>
      <c r="AF68" s="12">
        <v>12295.193666679857</v>
      </c>
      <c r="AG68" s="13">
        <v>9.1167122765502739</v>
      </c>
      <c r="AH68" s="12">
        <v>105776.23338935025</v>
      </c>
      <c r="AI68" s="12">
        <v>56600033.255391054</v>
      </c>
      <c r="AJ68" s="15">
        <v>7.7533412579999998</v>
      </c>
      <c r="AK68" s="15">
        <v>8.4037046666666679</v>
      </c>
      <c r="AL68" s="13">
        <v>40.095012810360188</v>
      </c>
      <c r="AM68" s="13">
        <v>12.386335597249788</v>
      </c>
      <c r="AN68" s="13">
        <v>60.927818663224137</v>
      </c>
      <c r="AO68" s="14"/>
      <c r="AP68" s="14"/>
      <c r="AQ68" s="12">
        <v>5906851.8060179297</v>
      </c>
      <c r="AR68" s="12">
        <v>7871636.7864046441</v>
      </c>
      <c r="AS68" s="13">
        <v>37.507717189169632</v>
      </c>
      <c r="AT68" s="13">
        <v>13.278675217203359</v>
      </c>
      <c r="AU68" s="13">
        <v>30.519581110138422</v>
      </c>
      <c r="AV68" s="13">
        <v>80.8</v>
      </c>
      <c r="AW68" s="15">
        <v>0.24542166411526736</v>
      </c>
      <c r="AX68" s="15">
        <v>3.2588745690522076</v>
      </c>
      <c r="AY68" s="15">
        <v>20.233976436260622</v>
      </c>
      <c r="AZ68" s="15">
        <v>1.2090696315049745</v>
      </c>
      <c r="BA68" s="15">
        <v>0.98745926730522371</v>
      </c>
      <c r="BB68" s="15">
        <v>0.97125097125097115</v>
      </c>
    </row>
    <row r="69" spans="1:54">
      <c r="A69" s="16">
        <v>31686</v>
      </c>
      <c r="B69" s="16" t="str">
        <f t="shared" si="1"/>
        <v>1986-Q4</v>
      </c>
      <c r="C69" s="12">
        <v>1731687.0463796277</v>
      </c>
      <c r="D69" s="12">
        <v>966374.92697052401</v>
      </c>
      <c r="E69" s="12">
        <v>371722.73039515543</v>
      </c>
      <c r="F69" s="12">
        <v>355140.14694711223</v>
      </c>
      <c r="G69" s="12">
        <v>297534.53036619775</v>
      </c>
      <c r="H69" s="12">
        <v>268925.81031349907</v>
      </c>
      <c r="I69" s="13">
        <v>47.553097608938003</v>
      </c>
      <c r="J69" s="13">
        <v>48.15697551439483</v>
      </c>
      <c r="K69" s="13">
        <v>43.930863786309509</v>
      </c>
      <c r="L69" s="13">
        <v>52.465701072682343</v>
      </c>
      <c r="M69" s="13">
        <v>68.674693505472078</v>
      </c>
      <c r="N69" s="13">
        <v>71.106793433200849</v>
      </c>
      <c r="O69" s="13">
        <v>49.104834031841868</v>
      </c>
      <c r="P69" s="12">
        <v>825221.46035334002</v>
      </c>
      <c r="Q69" s="12">
        <v>429726.97691787768</v>
      </c>
      <c r="R69" s="12">
        <v>318877.4393940196</v>
      </c>
      <c r="S69" s="12">
        <v>76539.933641734955</v>
      </c>
      <c r="T69" s="12">
        <v>748604.41631189734</v>
      </c>
      <c r="U69" s="13">
        <v>52.142784021969419</v>
      </c>
      <c r="V69" s="13"/>
      <c r="W69" s="13"/>
      <c r="X69" s="13"/>
      <c r="Y69" s="13"/>
      <c r="Z69" s="13"/>
      <c r="AA69" s="13"/>
      <c r="AB69" s="13">
        <v>0.75703378906014207</v>
      </c>
      <c r="AC69" s="13">
        <v>-0.83119518987829488</v>
      </c>
      <c r="AD69" s="12">
        <v>143716.92465453059</v>
      </c>
      <c r="AE69" s="12">
        <v>130568.32972517917</v>
      </c>
      <c r="AF69" s="12">
        <v>12388.388196763884</v>
      </c>
      <c r="AG69" s="13">
        <v>9.148953723410294</v>
      </c>
      <c r="AH69" s="12">
        <v>106260.42795372516</v>
      </c>
      <c r="AI69" s="12">
        <v>56767118.81007804</v>
      </c>
      <c r="AJ69" s="15">
        <v>7.8747735780000001</v>
      </c>
      <c r="AK69" s="15">
        <v>8.4729849999999995</v>
      </c>
      <c r="AL69" s="13">
        <v>44.19387906811059</v>
      </c>
      <c r="AM69" s="13">
        <v>14.687294925301231</v>
      </c>
      <c r="AN69" s="13">
        <v>60.186153189276887</v>
      </c>
      <c r="AO69" s="14"/>
      <c r="AP69" s="14"/>
      <c r="AQ69" s="12">
        <v>5966745.6267960267</v>
      </c>
      <c r="AR69" s="12">
        <v>7914433.4072680408</v>
      </c>
      <c r="AS69" s="13">
        <v>37.844897564682178</v>
      </c>
      <c r="AT69" s="13">
        <v>13.262688203368233</v>
      </c>
      <c r="AU69" s="13">
        <v>30.505107228943881</v>
      </c>
      <c r="AV69" s="13">
        <v>80.599999999999994</v>
      </c>
      <c r="AW69" s="15">
        <v>0.24815510274578281</v>
      </c>
      <c r="AX69" s="15">
        <v>3.2912037537921259</v>
      </c>
      <c r="AY69" s="15">
        <v>19.776971688385267</v>
      </c>
      <c r="AZ69" s="15">
        <v>1.2531532173832554</v>
      </c>
      <c r="BA69" s="15">
        <v>0.96320554806395686</v>
      </c>
      <c r="BB69" s="15">
        <v>0.93423019431988041</v>
      </c>
    </row>
    <row r="70" spans="1:54">
      <c r="A70" s="16">
        <v>31778</v>
      </c>
      <c r="B70" s="16" t="str">
        <f t="shared" si="1"/>
        <v>1987-Q1</v>
      </c>
      <c r="C70" s="12">
        <v>1723376.218448485</v>
      </c>
      <c r="D70" s="12">
        <v>968081.48179384263</v>
      </c>
      <c r="E70" s="12">
        <v>375281.25092561531</v>
      </c>
      <c r="F70" s="12">
        <v>349296.69871157315</v>
      </c>
      <c r="G70" s="12">
        <v>296088.66880103823</v>
      </c>
      <c r="H70" s="12">
        <v>275169.42322416703</v>
      </c>
      <c r="I70" s="13">
        <v>47.932213810070877</v>
      </c>
      <c r="J70" s="13">
        <v>48.517965893206245</v>
      </c>
      <c r="K70" s="13">
        <v>44.219189634046053</v>
      </c>
      <c r="L70" s="13">
        <v>52.934589828681872</v>
      </c>
      <c r="M70" s="13">
        <v>68.706020006854615</v>
      </c>
      <c r="N70" s="13">
        <v>71.525403645820006</v>
      </c>
      <c r="O70" s="13">
        <v>49.396832222206683</v>
      </c>
      <c r="P70" s="12">
        <v>827808.49127668154</v>
      </c>
      <c r="Q70" s="12">
        <v>434791.52902558201</v>
      </c>
      <c r="R70" s="12">
        <v>314665.32178328506</v>
      </c>
      <c r="S70" s="12">
        <v>78308.334593194581</v>
      </c>
      <c r="T70" s="12">
        <v>749456.85080886702</v>
      </c>
      <c r="U70" s="13">
        <v>52.62228656177475</v>
      </c>
      <c r="V70" s="13"/>
      <c r="W70" s="13"/>
      <c r="X70" s="13"/>
      <c r="Y70" s="13"/>
      <c r="Z70" s="13"/>
      <c r="AA70" s="13"/>
      <c r="AB70" s="13">
        <v>1.1442150489525227</v>
      </c>
      <c r="AC70" s="13">
        <v>0.34515349990883853</v>
      </c>
      <c r="AD70" s="12">
        <v>144082.17923144239</v>
      </c>
      <c r="AE70" s="12">
        <v>130857.62546954928</v>
      </c>
      <c r="AF70" s="12">
        <v>12459.818907536861</v>
      </c>
      <c r="AG70" s="13">
        <v>9.1784798317425587</v>
      </c>
      <c r="AH70" s="12">
        <v>106519.66777425897</v>
      </c>
      <c r="AI70" s="12">
        <v>56871694.142862506</v>
      </c>
      <c r="AJ70" s="15">
        <v>8.1053529750000006</v>
      </c>
      <c r="AK70" s="15">
        <v>8.4712590000000016</v>
      </c>
      <c r="AL70" s="13">
        <v>49.381345533105375</v>
      </c>
      <c r="AM70" s="13">
        <v>17.862910083941205</v>
      </c>
      <c r="AN70" s="13">
        <v>59.221988074055112</v>
      </c>
      <c r="AO70" s="14"/>
      <c r="AP70" s="14"/>
      <c r="AQ70" s="12">
        <v>5991652.1390641937</v>
      </c>
      <c r="AR70" s="12">
        <v>7944707.8712623958</v>
      </c>
      <c r="AS70" s="13">
        <v>38.044538174707768</v>
      </c>
      <c r="AT70" s="13">
        <v>13.169857027930838</v>
      </c>
      <c r="AU70" s="13">
        <v>30.302881678174369</v>
      </c>
      <c r="AV70" s="13">
        <v>80.7</v>
      </c>
      <c r="AW70" s="15">
        <v>0.25229054710817267</v>
      </c>
      <c r="AX70" s="15">
        <v>3.322630434913084</v>
      </c>
      <c r="AY70" s="15">
        <v>19.843132725212463</v>
      </c>
      <c r="AZ70" s="15">
        <v>1.2882221353380967</v>
      </c>
      <c r="BA70" s="15">
        <v>0.8892050506846878</v>
      </c>
      <c r="BB70" s="15">
        <v>0.87108013937282236</v>
      </c>
    </row>
    <row r="71" spans="1:54">
      <c r="A71" s="16">
        <v>31868</v>
      </c>
      <c r="B71" s="16" t="str">
        <f t="shared" si="1"/>
        <v>1987-Q2</v>
      </c>
      <c r="C71" s="12">
        <v>1752410.8129433936</v>
      </c>
      <c r="D71" s="12">
        <v>984821.82538421382</v>
      </c>
      <c r="E71" s="12">
        <v>378727.41699288326</v>
      </c>
      <c r="F71" s="12">
        <v>360920.84883312444</v>
      </c>
      <c r="G71" s="12">
        <v>300502.35252849211</v>
      </c>
      <c r="H71" s="12">
        <v>281889.26439350145</v>
      </c>
      <c r="I71" s="13">
        <v>48.380393169795695</v>
      </c>
      <c r="J71" s="13">
        <v>48.978786622485529</v>
      </c>
      <c r="K71" s="13">
        <v>45.05076775534355</v>
      </c>
      <c r="L71" s="13">
        <v>53.407055895689552</v>
      </c>
      <c r="M71" s="13">
        <v>69.023841303375619</v>
      </c>
      <c r="N71" s="13">
        <v>72.004744278774723</v>
      </c>
      <c r="O71" s="13">
        <v>49.924605471558053</v>
      </c>
      <c r="P71" s="12">
        <v>849625.64183908282</v>
      </c>
      <c r="Q71" s="12">
        <v>443887.81078020978</v>
      </c>
      <c r="R71" s="12">
        <v>326328.20630124502</v>
      </c>
      <c r="S71" s="12">
        <v>79342.708560315441</v>
      </c>
      <c r="T71" s="12">
        <v>770216.01708145486</v>
      </c>
      <c r="U71" s="13">
        <v>52.976874475133542</v>
      </c>
      <c r="V71" s="13"/>
      <c r="W71" s="13"/>
      <c r="X71" s="13"/>
      <c r="Y71" s="13"/>
      <c r="Z71" s="13"/>
      <c r="AA71" s="13"/>
      <c r="AB71" s="13">
        <v>0.65384604602344198</v>
      </c>
      <c r="AC71" s="13">
        <v>0.13071883240779256</v>
      </c>
      <c r="AD71" s="12">
        <v>144525.72440589528</v>
      </c>
      <c r="AE71" s="12">
        <v>131213.44288396495</v>
      </c>
      <c r="AF71" s="12">
        <v>12542.322277574136</v>
      </c>
      <c r="AG71" s="13">
        <v>9.2110117950651205</v>
      </c>
      <c r="AH71" s="12">
        <v>106861.32523914476</v>
      </c>
      <c r="AI71" s="12">
        <v>57028719.793864876</v>
      </c>
      <c r="AJ71" s="15">
        <v>8.4258268600000008</v>
      </c>
      <c r="AK71" s="15">
        <v>8.6889946666666678</v>
      </c>
      <c r="AL71" s="13">
        <v>51.864373129402964</v>
      </c>
      <c r="AM71" s="13">
        <v>18.637610948488483</v>
      </c>
      <c r="AN71" s="13">
        <v>62.8190656210867</v>
      </c>
      <c r="AO71" s="14"/>
      <c r="AP71" s="14"/>
      <c r="AQ71" s="12">
        <v>6040198.3319445224</v>
      </c>
      <c r="AR71" s="12">
        <v>8054412.1606598888</v>
      </c>
      <c r="AS71" s="13">
        <v>38.686620440024093</v>
      </c>
      <c r="AT71" s="13">
        <v>13.355421322898223</v>
      </c>
      <c r="AU71" s="13">
        <v>30.728566576237913</v>
      </c>
      <c r="AV71" s="13">
        <v>80.8</v>
      </c>
      <c r="AW71" s="15">
        <v>0.25330122794360332</v>
      </c>
      <c r="AX71" s="15">
        <v>3.3829446207943032</v>
      </c>
      <c r="AY71" s="15">
        <v>19.401616497450423</v>
      </c>
      <c r="AZ71" s="15">
        <v>1.2680035868620161</v>
      </c>
      <c r="BA71" s="15">
        <v>0.86971647242998784</v>
      </c>
      <c r="BB71" s="15">
        <v>0.88276836158192085</v>
      </c>
    </row>
    <row r="72" spans="1:54">
      <c r="A72" s="16">
        <v>31959</v>
      </c>
      <c r="B72" s="16" t="str">
        <f t="shared" si="1"/>
        <v>1987-Q3</v>
      </c>
      <c r="C72" s="12">
        <v>1771230.0914960641</v>
      </c>
      <c r="D72" s="12">
        <v>993294.99801693193</v>
      </c>
      <c r="E72" s="12">
        <v>381142.88743814634</v>
      </c>
      <c r="F72" s="12">
        <v>369289.19084193133</v>
      </c>
      <c r="G72" s="12">
        <v>315489.65761311009</v>
      </c>
      <c r="H72" s="12">
        <v>293286.61131019128</v>
      </c>
      <c r="I72" s="13">
        <v>48.720329960518967</v>
      </c>
      <c r="J72" s="13">
        <v>49.354450930911675</v>
      </c>
      <c r="K72" s="13">
        <v>45.489163966434894</v>
      </c>
      <c r="L72" s="13">
        <v>53.746922478287765</v>
      </c>
      <c r="M72" s="13">
        <v>69.166809607643756</v>
      </c>
      <c r="N72" s="13">
        <v>72.713342483465723</v>
      </c>
      <c r="O72" s="13">
        <v>50.209540160565318</v>
      </c>
      <c r="P72" s="12">
        <v>864783.70241825539</v>
      </c>
      <c r="Q72" s="12">
        <v>450962.54212842981</v>
      </c>
      <c r="R72" s="12">
        <v>331967.11801116553</v>
      </c>
      <c r="S72" s="12">
        <v>81798.030732522922</v>
      </c>
      <c r="T72" s="12">
        <v>782929.66013959539</v>
      </c>
      <c r="U72" s="13">
        <v>53.247482987755426</v>
      </c>
      <c r="V72" s="13"/>
      <c r="W72" s="13"/>
      <c r="X72" s="13"/>
      <c r="Y72" s="13"/>
      <c r="Z72" s="13"/>
      <c r="AA72" s="13"/>
      <c r="AB72" s="13">
        <v>1.1502480124848442</v>
      </c>
      <c r="AC72" s="13">
        <v>0.57719920743926711</v>
      </c>
      <c r="AD72" s="12">
        <v>144876.55099732734</v>
      </c>
      <c r="AE72" s="12">
        <v>131582.23563504458</v>
      </c>
      <c r="AF72" s="12">
        <v>12525.556526357959</v>
      </c>
      <c r="AG72" s="13">
        <v>9.1763058070922767</v>
      </c>
      <c r="AH72" s="12">
        <v>107325.5063968461</v>
      </c>
      <c r="AI72" s="12">
        <v>57199824.580640793</v>
      </c>
      <c r="AJ72" s="15">
        <v>8.4902365050000004</v>
      </c>
      <c r="AK72" s="15">
        <v>9.4721729999999997</v>
      </c>
      <c r="AL72" s="13">
        <v>53.177116727907475</v>
      </c>
      <c r="AM72" s="13">
        <v>19.05</v>
      </c>
      <c r="AN72" s="13">
        <v>64.710312578949271</v>
      </c>
      <c r="AO72" s="14"/>
      <c r="AP72" s="14"/>
      <c r="AQ72" s="12">
        <v>6140008.9937827047</v>
      </c>
      <c r="AR72" s="12">
        <v>8153254.3468045518</v>
      </c>
      <c r="AS72" s="13">
        <v>39.223545492908386</v>
      </c>
      <c r="AT72" s="13">
        <v>13.461012293549516</v>
      </c>
      <c r="AU72" s="13">
        <v>30.965656004748215</v>
      </c>
      <c r="AV72" s="13">
        <v>80.5</v>
      </c>
      <c r="AW72" s="15">
        <v>0.25460415577488615</v>
      </c>
      <c r="AX72" s="15">
        <v>3.4272296708745387</v>
      </c>
      <c r="AY72" s="15">
        <v>19.028882414164304</v>
      </c>
      <c r="AZ72" s="15">
        <v>1.2616237965976325</v>
      </c>
      <c r="BA72" s="15">
        <v>0.88621056362991846</v>
      </c>
      <c r="BB72" s="15">
        <v>0.88519075860848018</v>
      </c>
    </row>
    <row r="73" spans="1:54">
      <c r="A73" s="16">
        <v>32051</v>
      </c>
      <c r="B73" s="16" t="str">
        <f t="shared" si="1"/>
        <v>1987-Q4</v>
      </c>
      <c r="C73" s="12">
        <v>1793807.7473177311</v>
      </c>
      <c r="D73" s="12">
        <v>1005796.8073398432</v>
      </c>
      <c r="E73" s="12">
        <v>384502.30765535083</v>
      </c>
      <c r="F73" s="12">
        <v>374860.80312888121</v>
      </c>
      <c r="G73" s="12">
        <v>315512.49609860772</v>
      </c>
      <c r="H73" s="12">
        <v>299243.44923797814</v>
      </c>
      <c r="I73" s="13">
        <v>49.301235977418813</v>
      </c>
      <c r="J73" s="13">
        <v>49.723374011714867</v>
      </c>
      <c r="K73" s="13">
        <v>45.946210911378181</v>
      </c>
      <c r="L73" s="13">
        <v>54.470124851815605</v>
      </c>
      <c r="M73" s="13">
        <v>69.816438650348104</v>
      </c>
      <c r="N73" s="13">
        <v>72.35815973235708</v>
      </c>
      <c r="O73" s="13">
        <v>50.704731691689204</v>
      </c>
      <c r="P73" s="12">
        <v>886249.48478279694</v>
      </c>
      <c r="Q73" s="12">
        <v>458844.61371176987</v>
      </c>
      <c r="R73" s="12">
        <v>341877.25122975057</v>
      </c>
      <c r="S73" s="12">
        <v>85483.017264855764</v>
      </c>
      <c r="T73" s="12">
        <v>800721.86494152038</v>
      </c>
      <c r="U73" s="13">
        <v>53.521775755881194</v>
      </c>
      <c r="V73" s="13">
        <v>55.604299077987385</v>
      </c>
      <c r="W73" s="13">
        <v>40.035128541644845</v>
      </c>
      <c r="X73" s="13"/>
      <c r="Y73" s="13"/>
      <c r="Z73" s="13"/>
      <c r="AA73" s="13"/>
      <c r="AB73" s="13">
        <v>0.67678147112163101</v>
      </c>
      <c r="AC73" s="13">
        <v>0.25336398551880812</v>
      </c>
      <c r="AD73" s="12">
        <v>145126.15995692232</v>
      </c>
      <c r="AE73" s="12">
        <v>131935.21621631677</v>
      </c>
      <c r="AF73" s="12">
        <v>12428.563160477528</v>
      </c>
      <c r="AG73" s="13">
        <v>9.0892942695658903</v>
      </c>
      <c r="AH73" s="12">
        <v>107656.74177584982</v>
      </c>
      <c r="AI73" s="12">
        <v>57352675.358797535</v>
      </c>
      <c r="AJ73" s="15">
        <v>8.4260121350000006</v>
      </c>
      <c r="AK73" s="15">
        <v>9.6134296666666668</v>
      </c>
      <c r="AL73" s="13">
        <v>53.546064563484038</v>
      </c>
      <c r="AM73" s="13">
        <v>17.863333333333333</v>
      </c>
      <c r="AN73" s="13">
        <v>71.607801484095106</v>
      </c>
      <c r="AO73" s="14"/>
      <c r="AP73" s="14"/>
      <c r="AQ73" s="12">
        <v>6224387.1634915201</v>
      </c>
      <c r="AR73" s="12">
        <v>8279314.8926319294</v>
      </c>
      <c r="AS73" s="13">
        <v>39.83290397869601</v>
      </c>
      <c r="AT73" s="13">
        <v>13.596125422469928</v>
      </c>
      <c r="AU73" s="13">
        <v>31.276792862681557</v>
      </c>
      <c r="AV73" s="13">
        <v>81.5</v>
      </c>
      <c r="AW73" s="15">
        <v>0.25579364031506563</v>
      </c>
      <c r="AX73" s="15">
        <v>3.4778024159937928</v>
      </c>
      <c r="AY73" s="15">
        <v>18.584692950708217</v>
      </c>
      <c r="AZ73" s="15">
        <v>1.2874267337399972</v>
      </c>
      <c r="BA73" s="15">
        <v>0.82365538258792526</v>
      </c>
      <c r="BB73" s="15">
        <v>0.76722418290624528</v>
      </c>
    </row>
    <row r="74" spans="1:54">
      <c r="A74" s="16">
        <v>32143</v>
      </c>
      <c r="B74" s="16" t="str">
        <f t="shared" si="1"/>
        <v>1988-Q1</v>
      </c>
      <c r="C74" s="12">
        <v>1803713.1760152902</v>
      </c>
      <c r="D74" s="12">
        <v>1006328.2379162586</v>
      </c>
      <c r="E74" s="12">
        <v>387062.46913090785</v>
      </c>
      <c r="F74" s="12">
        <v>380907.88746003219</v>
      </c>
      <c r="G74" s="12">
        <v>309076.33970680792</v>
      </c>
      <c r="H74" s="12">
        <v>296645.74629727891</v>
      </c>
      <c r="I74" s="13">
        <v>49.774319690258224</v>
      </c>
      <c r="J74" s="13">
        <v>50.08214188090038</v>
      </c>
      <c r="K74" s="13">
        <v>46.339069000619297</v>
      </c>
      <c r="L74" s="13">
        <v>54.895539782244512</v>
      </c>
      <c r="M74" s="13">
        <v>69.887004471830451</v>
      </c>
      <c r="N74" s="13">
        <v>72.447461707886319</v>
      </c>
      <c r="O74" s="13">
        <v>51.300334928751269</v>
      </c>
      <c r="P74" s="12">
        <v>899694.57964639773</v>
      </c>
      <c r="Q74" s="12">
        <v>467095.63494498306</v>
      </c>
      <c r="R74" s="12">
        <v>347506.42178063572</v>
      </c>
      <c r="S74" s="12">
        <v>85026.400496356364</v>
      </c>
      <c r="T74" s="12">
        <v>814602.05672561878</v>
      </c>
      <c r="U74" s="13">
        <v>53.896274160989229</v>
      </c>
      <c r="V74" s="13">
        <v>56.079964893415251</v>
      </c>
      <c r="W74" s="13">
        <v>39.36794517307483</v>
      </c>
      <c r="X74" s="13"/>
      <c r="Y74" s="13"/>
      <c r="Z74" s="13"/>
      <c r="AA74" s="13"/>
      <c r="AB74" s="13">
        <v>0.58937014989008552</v>
      </c>
      <c r="AC74" s="13">
        <v>0.46800875457067476</v>
      </c>
      <c r="AD74" s="12">
        <v>145654.36212049943</v>
      </c>
      <c r="AE74" s="12">
        <v>132512.1795772117</v>
      </c>
      <c r="AF74" s="12">
        <v>12382.924553420899</v>
      </c>
      <c r="AG74" s="13">
        <v>9.0228554448751961</v>
      </c>
      <c r="AH74" s="12">
        <v>108101.06914754199</v>
      </c>
      <c r="AI74" s="12">
        <v>57570699.027438797</v>
      </c>
      <c r="AJ74" s="15">
        <v>7.4535991590000004</v>
      </c>
      <c r="AK74" s="15">
        <v>8.9861620000000002</v>
      </c>
      <c r="AL74" s="13">
        <v>51.055345135247777</v>
      </c>
      <c r="AM74" s="13">
        <v>15.73666666666667</v>
      </c>
      <c r="AN74" s="13">
        <v>77.466958726376347</v>
      </c>
      <c r="AO74" s="14"/>
      <c r="AP74" s="14"/>
      <c r="AQ74" s="12">
        <v>6298134.8942782115</v>
      </c>
      <c r="AR74" s="12">
        <v>8368752.3979286337</v>
      </c>
      <c r="AS74" s="13">
        <v>40.285700611891635</v>
      </c>
      <c r="AT74" s="13">
        <v>13.611678426618207</v>
      </c>
      <c r="AU74" s="13">
        <v>31.33040255696082</v>
      </c>
      <c r="AV74" s="13">
        <v>81.5</v>
      </c>
      <c r="AW74" s="15">
        <v>0.25896336577020351</v>
      </c>
      <c r="AX74" s="15">
        <v>3.5249260591387186</v>
      </c>
      <c r="AY74" s="15">
        <v>19.023647906515578</v>
      </c>
      <c r="AZ74" s="15">
        <v>1.2805862625393576</v>
      </c>
      <c r="BA74" s="15">
        <v>0.81070125658694769</v>
      </c>
      <c r="BB74" s="15">
        <v>0.79891347767036824</v>
      </c>
    </row>
    <row r="75" spans="1:54">
      <c r="A75" s="16">
        <v>32234</v>
      </c>
      <c r="B75" s="16" t="str">
        <f t="shared" si="1"/>
        <v>1988-Q2</v>
      </c>
      <c r="C75" s="12">
        <v>1820294.1945625939</v>
      </c>
      <c r="D75" s="12">
        <v>1011894.8049670291</v>
      </c>
      <c r="E75" s="12">
        <v>388458.69176449109</v>
      </c>
      <c r="F75" s="12">
        <v>388104.7263998788</v>
      </c>
      <c r="G75" s="12">
        <v>325455.71611812047</v>
      </c>
      <c r="H75" s="12">
        <v>307277.66314036533</v>
      </c>
      <c r="I75" s="13">
        <v>50.32516737397065</v>
      </c>
      <c r="J75" s="13">
        <v>50.641661939627312</v>
      </c>
      <c r="K75" s="13">
        <v>46.80427902991358</v>
      </c>
      <c r="L75" s="13">
        <v>55.540528642203142</v>
      </c>
      <c r="M75" s="13">
        <v>70.735284375705319</v>
      </c>
      <c r="N75" s="13">
        <v>73.09819742775295</v>
      </c>
      <c r="O75" s="13">
        <v>51.77795726508721</v>
      </c>
      <c r="P75" s="12">
        <v>918013.57894523861</v>
      </c>
      <c r="Q75" s="12">
        <v>474974.22129072901</v>
      </c>
      <c r="R75" s="12">
        <v>354767.52435925626</v>
      </c>
      <c r="S75" s="12">
        <v>88219.92193944368</v>
      </c>
      <c r="T75" s="12">
        <v>829741.74564998527</v>
      </c>
      <c r="U75" s="13">
        <v>54.285819812305753</v>
      </c>
      <c r="V75" s="13">
        <v>56.495664642176337</v>
      </c>
      <c r="W75" s="13">
        <v>39.655528592381977</v>
      </c>
      <c r="X75" s="13"/>
      <c r="Y75" s="13"/>
      <c r="Z75" s="13"/>
      <c r="AA75" s="13"/>
      <c r="AB75" s="13">
        <v>1.0762414071360058</v>
      </c>
      <c r="AC75" s="13">
        <v>0.46649079039216201</v>
      </c>
      <c r="AD75" s="12">
        <v>146086.3052250772</v>
      </c>
      <c r="AE75" s="12">
        <v>132998.29100556043</v>
      </c>
      <c r="AF75" s="12">
        <v>12332.176166130403</v>
      </c>
      <c r="AG75" s="13">
        <v>8.9590972948161571</v>
      </c>
      <c r="AH75" s="12">
        <v>108621.00877483406</v>
      </c>
      <c r="AI75" s="12">
        <v>57703585.940562725</v>
      </c>
      <c r="AJ75" s="15">
        <v>7.2598364330000003</v>
      </c>
      <c r="AK75" s="15">
        <v>8.8829396666666671</v>
      </c>
      <c r="AL75" s="13">
        <v>54.859563600193638</v>
      </c>
      <c r="AM75" s="13">
        <v>16.149999999999999</v>
      </c>
      <c r="AN75" s="13">
        <v>89.444856126448258</v>
      </c>
      <c r="AO75" s="14"/>
      <c r="AP75" s="14"/>
      <c r="AQ75" s="12">
        <v>6350570.7337205</v>
      </c>
      <c r="AR75" s="12">
        <v>8418341.7701753322</v>
      </c>
      <c r="AS75" s="13">
        <v>40.478882035756307</v>
      </c>
      <c r="AT75" s="13">
        <v>13.686598382579898</v>
      </c>
      <c r="AU75" s="13">
        <v>31.545599201366418</v>
      </c>
      <c r="AV75" s="13">
        <v>81.2</v>
      </c>
      <c r="AW75" s="15">
        <v>0.26093266830687362</v>
      </c>
      <c r="AX75" s="15">
        <v>3.5712806360111133</v>
      </c>
      <c r="AY75" s="15">
        <v>18.885667708781867</v>
      </c>
      <c r="AZ75" s="15">
        <v>1.2514932016708109</v>
      </c>
      <c r="BA75" s="15">
        <v>0.8221655841486476</v>
      </c>
      <c r="BB75" s="15">
        <v>0.87642418930762489</v>
      </c>
    </row>
    <row r="76" spans="1:54">
      <c r="A76" s="16">
        <v>32325</v>
      </c>
      <c r="B76" s="16" t="str">
        <f t="shared" si="1"/>
        <v>1988-Q3</v>
      </c>
      <c r="C76" s="12">
        <v>1842840.4244708212</v>
      </c>
      <c r="D76" s="12">
        <v>1026471.2199222172</v>
      </c>
      <c r="E76" s="12">
        <v>390132.35142857855</v>
      </c>
      <c r="F76" s="12">
        <v>394639.55168330629</v>
      </c>
      <c r="G76" s="12">
        <v>330652.37225154275</v>
      </c>
      <c r="H76" s="12">
        <v>318113.27552127402</v>
      </c>
      <c r="I76" s="13">
        <v>50.775074675872041</v>
      </c>
      <c r="J76" s="13">
        <v>51.136730917330766</v>
      </c>
      <c r="K76" s="13">
        <v>47.445075932629003</v>
      </c>
      <c r="L76" s="13">
        <v>56.222803037914296</v>
      </c>
      <c r="M76" s="13">
        <v>71.903481159705009</v>
      </c>
      <c r="N76" s="13">
        <v>74.9137889905912</v>
      </c>
      <c r="O76" s="13">
        <v>52.206747171043219</v>
      </c>
      <c r="P76" s="12">
        <v>937692.82815989596</v>
      </c>
      <c r="Q76" s="12">
        <v>482836.47237079975</v>
      </c>
      <c r="R76" s="12">
        <v>364132.38360900746</v>
      </c>
      <c r="S76" s="12">
        <v>90671.352859955077</v>
      </c>
      <c r="T76" s="12">
        <v>846968.85597980721</v>
      </c>
      <c r="U76" s="13">
        <v>54.701297557981071</v>
      </c>
      <c r="V76" s="13">
        <v>56.702084305602213</v>
      </c>
      <c r="W76" s="13">
        <v>39.672199589937513</v>
      </c>
      <c r="X76" s="13"/>
      <c r="Y76" s="13"/>
      <c r="Z76" s="13"/>
      <c r="AA76" s="13"/>
      <c r="AB76" s="13">
        <v>0.54314033605944823</v>
      </c>
      <c r="AC76" s="13">
        <v>0.60287650682218197</v>
      </c>
      <c r="AD76" s="12">
        <v>146305.68262265975</v>
      </c>
      <c r="AE76" s="12">
        <v>133333.78855244306</v>
      </c>
      <c r="AF76" s="12">
        <v>12223.180264016952</v>
      </c>
      <c r="AG76" s="13">
        <v>8.866295442312234</v>
      </c>
      <c r="AH76" s="12">
        <v>109041.22903394235</v>
      </c>
      <c r="AI76" s="12">
        <v>57736402.067109555</v>
      </c>
      <c r="AJ76" s="15">
        <v>7.9743925070000001</v>
      </c>
      <c r="AK76" s="15">
        <v>9.0341199999999997</v>
      </c>
      <c r="AL76" s="13">
        <v>50.760264323421595</v>
      </c>
      <c r="AM76" s="13">
        <v>14.326666666666668</v>
      </c>
      <c r="AN76" s="13">
        <v>87.701942263044359</v>
      </c>
      <c r="AO76" s="14"/>
      <c r="AP76" s="14"/>
      <c r="AQ76" s="12">
        <v>6429820.5653269757</v>
      </c>
      <c r="AR76" s="12">
        <v>8545090.6159574687</v>
      </c>
      <c r="AS76" s="13">
        <v>40.870797254167108</v>
      </c>
      <c r="AT76" s="13">
        <v>13.821255995782286</v>
      </c>
      <c r="AU76" s="13">
        <v>31.918172218781606</v>
      </c>
      <c r="AV76" s="13">
        <v>82.4</v>
      </c>
      <c r="AW76" s="15">
        <v>0.26200666425550556</v>
      </c>
      <c r="AX76" s="15">
        <v>3.6212611792763223</v>
      </c>
      <c r="AY76" s="15">
        <v>18.331706520679887</v>
      </c>
      <c r="AZ76" s="15">
        <v>1.2081542723685441</v>
      </c>
      <c r="BA76" s="15">
        <v>0.89798850574712652</v>
      </c>
      <c r="BB76" s="15">
        <v>0.90563303749320767</v>
      </c>
    </row>
    <row r="77" spans="1:54">
      <c r="A77" s="16">
        <v>32417</v>
      </c>
      <c r="B77" s="16" t="str">
        <f t="shared" si="1"/>
        <v>1988-Q4</v>
      </c>
      <c r="C77" s="12">
        <v>1859883.8411527774</v>
      </c>
      <c r="D77" s="12">
        <v>1034146.7445183642</v>
      </c>
      <c r="E77" s="12">
        <v>393515.29799477151</v>
      </c>
      <c r="F77" s="12">
        <v>401803.74167571863</v>
      </c>
      <c r="G77" s="12">
        <v>339186.10907734482</v>
      </c>
      <c r="H77" s="12">
        <v>324151.16836600204</v>
      </c>
      <c r="I77" s="13">
        <v>51.438992207329719</v>
      </c>
      <c r="J77" s="13">
        <v>51.677867791991524</v>
      </c>
      <c r="K77" s="13">
        <v>47.97604654173125</v>
      </c>
      <c r="L77" s="13">
        <v>56.775384221460264</v>
      </c>
      <c r="M77" s="13">
        <v>72.930102131228836</v>
      </c>
      <c r="N77" s="13">
        <v>75.065079270114296</v>
      </c>
      <c r="O77" s="13">
        <v>52.939360815975618</v>
      </c>
      <c r="P77" s="12">
        <v>958739.37884778413</v>
      </c>
      <c r="Q77" s="12">
        <v>490933.65009451431</v>
      </c>
      <c r="R77" s="12">
        <v>375853.21571050445</v>
      </c>
      <c r="S77" s="12">
        <v>91877.878684530675</v>
      </c>
      <c r="T77" s="12">
        <v>866786.86580501869</v>
      </c>
      <c r="U77" s="13">
        <v>55.123778804616045</v>
      </c>
      <c r="V77" s="13">
        <v>57.154236316685214</v>
      </c>
      <c r="W77" s="13">
        <v>39.521503732094637</v>
      </c>
      <c r="X77" s="13"/>
      <c r="Y77" s="13"/>
      <c r="Z77" s="13"/>
      <c r="AA77" s="13"/>
      <c r="AB77" s="13">
        <v>0.69779935132490323</v>
      </c>
      <c r="AC77" s="13">
        <v>0.27594912118537013</v>
      </c>
      <c r="AD77" s="12">
        <v>146443.47071909136</v>
      </c>
      <c r="AE77" s="12">
        <v>133681.83549912766</v>
      </c>
      <c r="AF77" s="12">
        <v>12025.729282018348</v>
      </c>
      <c r="AG77" s="13">
        <v>8.7143763783385975</v>
      </c>
      <c r="AH77" s="12">
        <v>109414.57068180849</v>
      </c>
      <c r="AI77" s="12">
        <v>57756058.613487408</v>
      </c>
      <c r="AJ77" s="15">
        <v>8.4754225069999993</v>
      </c>
      <c r="AK77" s="15">
        <v>8.9806946666666665</v>
      </c>
      <c r="AL77" s="13">
        <v>48.544229363339831</v>
      </c>
      <c r="AM77" s="13">
        <v>13.58</v>
      </c>
      <c r="AN77" s="13">
        <v>87.331109526484198</v>
      </c>
      <c r="AO77" s="14"/>
      <c r="AP77" s="14"/>
      <c r="AQ77" s="12">
        <v>6490725.5254922267</v>
      </c>
      <c r="AR77" s="12">
        <v>8613231.4334114473</v>
      </c>
      <c r="AS77" s="13">
        <v>41.389591445419192</v>
      </c>
      <c r="AT77" s="13">
        <v>13.912764095499826</v>
      </c>
      <c r="AU77" s="13">
        <v>32.202402411137705</v>
      </c>
      <c r="AV77" s="13">
        <v>83.2</v>
      </c>
      <c r="AW77" s="15">
        <v>0.26395930715233701</v>
      </c>
      <c r="AX77" s="15">
        <v>3.6724035712220444</v>
      </c>
      <c r="AY77" s="15">
        <v>18.571870769971671</v>
      </c>
      <c r="AZ77" s="15">
        <v>1.2221529484911726</v>
      </c>
      <c r="BA77" s="15">
        <v>0.85448175681449212</v>
      </c>
      <c r="BB77" s="15">
        <v>0.85280573085451128</v>
      </c>
    </row>
    <row r="78" spans="1:54">
      <c r="A78" s="16">
        <v>32509</v>
      </c>
      <c r="B78" s="16" t="str">
        <f t="shared" si="1"/>
        <v>1989-Q1</v>
      </c>
      <c r="C78" s="12">
        <v>1881730.5665176357</v>
      </c>
      <c r="D78" s="12">
        <v>1044114.628431977</v>
      </c>
      <c r="E78" s="12">
        <v>392462.11397473025</v>
      </c>
      <c r="F78" s="12">
        <v>412176.45391326793</v>
      </c>
      <c r="G78" s="12">
        <v>344154.23399766645</v>
      </c>
      <c r="H78" s="12">
        <v>332030.24931876647</v>
      </c>
      <c r="I78" s="13">
        <v>52.063741126758821</v>
      </c>
      <c r="J78" s="13">
        <v>52.276593952981102</v>
      </c>
      <c r="K78" s="13">
        <v>48.951747259515656</v>
      </c>
      <c r="L78" s="13">
        <v>57.426024862033479</v>
      </c>
      <c r="M78" s="13">
        <v>73.806945476130778</v>
      </c>
      <c r="N78" s="13">
        <v>76.918151695889293</v>
      </c>
      <c r="O78" s="13">
        <v>53.508389891020784</v>
      </c>
      <c r="P78" s="12">
        <v>981782.08939250337</v>
      </c>
      <c r="Q78" s="12">
        <v>502391.34519315802</v>
      </c>
      <c r="R78" s="12">
        <v>384004.46776851115</v>
      </c>
      <c r="S78" s="12">
        <v>95326.464470289851</v>
      </c>
      <c r="T78" s="12">
        <v>886395.81296166917</v>
      </c>
      <c r="U78" s="13">
        <v>55.831041350665849</v>
      </c>
      <c r="V78" s="13">
        <v>57.808511769413371</v>
      </c>
      <c r="W78" s="13">
        <v>40.952702437378477</v>
      </c>
      <c r="X78" s="13"/>
      <c r="Y78" s="13"/>
      <c r="Z78" s="13"/>
      <c r="AA78" s="13"/>
      <c r="AB78" s="13">
        <v>-0.38370494323035287</v>
      </c>
      <c r="AC78" s="13">
        <v>-0.24296057421767109</v>
      </c>
      <c r="AD78" s="12">
        <v>146928.11294843996</v>
      </c>
      <c r="AE78" s="12">
        <v>134273.6013332376</v>
      </c>
      <c r="AF78" s="12">
        <v>11925.227635399393</v>
      </c>
      <c r="AG78" s="13">
        <v>8.6127231618656062</v>
      </c>
      <c r="AH78" s="12">
        <v>110111.16236065347</v>
      </c>
      <c r="AI78" s="12">
        <v>57881521.460677572</v>
      </c>
      <c r="AJ78" s="15">
        <v>9.5159466239999997</v>
      </c>
      <c r="AK78" s="15">
        <v>9.404246333333333</v>
      </c>
      <c r="AL78" s="13">
        <v>57.015998765174409</v>
      </c>
      <c r="AM78" s="13">
        <v>17.58666666666667</v>
      </c>
      <c r="AN78" s="13">
        <v>88.109858273839379</v>
      </c>
      <c r="AO78" s="14"/>
      <c r="AP78" s="14"/>
      <c r="AQ78" s="12">
        <v>6560214.3709695414</v>
      </c>
      <c r="AR78" s="12">
        <v>8732241.3819901776</v>
      </c>
      <c r="AS78" s="13">
        <v>41.743253380164759</v>
      </c>
      <c r="AT78" s="13">
        <v>14.014151313686698</v>
      </c>
      <c r="AU78" s="13">
        <v>32.510039802530237</v>
      </c>
      <c r="AV78" s="13">
        <v>84.5</v>
      </c>
      <c r="AW78" s="15">
        <v>0.26698367669229739</v>
      </c>
      <c r="AX78" s="15">
        <v>3.7415496434502638</v>
      </c>
      <c r="AY78" s="15">
        <v>18.253264968271957</v>
      </c>
      <c r="AZ78" s="15">
        <v>1.2022331325289324</v>
      </c>
      <c r="BA78" s="15">
        <v>0.88794175102113293</v>
      </c>
      <c r="BB78" s="15">
        <v>0.9088430428065073</v>
      </c>
    </row>
    <row r="79" spans="1:54">
      <c r="A79" s="16">
        <v>32599</v>
      </c>
      <c r="B79" s="16" t="str">
        <f t="shared" si="1"/>
        <v>1989-Q2</v>
      </c>
      <c r="C79" s="12">
        <v>1899619.3995793511</v>
      </c>
      <c r="D79" s="12">
        <v>1050635.8672696024</v>
      </c>
      <c r="E79" s="12">
        <v>395462.00958307984</v>
      </c>
      <c r="F79" s="12">
        <v>416263.60430109041</v>
      </c>
      <c r="G79" s="12">
        <v>358066.89186712651</v>
      </c>
      <c r="H79" s="12">
        <v>342053.17636784998</v>
      </c>
      <c r="I79" s="13">
        <v>52.514100485108216</v>
      </c>
      <c r="J79" s="13">
        <v>53.071532460805592</v>
      </c>
      <c r="K79" s="13">
        <v>49.118820595734398</v>
      </c>
      <c r="L79" s="13">
        <v>58.13263287787327</v>
      </c>
      <c r="M79" s="13">
        <v>74.902756892133183</v>
      </c>
      <c r="N79" s="13">
        <v>78.856571989645488</v>
      </c>
      <c r="O79" s="13">
        <v>53.975030946846495</v>
      </c>
      <c r="P79" s="12">
        <v>999688.78606990562</v>
      </c>
      <c r="Q79" s="12">
        <v>510242.87606385816</v>
      </c>
      <c r="R79" s="12">
        <v>392378.76813769614</v>
      </c>
      <c r="S79" s="12">
        <v>97001.021401672551</v>
      </c>
      <c r="T79" s="12">
        <v>902621.64420155436</v>
      </c>
      <c r="U79" s="13">
        <v>56.474651228530455</v>
      </c>
      <c r="V79" s="13">
        <v>58.44552187299653</v>
      </c>
      <c r="W79" s="13">
        <v>42.083997406592808</v>
      </c>
      <c r="X79" s="13"/>
      <c r="Y79" s="13"/>
      <c r="Z79" s="13"/>
      <c r="AA79" s="13"/>
      <c r="AB79" s="13">
        <v>0.78279174791357398</v>
      </c>
      <c r="AC79" s="13">
        <v>0.93578293479526597</v>
      </c>
      <c r="AD79" s="12">
        <v>147327.8954737153</v>
      </c>
      <c r="AE79" s="12">
        <v>134819.02184986431</v>
      </c>
      <c r="AF79" s="12">
        <v>11788.510028797258</v>
      </c>
      <c r="AG79" s="13">
        <v>8.4904990895513581</v>
      </c>
      <c r="AH79" s="12">
        <v>110698.62384758514</v>
      </c>
      <c r="AI79" s="12">
        <v>58003521.667953141</v>
      </c>
      <c r="AJ79" s="15">
        <v>9.6913450809999997</v>
      </c>
      <c r="AK79" s="15">
        <v>9.6271593333333332</v>
      </c>
      <c r="AL79" s="13">
        <v>57.779204549729727</v>
      </c>
      <c r="AM79" s="13">
        <v>18.873333333333335</v>
      </c>
      <c r="AN79" s="13">
        <v>82.621533768118283</v>
      </c>
      <c r="AO79" s="14"/>
      <c r="AP79" s="14"/>
      <c r="AQ79" s="12">
        <v>6586225.2560271844</v>
      </c>
      <c r="AR79" s="12">
        <v>8778454.3844966795</v>
      </c>
      <c r="AS79" s="13">
        <v>41.946617885590641</v>
      </c>
      <c r="AT79" s="13">
        <v>14.090143760980439</v>
      </c>
      <c r="AU79" s="13">
        <v>32.750070081156608</v>
      </c>
      <c r="AV79" s="13">
        <v>83.8</v>
      </c>
      <c r="AW79" s="15">
        <v>0.26860268755775268</v>
      </c>
      <c r="AX79" s="15">
        <v>3.7846504822744471</v>
      </c>
      <c r="AY79" s="15">
        <v>17.907012337677056</v>
      </c>
      <c r="AZ79" s="15">
        <v>1.201846181087834</v>
      </c>
      <c r="BA79" s="15">
        <v>0.93083868565577588</v>
      </c>
      <c r="BB79" s="15">
        <v>0.94428706326723333</v>
      </c>
    </row>
    <row r="80" spans="1:54">
      <c r="A80" s="16">
        <v>32690</v>
      </c>
      <c r="B80" s="16" t="str">
        <f t="shared" si="1"/>
        <v>1989-Q3</v>
      </c>
      <c r="C80" s="12">
        <v>1910978.7313875325</v>
      </c>
      <c r="D80" s="12">
        <v>1062810.9630336552</v>
      </c>
      <c r="E80" s="12">
        <v>397271.18452005938</v>
      </c>
      <c r="F80" s="12">
        <v>419187.19931033102</v>
      </c>
      <c r="G80" s="12">
        <v>352522.85947611503</v>
      </c>
      <c r="H80" s="12">
        <v>340851.17406915955</v>
      </c>
      <c r="I80" s="13">
        <v>53.044264238850104</v>
      </c>
      <c r="J80" s="13">
        <v>53.565311065178882</v>
      </c>
      <c r="K80" s="13">
        <v>49.860758507659952</v>
      </c>
      <c r="L80" s="13">
        <v>58.516905058904484</v>
      </c>
      <c r="M80" s="13">
        <v>75.185899633694689</v>
      </c>
      <c r="N80" s="13">
        <v>78.478644763394442</v>
      </c>
      <c r="O80" s="13">
        <v>54.385582770750759</v>
      </c>
      <c r="P80" s="12">
        <v>1015819.5727035676</v>
      </c>
      <c r="Q80" s="12">
        <v>521068.99528309843</v>
      </c>
      <c r="R80" s="12">
        <v>393869.52547452704</v>
      </c>
      <c r="S80" s="12">
        <v>100855.09723225437</v>
      </c>
      <c r="T80" s="12">
        <v>914938.52075762546</v>
      </c>
      <c r="U80" s="13">
        <v>56.86923800643153</v>
      </c>
      <c r="V80" s="13">
        <v>58.709410549350835</v>
      </c>
      <c r="W80" s="13">
        <v>41.841437248584917</v>
      </c>
      <c r="X80" s="13"/>
      <c r="Y80" s="13"/>
      <c r="Z80" s="13"/>
      <c r="AA80" s="13"/>
      <c r="AB80" s="13">
        <v>0.74917244931270621</v>
      </c>
      <c r="AC80" s="13">
        <v>0.99015016069284445</v>
      </c>
      <c r="AD80" s="12">
        <v>147884.25185739619</v>
      </c>
      <c r="AE80" s="12">
        <v>135540.03151605651</v>
      </c>
      <c r="AF80" s="12">
        <v>11633.947140147784</v>
      </c>
      <c r="AG80" s="13">
        <v>8.3472176288541782</v>
      </c>
      <c r="AH80" s="12">
        <v>111489.26503206689</v>
      </c>
      <c r="AI80" s="12">
        <v>58208965.025517322</v>
      </c>
      <c r="AJ80" s="15">
        <v>10.102045947000001</v>
      </c>
      <c r="AK80" s="15">
        <v>9.6047803333333324</v>
      </c>
      <c r="AL80" s="13">
        <v>53.815538262439915</v>
      </c>
      <c r="AM80" s="13">
        <v>17.386666666666667</v>
      </c>
      <c r="AN80" s="13">
        <v>75.761128137207322</v>
      </c>
      <c r="AO80" s="14"/>
      <c r="AP80" s="14"/>
      <c r="AQ80" s="12">
        <v>6628906.9919218412</v>
      </c>
      <c r="AR80" s="12">
        <v>8839416.508478336</v>
      </c>
      <c r="AS80" s="13">
        <v>42.236060063779668</v>
      </c>
      <c r="AT80" s="13">
        <v>14.098998723938999</v>
      </c>
      <c r="AU80" s="13">
        <v>32.829629088059001</v>
      </c>
      <c r="AV80" s="13">
        <v>84.5</v>
      </c>
      <c r="AW80" s="15">
        <v>0.27267126877166142</v>
      </c>
      <c r="AX80" s="15">
        <v>3.8443918704664823</v>
      </c>
      <c r="AY80" s="15">
        <v>17.64736051558074</v>
      </c>
      <c r="AZ80" s="15">
        <v>1.2160262293263195</v>
      </c>
      <c r="BA80" s="15">
        <v>0.92721372276309688</v>
      </c>
      <c r="BB80" s="15">
        <v>0.90481360839667035</v>
      </c>
    </row>
    <row r="81" spans="1:57">
      <c r="A81" s="16">
        <v>32782</v>
      </c>
      <c r="B81" s="16" t="str">
        <f t="shared" si="1"/>
        <v>1989-Q4</v>
      </c>
      <c r="C81" s="12">
        <v>1930892.0611188167</v>
      </c>
      <c r="D81" s="12">
        <v>1073829.010934209</v>
      </c>
      <c r="E81" s="12">
        <v>397337.73313572974</v>
      </c>
      <c r="F81" s="12">
        <v>429046.64370007254</v>
      </c>
      <c r="G81" s="12">
        <v>358493.17865973519</v>
      </c>
      <c r="H81" s="12">
        <v>351360.89904535061</v>
      </c>
      <c r="I81" s="13">
        <v>53.767863483260456</v>
      </c>
      <c r="J81" s="13">
        <v>54.15534417048621</v>
      </c>
      <c r="K81" s="13">
        <v>50.570326911549515</v>
      </c>
      <c r="L81" s="13">
        <v>59.237780134000573</v>
      </c>
      <c r="M81" s="13">
        <v>75.171008382213444</v>
      </c>
      <c r="N81" s="13">
        <v>77.974446891315083</v>
      </c>
      <c r="O81" s="13">
        <v>55.193617267304582</v>
      </c>
      <c r="P81" s="12">
        <v>1040406.5316734713</v>
      </c>
      <c r="Q81" s="12">
        <v>532816.32808099955</v>
      </c>
      <c r="R81" s="12">
        <v>405386.72630019503</v>
      </c>
      <c r="S81" s="12">
        <v>102157.78020985823</v>
      </c>
      <c r="T81" s="12">
        <v>938203.05438119452</v>
      </c>
      <c r="U81" s="13">
        <v>57.38760880328703</v>
      </c>
      <c r="V81" s="13">
        <v>59.23021264288456</v>
      </c>
      <c r="W81" s="13">
        <v>43.088758410405752</v>
      </c>
      <c r="X81" s="13"/>
      <c r="Y81" s="13"/>
      <c r="Z81" s="13"/>
      <c r="AA81" s="13"/>
      <c r="AB81" s="13">
        <v>1.0161816661775867</v>
      </c>
      <c r="AC81" s="13">
        <v>1.4476265010894802</v>
      </c>
      <c r="AD81" s="12">
        <v>148703.80946413145</v>
      </c>
      <c r="AE81" s="12">
        <v>136451.17930732432</v>
      </c>
      <c r="AF81" s="12">
        <v>11548.079126109047</v>
      </c>
      <c r="AG81" s="13">
        <v>8.2396208953628545</v>
      </c>
      <c r="AH81" s="12">
        <v>112305.60113898717</v>
      </c>
      <c r="AI81" s="12">
        <v>58494536.700157925</v>
      </c>
      <c r="AJ81" s="15">
        <v>11.071902127</v>
      </c>
      <c r="AK81" s="15">
        <v>10.086688000000001</v>
      </c>
      <c r="AL81" s="13">
        <v>56.022904798636944</v>
      </c>
      <c r="AM81" s="13">
        <v>19.16</v>
      </c>
      <c r="AN81" s="13">
        <v>72.201133862756734</v>
      </c>
      <c r="AO81" s="14"/>
      <c r="AP81" s="14"/>
      <c r="AQ81" s="12">
        <v>6677556.3066334715</v>
      </c>
      <c r="AR81" s="12">
        <v>8938255.3615656551</v>
      </c>
      <c r="AS81" s="13">
        <v>42.609796475207254</v>
      </c>
      <c r="AT81" s="13">
        <v>14.150790567884611</v>
      </c>
      <c r="AU81" s="13">
        <v>33.009784674704562</v>
      </c>
      <c r="AV81" s="13">
        <v>84.7</v>
      </c>
      <c r="AW81" s="15">
        <v>0.27594309325207428</v>
      </c>
      <c r="AX81" s="15">
        <v>3.9048129212643561</v>
      </c>
      <c r="AY81" s="15">
        <v>17.934923863456095</v>
      </c>
      <c r="AZ81" s="15">
        <v>1.2669308670592945</v>
      </c>
      <c r="BA81" s="15">
        <v>0.88660342228921007</v>
      </c>
      <c r="BB81" s="15">
        <v>0.83542188805346695</v>
      </c>
    </row>
    <row r="82" spans="1:57">
      <c r="A82" s="16">
        <v>32874</v>
      </c>
      <c r="B82" s="16" t="str">
        <f t="shared" si="1"/>
        <v>1990-Q1</v>
      </c>
      <c r="C82" s="12">
        <v>1957069.5500513548</v>
      </c>
      <c r="D82" s="12">
        <v>1082607.7857935962</v>
      </c>
      <c r="E82" s="12">
        <v>403582.11683409935</v>
      </c>
      <c r="F82" s="12">
        <v>441761.84386555024</v>
      </c>
      <c r="G82" s="12">
        <v>370211.73549886479</v>
      </c>
      <c r="H82" s="12">
        <v>361685.28819873586</v>
      </c>
      <c r="I82" s="13">
        <v>54.532779412675687</v>
      </c>
      <c r="J82" s="13">
        <v>54.672169629109199</v>
      </c>
      <c r="K82" s="13">
        <v>51.398748363580189</v>
      </c>
      <c r="L82" s="13">
        <v>60.077136855025842</v>
      </c>
      <c r="M82" s="13">
        <v>74.866078433387514</v>
      </c>
      <c r="N82" s="13">
        <v>77.52175702986635</v>
      </c>
      <c r="O82" s="13">
        <v>56.004435972780392</v>
      </c>
      <c r="P82" s="12">
        <v>1069513.2926435748</v>
      </c>
      <c r="Q82" s="12">
        <v>548587.71903397026</v>
      </c>
      <c r="R82" s="12">
        <v>416306.22961517872</v>
      </c>
      <c r="S82" s="12">
        <v>104568.81417294468</v>
      </c>
      <c r="T82" s="12">
        <v>964893.94864914892</v>
      </c>
      <c r="U82" s="13">
        <v>58.106758019778439</v>
      </c>
      <c r="V82" s="13">
        <v>59.995615472712508</v>
      </c>
      <c r="W82" s="13">
        <v>43.802401261401492</v>
      </c>
      <c r="X82" s="13"/>
      <c r="Y82" s="13"/>
      <c r="Z82" s="13">
        <v>43.318163173764269</v>
      </c>
      <c r="AA82" s="13"/>
      <c r="AB82" s="13">
        <v>-0.18035204462632357</v>
      </c>
      <c r="AC82" s="13">
        <v>0.12088610586427492</v>
      </c>
      <c r="AD82" s="12">
        <v>149409.21731862368</v>
      </c>
      <c r="AE82" s="12">
        <v>137306.00193358926</v>
      </c>
      <c r="AF82" s="12">
        <v>11407.831161794291</v>
      </c>
      <c r="AG82" s="13">
        <v>8.1007153388827451</v>
      </c>
      <c r="AH82" s="12">
        <v>113180.91847725253</v>
      </c>
      <c r="AI82" s="12">
        <v>58745682.347122952</v>
      </c>
      <c r="AJ82" s="15">
        <v>11.225662452</v>
      </c>
      <c r="AK82" s="15">
        <v>10.808543333333333</v>
      </c>
      <c r="AL82" s="13">
        <v>56.17986717378345</v>
      </c>
      <c r="AM82" s="13">
        <v>19.816666666666666</v>
      </c>
      <c r="AN82" s="13">
        <v>70.050303989384759</v>
      </c>
      <c r="AO82" s="14"/>
      <c r="AP82" s="14"/>
      <c r="AQ82" s="12">
        <v>6732969.3859924404</v>
      </c>
      <c r="AR82" s="12">
        <v>9044382.7788933311</v>
      </c>
      <c r="AS82" s="13">
        <v>42.967806090516838</v>
      </c>
      <c r="AT82" s="13">
        <v>14.253343062147639</v>
      </c>
      <c r="AU82" s="13">
        <v>33.314270459694498</v>
      </c>
      <c r="AV82" s="13">
        <v>84.8</v>
      </c>
      <c r="AW82" s="15">
        <v>0.28031079376794504</v>
      </c>
      <c r="AX82" s="15">
        <v>3.9953659075974368</v>
      </c>
      <c r="AY82" s="15">
        <v>18.760818301983008</v>
      </c>
      <c r="AZ82" s="15">
        <v>1.320176789995362</v>
      </c>
      <c r="BA82" s="15">
        <v>0.82953131480713393</v>
      </c>
      <c r="BB82" s="15">
        <v>0.82856906123125351</v>
      </c>
    </row>
    <row r="83" spans="1:57">
      <c r="A83" s="16">
        <v>32964</v>
      </c>
      <c r="B83" s="16" t="str">
        <f t="shared" si="1"/>
        <v>1990-Q2</v>
      </c>
      <c r="C83" s="12">
        <v>1966006.4594393387</v>
      </c>
      <c r="D83" s="12">
        <v>1089555.1150951984</v>
      </c>
      <c r="E83" s="12">
        <v>406691.16695963661</v>
      </c>
      <c r="F83" s="12">
        <v>439240.76973520895</v>
      </c>
      <c r="G83" s="12">
        <v>370298.20271602622</v>
      </c>
      <c r="H83" s="12">
        <v>366233.1734002622</v>
      </c>
      <c r="I83" s="13">
        <v>55.311021349127877</v>
      </c>
      <c r="J83" s="13">
        <v>55.300776182197048</v>
      </c>
      <c r="K83" s="13">
        <v>52.381709971028435</v>
      </c>
      <c r="L83" s="13">
        <v>60.914482488546426</v>
      </c>
      <c r="M83" s="13">
        <v>75.097174532615782</v>
      </c>
      <c r="N83" s="13">
        <v>76.620053537547349</v>
      </c>
      <c r="O83" s="13">
        <v>56.774942706478413</v>
      </c>
      <c r="P83" s="12">
        <v>1089730.0117533205</v>
      </c>
      <c r="Q83" s="12">
        <v>562154.45936548081</v>
      </c>
      <c r="R83" s="12">
        <v>420492.6549190259</v>
      </c>
      <c r="S83" s="12">
        <v>107049.09800418149</v>
      </c>
      <c r="T83" s="12">
        <v>982647.11428450677</v>
      </c>
      <c r="U83" s="13">
        <v>58.605873635184572</v>
      </c>
      <c r="V83" s="13">
        <v>60.616222764060581</v>
      </c>
      <c r="W83" s="13">
        <v>43.486776327274285</v>
      </c>
      <c r="X83" s="13"/>
      <c r="Y83" s="13"/>
      <c r="Z83" s="13">
        <v>43.008559513940511</v>
      </c>
      <c r="AA83" s="13"/>
      <c r="AB83" s="13">
        <v>0.72829233733529453</v>
      </c>
      <c r="AC83" s="13">
        <v>0.95996127546832988</v>
      </c>
      <c r="AD83" s="12">
        <v>149926.59292196287</v>
      </c>
      <c r="AE83" s="12">
        <v>137907.48581177075</v>
      </c>
      <c r="AF83" s="12">
        <v>11328.900174712879</v>
      </c>
      <c r="AG83" s="13">
        <v>8.0166612713250203</v>
      </c>
      <c r="AH83" s="12">
        <v>113843.56734484018</v>
      </c>
      <c r="AI83" s="12">
        <v>58876503.292496346</v>
      </c>
      <c r="AJ83" s="15">
        <v>10.618018136</v>
      </c>
      <c r="AK83" s="15">
        <v>10.792186666666666</v>
      </c>
      <c r="AL83" s="13">
        <v>50.041572870215099</v>
      </c>
      <c r="AM83" s="13">
        <v>16.02</v>
      </c>
      <c r="AN83" s="13">
        <v>72.757382968010432</v>
      </c>
      <c r="AO83" s="14"/>
      <c r="AP83" s="14"/>
      <c r="AQ83" s="12">
        <v>6791120.8771118624</v>
      </c>
      <c r="AR83" s="12">
        <v>9100721.2763151452</v>
      </c>
      <c r="AS83" s="13">
        <v>43.368140665090003</v>
      </c>
      <c r="AT83" s="13">
        <v>14.255980724082892</v>
      </c>
      <c r="AU83" s="13">
        <v>33.392038410845998</v>
      </c>
      <c r="AV83" s="13">
        <v>84.2</v>
      </c>
      <c r="AW83" s="15">
        <v>0.28593723925291414</v>
      </c>
      <c r="AX83" s="15">
        <v>4.0763157710870219</v>
      </c>
      <c r="AY83" s="15">
        <v>18.703412444192637</v>
      </c>
      <c r="AZ83" s="15">
        <v>1.3330591410609725</v>
      </c>
      <c r="BA83" s="15">
        <v>0.8178621084485157</v>
      </c>
      <c r="BB83" s="15">
        <v>0.80984774862325892</v>
      </c>
    </row>
    <row r="84" spans="1:57">
      <c r="A84" s="16">
        <v>33055</v>
      </c>
      <c r="B84" s="16" t="str">
        <f t="shared" si="1"/>
        <v>1990-Q3</v>
      </c>
      <c r="C84" s="12">
        <v>1984240.1958668665</v>
      </c>
      <c r="D84" s="12">
        <v>1093196.3969152977</v>
      </c>
      <c r="E84" s="12">
        <v>408830.59617430874</v>
      </c>
      <c r="F84" s="12">
        <v>440757.94800731796</v>
      </c>
      <c r="G84" s="12">
        <v>383698.08259663038</v>
      </c>
      <c r="H84" s="12">
        <v>372143.53060570464</v>
      </c>
      <c r="I84" s="13">
        <v>55.822985940737418</v>
      </c>
      <c r="J84" s="13">
        <v>55.984465245399036</v>
      </c>
      <c r="K84" s="13">
        <v>53.267158262347763</v>
      </c>
      <c r="L84" s="13">
        <v>61.44943127508219</v>
      </c>
      <c r="M84" s="13">
        <v>75.071846764603862</v>
      </c>
      <c r="N84" s="13">
        <v>76.893703834923613</v>
      </c>
      <c r="O84" s="13">
        <v>57.239019160691761</v>
      </c>
      <c r="P84" s="12">
        <v>1110016.9220684781</v>
      </c>
      <c r="Q84" s="12">
        <v>572232.40582370327</v>
      </c>
      <c r="R84" s="12">
        <v>427635.6360143121</v>
      </c>
      <c r="S84" s="12">
        <v>110128.72106891233</v>
      </c>
      <c r="T84" s="12">
        <v>999868.04183801543</v>
      </c>
      <c r="U84" s="13">
        <v>59.146729876778643</v>
      </c>
      <c r="V84" s="13">
        <v>60.910124351020052</v>
      </c>
      <c r="W84" s="13">
        <v>45.434238599387221</v>
      </c>
      <c r="X84" s="13"/>
      <c r="Y84" s="13"/>
      <c r="Z84" s="13">
        <v>44.955110185754279</v>
      </c>
      <c r="AA84" s="13"/>
      <c r="AB84" s="13">
        <v>0.79830983837815706</v>
      </c>
      <c r="AC84" s="13">
        <v>0.62765547237472941</v>
      </c>
      <c r="AD84" s="12">
        <v>150421.70119622548</v>
      </c>
      <c r="AE84" s="12">
        <v>138454.39216293118</v>
      </c>
      <c r="AF84" s="12">
        <v>11280.324556619098</v>
      </c>
      <c r="AG84" s="13">
        <v>7.955839442131369</v>
      </c>
      <c r="AH84" s="12">
        <v>114354.03151033634</v>
      </c>
      <c r="AI84" s="12">
        <v>58983999.375162803</v>
      </c>
      <c r="AJ84" s="15">
        <v>10.536336843999999</v>
      </c>
      <c r="AK84" s="15">
        <v>10.886589999999998</v>
      </c>
      <c r="AL84" s="13">
        <v>68.353174584158069</v>
      </c>
      <c r="AM84" s="13">
        <v>26.413333333333338</v>
      </c>
      <c r="AN84" s="13">
        <v>74.166547368262101</v>
      </c>
      <c r="AO84" s="14"/>
      <c r="AP84" s="14"/>
      <c r="AQ84" s="12">
        <v>6785231.0995803541</v>
      </c>
      <c r="AR84" s="12">
        <v>9109658.3296121694</v>
      </c>
      <c r="AS84" s="13">
        <v>43.312966443191343</v>
      </c>
      <c r="AT84" s="13">
        <v>14.331363309383789</v>
      </c>
      <c r="AU84" s="13">
        <v>33.640312913444077</v>
      </c>
      <c r="AV84" s="13">
        <v>84.1</v>
      </c>
      <c r="AW84" s="15">
        <v>0.28838867744724261</v>
      </c>
      <c r="AX84" s="15">
        <v>4.1330029108091297</v>
      </c>
      <c r="AY84" s="15">
        <v>19.025131426062327</v>
      </c>
      <c r="AZ84" s="15">
        <v>1.3332966790468046</v>
      </c>
      <c r="BA84" s="15">
        <v>0.77130736598534522</v>
      </c>
      <c r="BB84" s="15">
        <v>0.7601672367920943</v>
      </c>
    </row>
    <row r="85" spans="1:57">
      <c r="A85" s="16">
        <v>33147</v>
      </c>
      <c r="B85" s="16" t="str">
        <f t="shared" si="1"/>
        <v>1990-Q4</v>
      </c>
      <c r="C85" s="12">
        <v>1995468.3420305129</v>
      </c>
      <c r="D85" s="12">
        <v>1102834.3680900135</v>
      </c>
      <c r="E85" s="12">
        <v>411312.42259050522</v>
      </c>
      <c r="F85" s="12">
        <v>444079.28559366654</v>
      </c>
      <c r="G85" s="12">
        <v>396901.27452500642</v>
      </c>
      <c r="H85" s="12">
        <v>384000.21988762316</v>
      </c>
      <c r="I85" s="13">
        <v>56.480566834652286</v>
      </c>
      <c r="J85" s="13">
        <v>56.800528326837146</v>
      </c>
      <c r="K85" s="13">
        <v>54.030372078320319</v>
      </c>
      <c r="L85" s="13">
        <v>62.036335685642463</v>
      </c>
      <c r="M85" s="13">
        <v>75.91724258211886</v>
      </c>
      <c r="N85" s="13">
        <v>78.24338382318831</v>
      </c>
      <c r="O85" s="13">
        <v>57.766906026324818</v>
      </c>
      <c r="P85" s="12">
        <v>1129447.8469399158</v>
      </c>
      <c r="Q85" s="12">
        <v>585502.06179781538</v>
      </c>
      <c r="R85" s="12">
        <v>429312.8507161598</v>
      </c>
      <c r="S85" s="12">
        <v>114660.32146799704</v>
      </c>
      <c r="T85" s="12">
        <v>1014814.9125139752</v>
      </c>
      <c r="U85" s="13">
        <v>59.910068168803988</v>
      </c>
      <c r="V85" s="13">
        <v>61.485049566204275</v>
      </c>
      <c r="W85" s="13">
        <v>47.70575346696949</v>
      </c>
      <c r="X85" s="13"/>
      <c r="Y85" s="13"/>
      <c r="Z85" s="13">
        <v>47.181621613760122</v>
      </c>
      <c r="AA85" s="13"/>
      <c r="AB85" s="13">
        <v>0.36005656118156826</v>
      </c>
      <c r="AC85" s="13">
        <v>0.28375932740974258</v>
      </c>
      <c r="AD85" s="12">
        <v>151079.5598417857</v>
      </c>
      <c r="AE85" s="12">
        <v>139079.87170305112</v>
      </c>
      <c r="AF85" s="12">
        <v>11310.899037365853</v>
      </c>
      <c r="AG85" s="13">
        <v>7.9426284742297062</v>
      </c>
      <c r="AH85" s="12">
        <v>115066.40028792078</v>
      </c>
      <c r="AI85" s="12">
        <v>59146582.723736003</v>
      </c>
      <c r="AJ85" s="15">
        <v>11.046291095999999</v>
      </c>
      <c r="AK85" s="15">
        <v>10.977713333333334</v>
      </c>
      <c r="AL85" s="13">
        <v>75.87296713288498</v>
      </c>
      <c r="AM85" s="13">
        <v>32.453333333333333</v>
      </c>
      <c r="AN85" s="13">
        <v>70.754886189097121</v>
      </c>
      <c r="AO85" s="14"/>
      <c r="AP85" s="14"/>
      <c r="AQ85" s="12">
        <v>6763651.3563016327</v>
      </c>
      <c r="AR85" s="12">
        <v>9126876.389768092</v>
      </c>
      <c r="AS85" s="13">
        <v>43.256010957701733</v>
      </c>
      <c r="AT85" s="13">
        <v>14.347642959371068</v>
      </c>
      <c r="AU85" s="13">
        <v>33.737677649967004</v>
      </c>
      <c r="AV85" s="13">
        <v>84.5</v>
      </c>
      <c r="AW85" s="15">
        <v>0.29341586106148426</v>
      </c>
      <c r="AX85" s="15">
        <v>4.2098260131266043</v>
      </c>
      <c r="AY85" s="15">
        <v>18.622555050991505</v>
      </c>
      <c r="AZ85" s="15">
        <v>1.3542333958400445</v>
      </c>
      <c r="BA85" s="15">
        <v>0.73174301185423674</v>
      </c>
      <c r="BB85" s="15">
        <v>0.73351426685249033</v>
      </c>
    </row>
    <row r="86" spans="1:57">
      <c r="A86" s="16">
        <v>33239</v>
      </c>
      <c r="B86" s="16" t="str">
        <f t="shared" si="1"/>
        <v>1991-Q1</v>
      </c>
      <c r="C86" s="12">
        <v>2009258.2312345218</v>
      </c>
      <c r="D86" s="12">
        <v>1114949.4518707558</v>
      </c>
      <c r="E86" s="12">
        <v>413664.39649823774</v>
      </c>
      <c r="F86" s="12">
        <v>444086.28124943527</v>
      </c>
      <c r="G86" s="12">
        <v>392695.23386104283</v>
      </c>
      <c r="H86" s="12">
        <v>386806.28001111274</v>
      </c>
      <c r="I86" s="13">
        <v>57.245408248531362</v>
      </c>
      <c r="J86" s="13">
        <v>57.295492360244388</v>
      </c>
      <c r="K86" s="13">
        <v>54.38929051688558</v>
      </c>
      <c r="L86" s="13">
        <v>62.595055488706045</v>
      </c>
      <c r="M86" s="13">
        <v>75.917333779491884</v>
      </c>
      <c r="N86" s="13">
        <v>77.647987138348526</v>
      </c>
      <c r="O86" s="13">
        <v>58.664822515836946</v>
      </c>
      <c r="P86" s="12">
        <v>1152653.3220382344</v>
      </c>
      <c r="Q86" s="12">
        <v>594373.93649158161</v>
      </c>
      <c r="R86" s="12">
        <v>443322.80932652345</v>
      </c>
      <c r="S86" s="12">
        <v>114944.54858032662</v>
      </c>
      <c r="T86" s="12">
        <v>1037696.7458181051</v>
      </c>
      <c r="U86" s="13">
        <v>60.523557385036177</v>
      </c>
      <c r="V86" s="13">
        <v>62.274378687057798</v>
      </c>
      <c r="W86" s="13">
        <v>47.103357388275498</v>
      </c>
      <c r="X86" s="13"/>
      <c r="Y86" s="13"/>
      <c r="Z86" s="13">
        <v>46.595350853374008</v>
      </c>
      <c r="AA86" s="13"/>
      <c r="AB86" s="13">
        <v>6.8916963031158782E-2</v>
      </c>
      <c r="AC86" s="13">
        <v>0.26182311134097541</v>
      </c>
      <c r="AD86" s="12">
        <v>151677.4645287412</v>
      </c>
      <c r="AE86" s="12">
        <v>139646.02456023844</v>
      </c>
      <c r="AF86" s="12">
        <v>11340.870815403998</v>
      </c>
      <c r="AG86" s="13">
        <v>7.9322528273294983</v>
      </c>
      <c r="AH86" s="12">
        <v>115684.43973735523</v>
      </c>
      <c r="AI86" s="12">
        <v>59329278.45955348</v>
      </c>
      <c r="AJ86" s="15">
        <v>11.096522687</v>
      </c>
      <c r="AK86" s="15">
        <v>10.55287</v>
      </c>
      <c r="AL86" s="13">
        <v>56.991838432952783</v>
      </c>
      <c r="AM86" s="13">
        <v>20.73</v>
      </c>
      <c r="AN86" s="13">
        <v>67.936557389420699</v>
      </c>
      <c r="AO86" s="14"/>
      <c r="AP86" s="14"/>
      <c r="AQ86" s="12">
        <v>6758682.6420034878</v>
      </c>
      <c r="AR86" s="12">
        <v>9203649.9737417456</v>
      </c>
      <c r="AS86" s="13">
        <v>43.204376754591166</v>
      </c>
      <c r="AT86" s="13">
        <v>14.388223635881577</v>
      </c>
      <c r="AU86" s="13">
        <v>33.866217210180508</v>
      </c>
      <c r="AV86" s="13">
        <v>83.9</v>
      </c>
      <c r="AW86" s="15">
        <v>0.29581759439969463</v>
      </c>
      <c r="AX86" s="15">
        <v>4.2562897036513156</v>
      </c>
      <c r="AY86" s="15">
        <v>18.844748714447597</v>
      </c>
      <c r="AZ86" s="15">
        <v>1.3463887224912783</v>
      </c>
      <c r="BA86" s="15">
        <v>0.74554536643554759</v>
      </c>
      <c r="BB86" s="15">
        <v>0.83319446758873528</v>
      </c>
    </row>
    <row r="87" spans="1:57">
      <c r="A87" s="16">
        <v>33329</v>
      </c>
      <c r="B87" s="16" t="str">
        <f t="shared" si="1"/>
        <v>1991-Q2</v>
      </c>
      <c r="C87" s="12">
        <v>2015226.4966889927</v>
      </c>
      <c r="D87" s="12">
        <v>1124513.6294275646</v>
      </c>
      <c r="E87" s="12">
        <v>419973.72234048147</v>
      </c>
      <c r="F87" s="12">
        <v>445073.24358746968</v>
      </c>
      <c r="G87" s="12">
        <v>390413.84648446285</v>
      </c>
      <c r="H87" s="12">
        <v>388580.57034193724</v>
      </c>
      <c r="I87" s="13">
        <v>58.06313952904987</v>
      </c>
      <c r="J87" s="13">
        <v>58.080752151103574</v>
      </c>
      <c r="K87" s="13">
        <v>55.611551515917235</v>
      </c>
      <c r="L87" s="13">
        <v>63.579645789799692</v>
      </c>
      <c r="M87" s="13">
        <v>76.102227610665011</v>
      </c>
      <c r="N87" s="13">
        <v>77.753446842371318</v>
      </c>
      <c r="O87" s="13">
        <v>59.452257084225337</v>
      </c>
      <c r="P87" s="12">
        <v>1172591.314962229</v>
      </c>
      <c r="Q87" s="12">
        <v>609500.72911750339</v>
      </c>
      <c r="R87" s="12">
        <v>445265.91129669262</v>
      </c>
      <c r="S87" s="12">
        <v>117841.32032138323</v>
      </c>
      <c r="T87" s="12">
        <v>1054766.6404141961</v>
      </c>
      <c r="U87" s="13">
        <v>61.11965386838213</v>
      </c>
      <c r="V87" s="13">
        <v>63.034367134634451</v>
      </c>
      <c r="W87" s="13">
        <v>46.545471027425535</v>
      </c>
      <c r="X87" s="13"/>
      <c r="Y87" s="13"/>
      <c r="Z87" s="13">
        <v>46.032135684372051</v>
      </c>
      <c r="AA87" s="13"/>
      <c r="AB87" s="13">
        <v>-4.1293402315287359E-2</v>
      </c>
      <c r="AC87" s="13">
        <v>0.38691658537382156</v>
      </c>
      <c r="AD87" s="12">
        <v>151651.57433397279</v>
      </c>
      <c r="AE87" s="12">
        <v>139524.78281078386</v>
      </c>
      <c r="AF87" s="12">
        <v>11430.484143699176</v>
      </c>
      <c r="AG87" s="13">
        <v>7.9964824476420286</v>
      </c>
      <c r="AH87" s="12">
        <v>115509.82289876818</v>
      </c>
      <c r="AI87" s="12">
        <v>59277619.123022005</v>
      </c>
      <c r="AJ87" s="15">
        <v>10.461557802</v>
      </c>
      <c r="AK87" s="15">
        <v>10.051855666666667</v>
      </c>
      <c r="AL87" s="13">
        <v>52.747432741866092</v>
      </c>
      <c r="AM87" s="13">
        <v>18.846666666666668</v>
      </c>
      <c r="AN87" s="13">
        <v>64.969895494458683</v>
      </c>
      <c r="AO87" s="14"/>
      <c r="AP87" s="14"/>
      <c r="AQ87" s="12">
        <v>6754565.0282936795</v>
      </c>
      <c r="AR87" s="12">
        <v>9223108.0352954958</v>
      </c>
      <c r="AS87" s="13">
        <v>43.360939034789915</v>
      </c>
      <c r="AT87" s="13">
        <v>14.443502122643949</v>
      </c>
      <c r="AU87" s="13">
        <v>33.996414270733204</v>
      </c>
      <c r="AV87" s="13">
        <v>82.6</v>
      </c>
      <c r="AW87" s="15">
        <v>0.30244775469105339</v>
      </c>
      <c r="AX87" s="15">
        <v>4.3684047868691263</v>
      </c>
      <c r="AY87" s="15">
        <v>18.73521704249292</v>
      </c>
      <c r="AZ87" s="15">
        <v>1.2768614573491659</v>
      </c>
      <c r="BA87" s="15">
        <v>0.84203435500168411</v>
      </c>
      <c r="BB87" s="15">
        <v>0.88206756637558448</v>
      </c>
    </row>
    <row r="88" spans="1:57">
      <c r="A88" s="16">
        <v>33420</v>
      </c>
      <c r="B88" s="16" t="str">
        <f t="shared" si="1"/>
        <v>1991-Q3</v>
      </c>
      <c r="C88" s="12">
        <v>2014669.7530399067</v>
      </c>
      <c r="D88" s="12">
        <v>1120797.2780933108</v>
      </c>
      <c r="E88" s="12">
        <v>425877.73331809399</v>
      </c>
      <c r="F88" s="12">
        <v>444362.00497069408</v>
      </c>
      <c r="G88" s="12">
        <v>398771.9347601913</v>
      </c>
      <c r="H88" s="12">
        <v>394698.24827835819</v>
      </c>
      <c r="I88" s="13">
        <v>58.80484517682882</v>
      </c>
      <c r="J88" s="13">
        <v>59.030506997927617</v>
      </c>
      <c r="K88" s="13">
        <v>55.663593890868903</v>
      </c>
      <c r="L88" s="13">
        <v>64.353615547839524</v>
      </c>
      <c r="M88" s="13">
        <v>76.406913551506264</v>
      </c>
      <c r="N88" s="13">
        <v>78.505559027650392</v>
      </c>
      <c r="O88" s="13">
        <v>60.082623395870989</v>
      </c>
      <c r="P88" s="12">
        <v>1187242.0503504958</v>
      </c>
      <c r="Q88" s="12">
        <v>616475.72843806504</v>
      </c>
      <c r="R88" s="12">
        <v>449182.24696361384</v>
      </c>
      <c r="S88" s="12">
        <v>121631.97943733986</v>
      </c>
      <c r="T88" s="12">
        <v>1065657.9754016788</v>
      </c>
      <c r="U88" s="13">
        <v>61.901553573253409</v>
      </c>
      <c r="V88" s="13">
        <v>63.649441195536795</v>
      </c>
      <c r="W88" s="13">
        <v>48.419125282291709</v>
      </c>
      <c r="X88" s="13"/>
      <c r="Y88" s="13"/>
      <c r="Z88" s="13">
        <v>47.889757645290771</v>
      </c>
      <c r="AA88" s="13"/>
      <c r="AB88" s="13">
        <v>-8.3319038315883571E-3</v>
      </c>
      <c r="AC88" s="13">
        <v>0.42719333904991369</v>
      </c>
      <c r="AD88" s="12">
        <v>151357.11594318529</v>
      </c>
      <c r="AE88" s="12">
        <v>139015.34500114786</v>
      </c>
      <c r="AF88" s="12">
        <v>11632.455614527387</v>
      </c>
      <c r="AG88" s="13">
        <v>8.1540738042802943</v>
      </c>
      <c r="AH88" s="12">
        <v>115032.80655888534</v>
      </c>
      <c r="AI88" s="12">
        <v>59091875.050863326</v>
      </c>
      <c r="AJ88" s="15">
        <v>10.505995789</v>
      </c>
      <c r="AK88" s="15">
        <v>10.142793333333332</v>
      </c>
      <c r="AL88" s="13">
        <v>54.156372501106823</v>
      </c>
      <c r="AM88" s="13">
        <v>19.89</v>
      </c>
      <c r="AN88" s="13">
        <v>63.783230737135419</v>
      </c>
      <c r="AO88" s="14"/>
      <c r="AP88" s="14"/>
      <c r="AQ88" s="12">
        <v>6763296.8411257649</v>
      </c>
      <c r="AR88" s="12">
        <v>9229506.5554621592</v>
      </c>
      <c r="AS88" s="13">
        <v>43.446822273095655</v>
      </c>
      <c r="AT88" s="13">
        <v>14.492427098772955</v>
      </c>
      <c r="AU88" s="13">
        <v>34.093853872563358</v>
      </c>
      <c r="AV88" s="13">
        <v>81.8</v>
      </c>
      <c r="AW88" s="15">
        <v>0.30599344011983776</v>
      </c>
      <c r="AX88" s="15">
        <v>4.434587623639497</v>
      </c>
      <c r="AY88" s="15">
        <v>18.171710134277625</v>
      </c>
      <c r="AZ88" s="15">
        <v>1.2747606406357832</v>
      </c>
      <c r="BA88" s="15">
        <v>0.84976206662134601</v>
      </c>
      <c r="BB88" s="15">
        <v>0.8120178643930166</v>
      </c>
    </row>
    <row r="89" spans="1:57">
      <c r="A89" s="16">
        <v>33512</v>
      </c>
      <c r="B89" s="16" t="str">
        <f t="shared" si="1"/>
        <v>1991-Q4</v>
      </c>
      <c r="C89" s="12">
        <v>2033829.2861441402</v>
      </c>
      <c r="D89" s="12">
        <v>1136607.9840594444</v>
      </c>
      <c r="E89" s="12">
        <v>430803.99576499732</v>
      </c>
      <c r="F89" s="12">
        <v>450338.69776618533</v>
      </c>
      <c r="G89" s="12">
        <v>405726.52648936841</v>
      </c>
      <c r="H89" s="12">
        <v>393836.36437201285</v>
      </c>
      <c r="I89" s="13">
        <v>59.682143948915588</v>
      </c>
      <c r="J89" s="13">
        <v>59.850779670183435</v>
      </c>
      <c r="K89" s="13">
        <v>56.427274618844386</v>
      </c>
      <c r="L89" s="13">
        <v>64.688692234473976</v>
      </c>
      <c r="M89" s="13">
        <v>76.549804920725123</v>
      </c>
      <c r="N89" s="13">
        <v>77.929297359575727</v>
      </c>
      <c r="O89" s="13">
        <v>60.863550267651689</v>
      </c>
      <c r="P89" s="12">
        <v>1216413.4291187297</v>
      </c>
      <c r="Q89" s="12">
        <v>626466.25854215538</v>
      </c>
      <c r="R89" s="12">
        <v>463295.81236495776</v>
      </c>
      <c r="S89" s="12">
        <v>126713.4565496971</v>
      </c>
      <c r="T89" s="12">
        <v>1089762.0709071131</v>
      </c>
      <c r="U89" s="13">
        <v>62.399618272660952</v>
      </c>
      <c r="V89" s="13">
        <v>64.213568671414379</v>
      </c>
      <c r="W89" s="13">
        <v>48.650385580868381</v>
      </c>
      <c r="X89" s="13"/>
      <c r="Y89" s="13"/>
      <c r="Z89" s="13">
        <v>48.117019906467</v>
      </c>
      <c r="AA89" s="13"/>
      <c r="AB89" s="13">
        <v>0.24126882779485984</v>
      </c>
      <c r="AC89" s="13">
        <v>-6.03517355604518E-2</v>
      </c>
      <c r="AD89" s="12">
        <v>151373.94619043503</v>
      </c>
      <c r="AE89" s="12">
        <v>138822.91543549841</v>
      </c>
      <c r="AF89" s="12">
        <v>11829.098348282901</v>
      </c>
      <c r="AG89" s="13">
        <v>8.2914075181384863</v>
      </c>
      <c r="AH89" s="12">
        <v>114913.12021158282</v>
      </c>
      <c r="AI89" s="12">
        <v>59036292.512643017</v>
      </c>
      <c r="AJ89" s="15">
        <v>10.732214710999999</v>
      </c>
      <c r="AK89" s="15">
        <v>9.8941753333333331</v>
      </c>
      <c r="AL89" s="13">
        <v>54.979255002012899</v>
      </c>
      <c r="AM89" s="13">
        <v>20.576666666666668</v>
      </c>
      <c r="AN89" s="13">
        <v>63.189898357646854</v>
      </c>
      <c r="AO89" s="14"/>
      <c r="AP89" s="14"/>
      <c r="AQ89" s="12">
        <v>6781474.2705343319</v>
      </c>
      <c r="AR89" s="12">
        <v>9269610.306104755</v>
      </c>
      <c r="AS89" s="13">
        <v>43.605457668149775</v>
      </c>
      <c r="AT89" s="13">
        <v>14.650529991852265</v>
      </c>
      <c r="AU89" s="13">
        <v>34.450491377123356</v>
      </c>
      <c r="AV89" s="13">
        <v>81.900000000000006</v>
      </c>
      <c r="AW89" s="15">
        <v>0.30802302966629463</v>
      </c>
      <c r="AX89" s="15">
        <v>4.51270063430725</v>
      </c>
      <c r="AY89" s="15">
        <v>17.335342116713882</v>
      </c>
      <c r="AZ89" s="15">
        <v>1.3090295361431659</v>
      </c>
      <c r="BA89" s="15">
        <v>0.79713033080908735</v>
      </c>
      <c r="BB89" s="15">
        <v>0.74576776791707067</v>
      </c>
    </row>
    <row r="90" spans="1:57">
      <c r="A90" s="16">
        <v>33604</v>
      </c>
      <c r="B90" s="16" t="str">
        <f t="shared" si="1"/>
        <v>1992-Q1</v>
      </c>
      <c r="C90" s="12">
        <v>2064531.0268275302</v>
      </c>
      <c r="D90" s="12">
        <v>1143492.8467479588</v>
      </c>
      <c r="E90" s="12">
        <v>433400.39481596841</v>
      </c>
      <c r="F90" s="12">
        <v>458436.58219586976</v>
      </c>
      <c r="G90" s="12">
        <v>411582.85789961735</v>
      </c>
      <c r="H90" s="12">
        <v>405744.35852975713</v>
      </c>
      <c r="I90" s="13">
        <v>60.125526412919108</v>
      </c>
      <c r="J90" s="13">
        <v>60.389611506208645</v>
      </c>
      <c r="K90" s="13">
        <v>57.003250712069629</v>
      </c>
      <c r="L90" s="13">
        <v>64.973910992802701</v>
      </c>
      <c r="M90" s="13">
        <v>76.365446374937207</v>
      </c>
      <c r="N90" s="13">
        <v>77.417195031912243</v>
      </c>
      <c r="O90" s="13">
        <v>61.456257967086238</v>
      </c>
      <c r="P90" s="12">
        <v>1243949.0683310647</v>
      </c>
      <c r="Q90" s="12">
        <v>638937.12730785098</v>
      </c>
      <c r="R90" s="12">
        <v>478037.69447579444</v>
      </c>
      <c r="S90" s="12">
        <v>126995.15407501128</v>
      </c>
      <c r="T90" s="12">
        <v>1116974.8217836455</v>
      </c>
      <c r="U90" s="13">
        <v>63.063435411329401</v>
      </c>
      <c r="V90" s="13">
        <v>65.029621740988119</v>
      </c>
      <c r="W90" s="13">
        <v>47.889607159339931</v>
      </c>
      <c r="X90" s="13"/>
      <c r="Y90" s="13"/>
      <c r="Z90" s="13">
        <v>47.366066347797727</v>
      </c>
      <c r="AA90" s="13"/>
      <c r="AB90" s="13">
        <v>-0.26153980794499099</v>
      </c>
      <c r="AC90" s="13">
        <v>-0.27690902752722357</v>
      </c>
      <c r="AD90" s="12">
        <v>151395.24352214596</v>
      </c>
      <c r="AE90" s="12">
        <v>138689.43828013554</v>
      </c>
      <c r="AF90" s="12">
        <v>11974.529274652721</v>
      </c>
      <c r="AG90" s="13">
        <v>8.3924732022058706</v>
      </c>
      <c r="AH90" s="12">
        <v>114688.35148027423</v>
      </c>
      <c r="AI90" s="12">
        <v>58964239.925570264</v>
      </c>
      <c r="AJ90" s="15">
        <v>10.849247498</v>
      </c>
      <c r="AK90" s="15">
        <v>9.5798579999999998</v>
      </c>
      <c r="AL90" s="13">
        <v>51.378537605191774</v>
      </c>
      <c r="AM90" s="13">
        <v>17.946666666666669</v>
      </c>
      <c r="AN90" s="13">
        <v>63.783230737135419</v>
      </c>
      <c r="AO90" s="14"/>
      <c r="AP90" s="14"/>
      <c r="AQ90" s="12">
        <v>6817848.3974518673</v>
      </c>
      <c r="AR90" s="12">
        <v>9383393.7911481727</v>
      </c>
      <c r="AS90" s="13">
        <v>43.929435317892029</v>
      </c>
      <c r="AT90" s="13">
        <v>14.886000350347029</v>
      </c>
      <c r="AU90" s="13">
        <v>35.013272950411277</v>
      </c>
      <c r="AV90" s="13">
        <v>81.5</v>
      </c>
      <c r="AW90" s="15">
        <v>0.30948293777385183</v>
      </c>
      <c r="AX90" s="15">
        <v>4.6069631201279861</v>
      </c>
      <c r="AY90" s="15">
        <v>17.880390727478755</v>
      </c>
      <c r="AZ90" s="15">
        <v>1.3152725174857878</v>
      </c>
      <c r="BA90" s="15">
        <v>0.79201647394265806</v>
      </c>
      <c r="BB90" s="15">
        <v>0.80398777938575328</v>
      </c>
    </row>
    <row r="91" spans="1:57">
      <c r="A91" s="16">
        <v>33695</v>
      </c>
      <c r="B91" s="16" t="str">
        <f t="shared" si="1"/>
        <v>1992-Q2</v>
      </c>
      <c r="C91" s="12">
        <v>2048771.9397682571</v>
      </c>
      <c r="D91" s="12">
        <v>1144792.522071765</v>
      </c>
      <c r="E91" s="12">
        <v>433802.6115664136</v>
      </c>
      <c r="F91" s="12">
        <v>451703.98054895335</v>
      </c>
      <c r="G91" s="12">
        <v>409025.4332526931</v>
      </c>
      <c r="H91" s="12">
        <v>404320.91834701214</v>
      </c>
      <c r="I91" s="13">
        <v>60.686598486697903</v>
      </c>
      <c r="J91" s="13">
        <v>60.972239144234358</v>
      </c>
      <c r="K91" s="13">
        <v>57.672889821197458</v>
      </c>
      <c r="L91" s="13">
        <v>65.253153014818523</v>
      </c>
      <c r="M91" s="13">
        <v>76.592396864894866</v>
      </c>
      <c r="N91" s="13">
        <v>77.370526412163201</v>
      </c>
      <c r="O91" s="13">
        <v>62.087111913712747</v>
      </c>
      <c r="P91" s="12">
        <v>1245973.2160125538</v>
      </c>
      <c r="Q91" s="12">
        <v>645217.88773815974</v>
      </c>
      <c r="R91" s="12">
        <v>474624.35325701971</v>
      </c>
      <c r="S91" s="12">
        <v>126154.12238904033</v>
      </c>
      <c r="T91" s="12">
        <v>1119842.2409951794</v>
      </c>
      <c r="U91" s="13">
        <v>63.705368091710504</v>
      </c>
      <c r="V91" s="13">
        <v>65.735891297215701</v>
      </c>
      <c r="W91" s="13">
        <v>48.268323024212698</v>
      </c>
      <c r="X91" s="13"/>
      <c r="Y91" s="13"/>
      <c r="Z91" s="13">
        <v>47.73824947051456</v>
      </c>
      <c r="AA91" s="13"/>
      <c r="AB91" s="13">
        <v>-2.6551235021158807E-3</v>
      </c>
      <c r="AC91" s="13">
        <v>-3.934613658388833E-2</v>
      </c>
      <c r="AD91" s="12">
        <v>151532.91561207583</v>
      </c>
      <c r="AE91" s="12">
        <v>138475.8748315541</v>
      </c>
      <c r="AF91" s="12">
        <v>12304.541319744318</v>
      </c>
      <c r="AG91" s="13">
        <v>8.6166366744686407</v>
      </c>
      <c r="AH91" s="12">
        <v>114552.24265403974</v>
      </c>
      <c r="AI91" s="12">
        <v>58792915.801711231</v>
      </c>
      <c r="AJ91" s="15">
        <v>10.979088303999999</v>
      </c>
      <c r="AK91" s="15">
        <v>9.6760703333333336</v>
      </c>
      <c r="AL91" s="13">
        <v>54.798790386174566</v>
      </c>
      <c r="AM91" s="13">
        <v>19.989999999999998</v>
      </c>
      <c r="AN91" s="13">
        <v>64.487812936847789</v>
      </c>
      <c r="AO91" s="14"/>
      <c r="AP91" s="14"/>
      <c r="AQ91" s="12">
        <v>6825764.4785153177</v>
      </c>
      <c r="AR91" s="12">
        <v>9347730.4991282038</v>
      </c>
      <c r="AS91" s="13">
        <v>44.053801133170431</v>
      </c>
      <c r="AT91" s="13">
        <v>14.795154334720326</v>
      </c>
      <c r="AU91" s="13">
        <v>34.847258582616945</v>
      </c>
      <c r="AV91" s="13">
        <v>79.3</v>
      </c>
      <c r="AW91" s="15">
        <v>0.31492909250364992</v>
      </c>
      <c r="AX91" s="15">
        <v>4.6594245280849149</v>
      </c>
      <c r="AY91" s="15">
        <v>17.598648175637393</v>
      </c>
      <c r="AZ91" s="15">
        <v>1.3182267352723183</v>
      </c>
      <c r="BA91" s="15">
        <v>0.7862871520679352</v>
      </c>
      <c r="BB91" s="15">
        <v>0.74498994263577434</v>
      </c>
    </row>
    <row r="92" spans="1:57">
      <c r="A92" s="16">
        <v>33786</v>
      </c>
      <c r="B92" s="16" t="str">
        <f t="shared" si="1"/>
        <v>1992-Q3</v>
      </c>
      <c r="C92" s="12">
        <v>2043034.7897172391</v>
      </c>
      <c r="D92" s="12">
        <v>1142715.8587711875</v>
      </c>
      <c r="E92" s="12">
        <v>437578.13657007489</v>
      </c>
      <c r="F92" s="12">
        <v>443012.27003945981</v>
      </c>
      <c r="G92" s="12">
        <v>408898.90443781612</v>
      </c>
      <c r="H92" s="12">
        <v>401685.08294349571</v>
      </c>
      <c r="I92" s="13">
        <v>61.199707572555035</v>
      </c>
      <c r="J92" s="13">
        <v>61.428290308082339</v>
      </c>
      <c r="K92" s="13">
        <v>58.188222831866241</v>
      </c>
      <c r="L92" s="13">
        <v>65.657450582013084</v>
      </c>
      <c r="M92" s="13">
        <v>76.52087375624221</v>
      </c>
      <c r="N92" s="13">
        <v>77.07388089654377</v>
      </c>
      <c r="O92" s="13">
        <v>62.600727659333771</v>
      </c>
      <c r="P92" s="12">
        <v>1252989.4158103564</v>
      </c>
      <c r="Q92" s="12">
        <v>655891.40127105243</v>
      </c>
      <c r="R92" s="12">
        <v>470076.38790724322</v>
      </c>
      <c r="S92" s="12">
        <v>127070.94310572195</v>
      </c>
      <c r="T92" s="12">
        <v>1125967.7891782955</v>
      </c>
      <c r="U92" s="13">
        <v>64.012141409365924</v>
      </c>
      <c r="V92" s="13">
        <v>66.107798956557303</v>
      </c>
      <c r="W92" s="13">
        <v>48.147305906489954</v>
      </c>
      <c r="X92" s="13"/>
      <c r="Y92" s="13"/>
      <c r="Z92" s="13">
        <v>47.619677855987831</v>
      </c>
      <c r="AA92" s="13"/>
      <c r="AB92" s="13">
        <v>-0.63264194586829703</v>
      </c>
      <c r="AC92" s="13">
        <v>-0.89591089346211172</v>
      </c>
      <c r="AD92" s="12">
        <v>151375.54839066477</v>
      </c>
      <c r="AE92" s="12">
        <v>137810.71367399444</v>
      </c>
      <c r="AF92" s="12">
        <v>12781.450787005744</v>
      </c>
      <c r="AG92" s="13">
        <v>8.9610474484707989</v>
      </c>
      <c r="AH92" s="12">
        <v>113925.52872218542</v>
      </c>
      <c r="AI92" s="12">
        <v>58386608.50549864</v>
      </c>
      <c r="AJ92" s="15">
        <v>11.928408989999999</v>
      </c>
      <c r="AK92" s="15">
        <v>10.052103333333333</v>
      </c>
      <c r="AL92" s="13">
        <v>54.914242057306438</v>
      </c>
      <c r="AM92" s="13">
        <v>20.083333333333332</v>
      </c>
      <c r="AN92" s="13">
        <v>64.747395852357201</v>
      </c>
      <c r="AO92" s="14"/>
      <c r="AP92" s="14"/>
      <c r="AQ92" s="12">
        <v>6855886.6528734136</v>
      </c>
      <c r="AR92" s="12">
        <v>9341627.7733023316</v>
      </c>
      <c r="AS92" s="13">
        <v>44.270219057168127</v>
      </c>
      <c r="AT92" s="13">
        <v>14.824934399151651</v>
      </c>
      <c r="AU92" s="13">
        <v>34.991496201133749</v>
      </c>
      <c r="AV92" s="13">
        <v>79.400000000000006</v>
      </c>
      <c r="AW92" s="15">
        <v>0.3210378034540613</v>
      </c>
      <c r="AX92" s="15">
        <v>4.7593643758541999</v>
      </c>
      <c r="AY92" s="15">
        <v>17.962626471388102</v>
      </c>
      <c r="AZ92" s="15">
        <v>1.3705152566691134</v>
      </c>
      <c r="BA92" s="15">
        <v>0.72155278158597302</v>
      </c>
      <c r="BB92" s="15">
        <v>0.71530758226037205</v>
      </c>
    </row>
    <row r="93" spans="1:57">
      <c r="A93" s="16">
        <v>33878</v>
      </c>
      <c r="B93" s="16" t="str">
        <f t="shared" si="1"/>
        <v>1992-Q4</v>
      </c>
      <c r="C93" s="12">
        <v>2038949.5666263159</v>
      </c>
      <c r="D93" s="12">
        <v>1152136.9836019792</v>
      </c>
      <c r="E93" s="12">
        <v>440020.99960441573</v>
      </c>
      <c r="F93" s="12">
        <v>439261.10021353158</v>
      </c>
      <c r="G93" s="12">
        <v>408128.38251988031</v>
      </c>
      <c r="H93" s="12">
        <v>400747.74804300489</v>
      </c>
      <c r="I93" s="13">
        <v>61.747939834725898</v>
      </c>
      <c r="J93" s="13">
        <v>62.06671482461266</v>
      </c>
      <c r="K93" s="13">
        <v>58.817637165136865</v>
      </c>
      <c r="L93" s="13">
        <v>66.017899767596376</v>
      </c>
      <c r="M93" s="13">
        <v>76.749473215322723</v>
      </c>
      <c r="N93" s="13">
        <v>77.856033298529056</v>
      </c>
      <c r="O93" s="13">
        <v>63.03577492481503</v>
      </c>
      <c r="P93" s="12">
        <v>1261685.8984704476</v>
      </c>
      <c r="Q93" s="12">
        <v>655483.11194196437</v>
      </c>
      <c r="R93" s="12">
        <v>476030.58089548803</v>
      </c>
      <c r="S93" s="12">
        <v>130238.27698433048</v>
      </c>
      <c r="T93" s="12">
        <v>1131513.6928374525</v>
      </c>
      <c r="U93" s="13">
        <v>64.439827404072773</v>
      </c>
      <c r="V93" s="13">
        <v>66.545654395182837</v>
      </c>
      <c r="W93" s="13">
        <v>48.404709161772146</v>
      </c>
      <c r="X93" s="13"/>
      <c r="Y93" s="13"/>
      <c r="Z93" s="13">
        <v>47.873289365166031</v>
      </c>
      <c r="AA93" s="13"/>
      <c r="AB93" s="13">
        <v>-5.3006090390179214E-2</v>
      </c>
      <c r="AC93" s="13">
        <v>-0.15050131231898378</v>
      </c>
      <c r="AD93" s="12">
        <v>151205.6175546048</v>
      </c>
      <c r="AE93" s="12">
        <v>137143.32789717909</v>
      </c>
      <c r="AF93" s="12">
        <v>13248.512629015655</v>
      </c>
      <c r="AG93" s="13">
        <v>9.3001105943351821</v>
      </c>
      <c r="AH93" s="12">
        <v>113422.55915815022</v>
      </c>
      <c r="AI93" s="12">
        <v>57967790.869668499</v>
      </c>
      <c r="AJ93" s="15">
        <v>11.451664051</v>
      </c>
      <c r="AK93" s="15">
        <v>10.012863666666666</v>
      </c>
      <c r="AL93" s="13">
        <v>52.348204231128342</v>
      </c>
      <c r="AM93" s="13">
        <v>19.203333333333333</v>
      </c>
      <c r="AN93" s="13">
        <v>61.780733958222115</v>
      </c>
      <c r="AO93" s="14"/>
      <c r="AP93" s="14"/>
      <c r="AQ93" s="12">
        <v>6881076.6177017186</v>
      </c>
      <c r="AR93" s="12">
        <v>9352208.1264614705</v>
      </c>
      <c r="AS93" s="13">
        <v>44.421763515115749</v>
      </c>
      <c r="AT93" s="13">
        <v>14.867289556769283</v>
      </c>
      <c r="AU93" s="13">
        <v>35.173835953324058</v>
      </c>
      <c r="AV93" s="13">
        <v>77.5</v>
      </c>
      <c r="AW93" s="15">
        <v>0.32148078729899093</v>
      </c>
      <c r="AX93" s="15">
        <v>4.7795479517122539</v>
      </c>
      <c r="AY93" s="15">
        <v>17.43765172181303</v>
      </c>
      <c r="AZ93" s="15">
        <v>1.3579279420000374</v>
      </c>
      <c r="BA93" s="15">
        <v>0.7885813421654444</v>
      </c>
      <c r="BB93" s="15">
        <v>0.82583202576595915</v>
      </c>
    </row>
    <row r="94" spans="1:57">
      <c r="A94" s="16">
        <v>33970</v>
      </c>
      <c r="B94" s="16" t="str">
        <f t="shared" si="1"/>
        <v>1993-Q1</v>
      </c>
      <c r="C94" s="12">
        <v>2025057.1082003482</v>
      </c>
      <c r="D94" s="12">
        <v>1132945.1108095241</v>
      </c>
      <c r="E94" s="12">
        <v>440585.83473781095</v>
      </c>
      <c r="F94" s="12">
        <v>426866.43890589493</v>
      </c>
      <c r="G94" s="12">
        <v>407312.51345822786</v>
      </c>
      <c r="H94" s="12">
        <v>385255.36576704687</v>
      </c>
      <c r="I94" s="13">
        <v>62.519074625552975</v>
      </c>
      <c r="J94" s="13">
        <v>62.991137612683801</v>
      </c>
      <c r="K94" s="13">
        <v>59.127144661550638</v>
      </c>
      <c r="L94" s="13">
        <v>66.61387012732763</v>
      </c>
      <c r="M94" s="13">
        <v>77.246950239746752</v>
      </c>
      <c r="N94" s="13">
        <v>78.131738496095068</v>
      </c>
      <c r="O94" s="13">
        <v>64.186706180884727</v>
      </c>
      <c r="P94" s="12">
        <v>1268738.4730475338</v>
      </c>
      <c r="Q94" s="12">
        <v>655073.70720678673</v>
      </c>
      <c r="R94" s="12">
        <v>489223.5443023541</v>
      </c>
      <c r="S94" s="12">
        <v>124400.41636877909</v>
      </c>
      <c r="T94" s="12">
        <v>1144297.2515091407</v>
      </c>
      <c r="U94" s="13">
        <v>65.221967723920869</v>
      </c>
      <c r="V94" s="13">
        <v>67.399218949748246</v>
      </c>
      <c r="W94" s="13">
        <v>48.847780747893445</v>
      </c>
      <c r="X94" s="13"/>
      <c r="Y94" s="13"/>
      <c r="Z94" s="13">
        <v>48.304758296134317</v>
      </c>
      <c r="AA94" s="13"/>
      <c r="AB94" s="13">
        <v>0.69377482724538697</v>
      </c>
      <c r="AC94" s="13">
        <v>-0.38050328109607656</v>
      </c>
      <c r="AD94" s="12">
        <v>151556.14461296945</v>
      </c>
      <c r="AE94" s="12">
        <v>136485.95290701528</v>
      </c>
      <c r="AF94" s="12">
        <v>14194.66632137247</v>
      </c>
      <c r="AG94" s="13">
        <v>9.9436362309420492</v>
      </c>
      <c r="AH94" s="12">
        <v>113126.13679630961</v>
      </c>
      <c r="AI94" s="12">
        <v>57576098.064063095</v>
      </c>
      <c r="AJ94" s="15">
        <v>10.706122967000001</v>
      </c>
      <c r="AK94" s="15">
        <v>9.417174666666666</v>
      </c>
      <c r="AL94" s="13">
        <v>50.0532467620191</v>
      </c>
      <c r="AM94" s="13">
        <v>18.216666666666665</v>
      </c>
      <c r="AN94" s="13">
        <v>59.81532045271674</v>
      </c>
      <c r="AO94" s="14"/>
      <c r="AP94" s="14"/>
      <c r="AQ94" s="12">
        <v>6921592.3125205291</v>
      </c>
      <c r="AR94" s="12">
        <v>9285670.500692714</v>
      </c>
      <c r="AS94" s="13">
        <v>44.594665266271591</v>
      </c>
      <c r="AT94" s="13">
        <v>14.837110083995038</v>
      </c>
      <c r="AU94" s="13">
        <v>35.171836513602074</v>
      </c>
      <c r="AV94" s="13">
        <v>76.7</v>
      </c>
      <c r="AW94" s="15">
        <v>0.3234840659821912</v>
      </c>
      <c r="AX94" s="15">
        <v>4.7995686973960847</v>
      </c>
      <c r="AY94" s="15">
        <v>17.501472168838529</v>
      </c>
      <c r="AZ94" s="15">
        <v>1.3257986721684365</v>
      </c>
      <c r="BA94" s="15">
        <v>0.83998320033599339</v>
      </c>
      <c r="BB94" s="15">
        <v>0.83250083250083251</v>
      </c>
      <c r="BD94">
        <v>75.4262333333333</v>
      </c>
      <c r="BE94">
        <f>1/(BD94/100)</f>
        <v>1.3257986721684372</v>
      </c>
    </row>
    <row r="95" spans="1:57">
      <c r="A95" s="16">
        <v>34060</v>
      </c>
      <c r="B95" s="16" t="str">
        <f t="shared" si="1"/>
        <v>1993-Q2</v>
      </c>
      <c r="C95" s="12">
        <v>2026559.2323055819</v>
      </c>
      <c r="D95" s="12">
        <v>1132750.1280893204</v>
      </c>
      <c r="E95" s="12">
        <v>442932.31380929018</v>
      </c>
      <c r="F95" s="12">
        <v>420160.01557604515</v>
      </c>
      <c r="G95" s="12">
        <v>406272.51638361474</v>
      </c>
      <c r="H95" s="12">
        <v>383858.71764541487</v>
      </c>
      <c r="I95" s="13">
        <v>63.08743225299127</v>
      </c>
      <c r="J95" s="13">
        <v>63.531487507010638</v>
      </c>
      <c r="K95" s="13">
        <v>59.921453513790716</v>
      </c>
      <c r="L95" s="13">
        <v>67.142569200772286</v>
      </c>
      <c r="M95" s="13">
        <v>77.817932183833193</v>
      </c>
      <c r="N95" s="13">
        <v>78.265528329262096</v>
      </c>
      <c r="O95" s="13">
        <v>64.737903523653443</v>
      </c>
      <c r="P95" s="12">
        <v>1281222.1749905511</v>
      </c>
      <c r="Q95" s="12">
        <v>658277.924140463</v>
      </c>
      <c r="R95" s="12">
        <v>496692.41828523268</v>
      </c>
      <c r="S95" s="12">
        <v>126208.34595669707</v>
      </c>
      <c r="T95" s="12">
        <v>1154970.3424256956</v>
      </c>
      <c r="U95" s="13">
        <v>65.815692465948672</v>
      </c>
      <c r="V95" s="13">
        <v>68.026136032130069</v>
      </c>
      <c r="W95" s="13">
        <v>49.186205858872775</v>
      </c>
      <c r="X95" s="13"/>
      <c r="Y95" s="13"/>
      <c r="Z95" s="13">
        <v>48.647298515219461</v>
      </c>
      <c r="AA95" s="13"/>
      <c r="AB95" s="13">
        <v>1.2002674718559563</v>
      </c>
      <c r="AC95" s="13">
        <v>-2.698399044062106E-2</v>
      </c>
      <c r="AD95" s="12">
        <v>151697.69601626066</v>
      </c>
      <c r="AE95" s="12">
        <v>135874.18261159994</v>
      </c>
      <c r="AF95" s="12">
        <v>14901.468947944379</v>
      </c>
      <c r="AG95" s="13">
        <v>10.430951702104025</v>
      </c>
      <c r="AH95" s="12">
        <v>112622.6431814813</v>
      </c>
      <c r="AI95" s="12">
        <v>57251943.647549391</v>
      </c>
      <c r="AJ95" s="15">
        <v>9.0912239360000004</v>
      </c>
      <c r="AK95" s="15">
        <v>8.9926003333333338</v>
      </c>
      <c r="AL95" s="13">
        <v>49.998694283608934</v>
      </c>
      <c r="AM95" s="13">
        <v>18.276666666666667</v>
      </c>
      <c r="AN95" s="13">
        <v>59.40740444192172</v>
      </c>
      <c r="AO95" s="14"/>
      <c r="AP95" s="14"/>
      <c r="AQ95" s="12">
        <v>6931964.5849188929</v>
      </c>
      <c r="AR95" s="12">
        <v>9284877.204114804</v>
      </c>
      <c r="AS95" s="13">
        <v>44.888570010594115</v>
      </c>
      <c r="AT95" s="13">
        <v>14.91496907914108</v>
      </c>
      <c r="AU95" s="13">
        <v>35.397212796500867</v>
      </c>
      <c r="AV95" s="13">
        <v>76.3</v>
      </c>
      <c r="AW95" s="15">
        <v>0.32482540537024002</v>
      </c>
      <c r="AX95" s="15">
        <v>4.8447608772165971</v>
      </c>
      <c r="AY95" s="15">
        <v>17.527118660056662</v>
      </c>
      <c r="AZ95" s="15">
        <v>1.2971862301087298</v>
      </c>
      <c r="BA95" s="15">
        <v>0.82863771958899568</v>
      </c>
      <c r="BB95" s="15">
        <v>0.86125226078718453</v>
      </c>
      <c r="BD95">
        <v>77.089933333333306</v>
      </c>
      <c r="BE95">
        <f t="shared" ref="BE95:BE158" si="2">1/(BD95/100)</f>
        <v>1.2971862301087307</v>
      </c>
    </row>
    <row r="96" spans="1:57">
      <c r="A96" s="16">
        <v>34151</v>
      </c>
      <c r="B96" s="16" t="str">
        <f t="shared" si="1"/>
        <v>1993-Q3</v>
      </c>
      <c r="C96" s="12">
        <v>2034961.5814978832</v>
      </c>
      <c r="D96" s="12">
        <v>1136405.7053896459</v>
      </c>
      <c r="E96" s="12">
        <v>443408.93421775283</v>
      </c>
      <c r="F96" s="12">
        <v>420737.75273272133</v>
      </c>
      <c r="G96" s="12">
        <v>411886.12304459192</v>
      </c>
      <c r="H96" s="12">
        <v>386938.66716042458</v>
      </c>
      <c r="I96" s="13">
        <v>63.511713454087101</v>
      </c>
      <c r="J96" s="13">
        <v>64.071980111995302</v>
      </c>
      <c r="K96" s="13">
        <v>60.101977217794847</v>
      </c>
      <c r="L96" s="13">
        <v>67.4375532101364</v>
      </c>
      <c r="M96" s="13">
        <v>78.565813152388657</v>
      </c>
      <c r="N96" s="13">
        <v>79.083803266174215</v>
      </c>
      <c r="O96" s="13">
        <v>65.090318506231881</v>
      </c>
      <c r="P96" s="12">
        <v>1295186.5845822049</v>
      </c>
      <c r="Q96" s="12">
        <v>658016.39183260687</v>
      </c>
      <c r="R96" s="12">
        <v>508034.38684837148</v>
      </c>
      <c r="S96" s="12">
        <v>129088.9810033969</v>
      </c>
      <c r="T96" s="12">
        <v>1166050.7786809783</v>
      </c>
      <c r="U96" s="13">
        <v>66.241831670734655</v>
      </c>
      <c r="V96" s="13">
        <v>68.453240250496734</v>
      </c>
      <c r="W96" s="13">
        <v>49.567510357901668</v>
      </c>
      <c r="X96" s="13"/>
      <c r="Y96" s="13"/>
      <c r="Z96" s="13">
        <v>49.022775294554101</v>
      </c>
      <c r="AA96" s="13"/>
      <c r="AB96" s="13">
        <v>1.2396591240668204</v>
      </c>
      <c r="AC96" s="13">
        <v>-0.1188993835169239</v>
      </c>
      <c r="AD96" s="12">
        <v>151919.2251953985</v>
      </c>
      <c r="AE96" s="12">
        <v>135526.02969802782</v>
      </c>
      <c r="AF96" s="12">
        <v>15435.829744323511</v>
      </c>
      <c r="AG96" s="13">
        <v>10.790731374706365</v>
      </c>
      <c r="AH96" s="12">
        <v>112264.64141817145</v>
      </c>
      <c r="AI96" s="12">
        <v>57075964.587247431</v>
      </c>
      <c r="AJ96" s="15">
        <v>8.1200998729999991</v>
      </c>
      <c r="AK96" s="15">
        <v>7.9778570000000002</v>
      </c>
      <c r="AL96" s="13">
        <v>47.656929928318476</v>
      </c>
      <c r="AM96" s="13">
        <v>16.49666666666667</v>
      </c>
      <c r="AN96" s="13">
        <v>61.33573467401915</v>
      </c>
      <c r="AO96" s="14"/>
      <c r="AP96" s="14"/>
      <c r="AQ96" s="12">
        <v>6952687.6166646639</v>
      </c>
      <c r="AR96" s="12">
        <v>9313101.9082825575</v>
      </c>
      <c r="AS96" s="13">
        <v>45.142829205697382</v>
      </c>
      <c r="AT96" s="13">
        <v>15.015282201006556</v>
      </c>
      <c r="AU96" s="13">
        <v>35.65356444195001</v>
      </c>
      <c r="AV96" s="13">
        <v>75.7</v>
      </c>
      <c r="AW96" s="15">
        <v>0.32335568288628713</v>
      </c>
      <c r="AX96" s="15">
        <v>4.8552768298367877</v>
      </c>
      <c r="AY96" s="15">
        <v>17.018031707082155</v>
      </c>
      <c r="AZ96" s="15">
        <v>1.3193383781901051</v>
      </c>
      <c r="BA96" s="15">
        <v>0.86933843345214279</v>
      </c>
      <c r="BB96" s="15">
        <v>0.85034013605442182</v>
      </c>
      <c r="BD96">
        <v>75.795566666666602</v>
      </c>
      <c r="BE96">
        <f t="shared" si="2"/>
        <v>1.3193383781901062</v>
      </c>
    </row>
    <row r="97" spans="1:64">
      <c r="A97" s="16">
        <v>34243</v>
      </c>
      <c r="B97" s="16" t="str">
        <f t="shared" si="1"/>
        <v>1993-Q4</v>
      </c>
      <c r="C97" s="12">
        <v>2040290.2943013681</v>
      </c>
      <c r="D97" s="12">
        <v>1142805.6939824997</v>
      </c>
      <c r="E97" s="12">
        <v>444498.78556434141</v>
      </c>
      <c r="F97" s="12">
        <v>416666.77776409331</v>
      </c>
      <c r="G97" s="12">
        <v>423226.85113882559</v>
      </c>
      <c r="H97" s="12">
        <v>390346.89808188012</v>
      </c>
      <c r="I97" s="13">
        <v>64.024501137199607</v>
      </c>
      <c r="J97" s="13">
        <v>64.666815454712221</v>
      </c>
      <c r="K97" s="13">
        <v>60.394018751377253</v>
      </c>
      <c r="L97" s="13">
        <v>67.680331564977465</v>
      </c>
      <c r="M97" s="13">
        <v>78.708250409219204</v>
      </c>
      <c r="N97" s="13">
        <v>79.050404988019636</v>
      </c>
      <c r="O97" s="13">
        <v>65.585070136463742</v>
      </c>
      <c r="P97" s="12">
        <v>1309062.7350014769</v>
      </c>
      <c r="Q97" s="12">
        <v>660242.21510466491</v>
      </c>
      <c r="R97" s="12">
        <v>517733.53027776972</v>
      </c>
      <c r="S97" s="12">
        <v>131031.84969040996</v>
      </c>
      <c r="T97" s="12">
        <v>1177975.7453824347</v>
      </c>
      <c r="U97" s="13">
        <v>66.574390403160805</v>
      </c>
      <c r="V97" s="13">
        <v>68.831573576152437</v>
      </c>
      <c r="W97" s="13">
        <v>49.631747877838258</v>
      </c>
      <c r="X97" s="13"/>
      <c r="Y97" s="13"/>
      <c r="Z97" s="13">
        <v>49.085354758435265</v>
      </c>
      <c r="AA97" s="13"/>
      <c r="AB97" s="13">
        <v>2.4885743324653236</v>
      </c>
      <c r="AC97" s="13">
        <v>0.61367213371973983</v>
      </c>
      <c r="AD97" s="12">
        <v>152289.34439975492</v>
      </c>
      <c r="AE97" s="12">
        <v>135356.95863456806</v>
      </c>
      <c r="AF97" s="12">
        <v>15941.515852623928</v>
      </c>
      <c r="AG97" s="13">
        <v>11.118562386571096</v>
      </c>
      <c r="AH97" s="12">
        <v>112078.28037193992</v>
      </c>
      <c r="AI97" s="12">
        <v>56997415.953678206</v>
      </c>
      <c r="AJ97" s="15">
        <v>7.4121285769999998</v>
      </c>
      <c r="AK97" s="15">
        <v>7.3091239999999997</v>
      </c>
      <c r="AL97" s="13">
        <v>45.062412122674935</v>
      </c>
      <c r="AM97" s="13">
        <v>15.18</v>
      </c>
      <c r="AN97" s="13">
        <v>61.039068484274871</v>
      </c>
      <c r="AO97" s="14"/>
      <c r="AP97" s="14"/>
      <c r="AQ97" s="12">
        <v>7018271.510487346</v>
      </c>
      <c r="AR97" s="12">
        <v>9339043.7111591492</v>
      </c>
      <c r="AS97" s="13">
        <v>45.591955334139357</v>
      </c>
      <c r="AT97" s="13">
        <v>15.073405275082102</v>
      </c>
      <c r="AU97" s="13">
        <v>35.796189356365062</v>
      </c>
      <c r="AV97" s="13">
        <v>76</v>
      </c>
      <c r="AW97" s="15">
        <v>0.32360209571586657</v>
      </c>
      <c r="AX97" s="15">
        <v>4.8777855365911664</v>
      </c>
      <c r="AY97" s="15">
        <v>16.464185018130316</v>
      </c>
      <c r="AZ97" s="15">
        <v>1.2926844402159299</v>
      </c>
      <c r="BA97" s="15">
        <v>0.87719298245614041</v>
      </c>
      <c r="BB97" s="15">
        <v>0.8962982880702699</v>
      </c>
      <c r="BD97">
        <v>77.358400000000003</v>
      </c>
      <c r="BE97">
        <f t="shared" si="2"/>
        <v>1.2926844402159299</v>
      </c>
    </row>
    <row r="98" spans="1:64">
      <c r="A98" s="16">
        <v>34335</v>
      </c>
      <c r="B98" s="16" t="str">
        <f t="shared" si="1"/>
        <v>1994-Q1</v>
      </c>
      <c r="C98" s="12">
        <v>2059195.9501593236</v>
      </c>
      <c r="D98" s="12">
        <v>1143670.3099925555</v>
      </c>
      <c r="E98" s="12">
        <v>447760.96935352433</v>
      </c>
      <c r="F98" s="12">
        <v>420922.17857859912</v>
      </c>
      <c r="G98" s="12">
        <v>434326.67865344451</v>
      </c>
      <c r="H98" s="12">
        <v>400151.37660860107</v>
      </c>
      <c r="I98" s="13">
        <v>64.38412545572848</v>
      </c>
      <c r="J98" s="13">
        <v>65.250757919107997</v>
      </c>
      <c r="K98" s="13">
        <v>60.745193257323201</v>
      </c>
      <c r="L98" s="13">
        <v>68.083104463821343</v>
      </c>
      <c r="M98" s="13">
        <v>78.724762186674795</v>
      </c>
      <c r="N98" s="13">
        <v>79.802926551457659</v>
      </c>
      <c r="O98" s="13">
        <v>65.725446712626464</v>
      </c>
      <c r="P98" s="12">
        <v>1328613.8322492549</v>
      </c>
      <c r="Q98" s="12">
        <v>662932.84837439063</v>
      </c>
      <c r="R98" s="12">
        <v>528486.96368607075</v>
      </c>
      <c r="S98" s="12">
        <v>137174.39460581832</v>
      </c>
      <c r="T98" s="12">
        <v>1191419.8120604614</v>
      </c>
      <c r="U98" s="13">
        <v>67.214226522974784</v>
      </c>
      <c r="V98" s="13">
        <v>69.400453923409287</v>
      </c>
      <c r="W98" s="13">
        <v>50.584601355327266</v>
      </c>
      <c r="X98" s="13"/>
      <c r="Y98" s="13"/>
      <c r="Z98" s="13">
        <v>50.030634018031286</v>
      </c>
      <c r="AA98" s="13"/>
      <c r="AB98" s="13">
        <v>1.5250792189199689</v>
      </c>
      <c r="AC98" s="13">
        <v>-0.17519930936805511</v>
      </c>
      <c r="AD98" s="12">
        <v>152482.1040017521</v>
      </c>
      <c r="AE98" s="12">
        <v>135244.61536213715</v>
      </c>
      <c r="AF98" s="12">
        <v>16227.593369666811</v>
      </c>
      <c r="AG98" s="13">
        <v>11.304597842784819</v>
      </c>
      <c r="AH98" s="12">
        <v>111984.3487319952</v>
      </c>
      <c r="AI98" s="12">
        <v>56948980.307220683</v>
      </c>
      <c r="AJ98" s="15">
        <v>6.84</v>
      </c>
      <c r="AK98" s="15">
        <v>6.9733333333333336</v>
      </c>
      <c r="AL98" s="13">
        <v>44.054861328218024</v>
      </c>
      <c r="AM98" s="13">
        <v>13.969999999999999</v>
      </c>
      <c r="AN98" s="13">
        <v>64.747395852357201</v>
      </c>
      <c r="AO98" s="14"/>
      <c r="AP98" s="14"/>
      <c r="AQ98" s="12">
        <v>7085261.6008811854</v>
      </c>
      <c r="AR98" s="12">
        <v>9424683.6751481947</v>
      </c>
      <c r="AS98" s="13">
        <v>46.045226973752179</v>
      </c>
      <c r="AT98" s="13">
        <v>15.225714862255526</v>
      </c>
      <c r="AU98" s="13">
        <v>36.158609672212762</v>
      </c>
      <c r="AV98" s="13">
        <v>77.5</v>
      </c>
      <c r="AW98" s="15">
        <v>0.32193771958569478</v>
      </c>
      <c r="AX98" s="15">
        <v>4.9017319218165651</v>
      </c>
      <c r="AY98" s="15">
        <v>16.404803669688388</v>
      </c>
      <c r="AZ98" s="15">
        <v>1.2581311970824776</v>
      </c>
      <c r="BA98" s="15">
        <v>0.88873089228581592</v>
      </c>
      <c r="BB98" s="15">
        <v>0.86610081413476525</v>
      </c>
      <c r="BD98">
        <v>79.482966666666599</v>
      </c>
      <c r="BE98">
        <f t="shared" si="2"/>
        <v>1.2581311970824787</v>
      </c>
    </row>
    <row r="99" spans="1:64">
      <c r="A99" s="16">
        <v>34425</v>
      </c>
      <c r="B99" s="16" t="str">
        <f t="shared" si="1"/>
        <v>1994-Q2</v>
      </c>
      <c r="C99" s="12">
        <v>2072021.1853233981</v>
      </c>
      <c r="D99" s="12">
        <v>1146964.9523746085</v>
      </c>
      <c r="E99" s="12">
        <v>447323.33626619104</v>
      </c>
      <c r="F99" s="12">
        <v>427747.25572731782</v>
      </c>
      <c r="G99" s="12">
        <v>444773.83295569173</v>
      </c>
      <c r="H99" s="12">
        <v>411720.60971901094</v>
      </c>
      <c r="I99" s="13">
        <v>64.81577464036134</v>
      </c>
      <c r="J99" s="13">
        <v>65.727588461156429</v>
      </c>
      <c r="K99" s="13">
        <v>60.830543202645423</v>
      </c>
      <c r="L99" s="13">
        <v>68.329053182997356</v>
      </c>
      <c r="M99" s="13">
        <v>79.029404118059901</v>
      </c>
      <c r="N99" s="13">
        <v>79.829968148748449</v>
      </c>
      <c r="O99" s="13">
        <v>66.226341094818878</v>
      </c>
      <c r="P99" s="12">
        <v>1345851.6786037944</v>
      </c>
      <c r="Q99" s="12">
        <v>667958.73639362433</v>
      </c>
      <c r="R99" s="12">
        <v>540004.2096460897</v>
      </c>
      <c r="S99" s="12">
        <v>137841.21411205988</v>
      </c>
      <c r="T99" s="12">
        <v>1207962.9460397139</v>
      </c>
      <c r="U99" s="13">
        <v>67.68988568981834</v>
      </c>
      <c r="V99" s="13">
        <v>69.9398718299461</v>
      </c>
      <c r="W99" s="13">
        <v>50.866810398685139</v>
      </c>
      <c r="X99" s="13"/>
      <c r="Y99" s="13"/>
      <c r="Z99" s="13">
        <v>50.304007462963931</v>
      </c>
      <c r="AA99" s="13"/>
      <c r="AB99" s="13">
        <v>1.4620188960897371</v>
      </c>
      <c r="AC99" s="13">
        <v>-0.23398361446169691</v>
      </c>
      <c r="AD99" s="12">
        <v>152581.23531284934</v>
      </c>
      <c r="AE99" s="12">
        <v>135211.24607329592</v>
      </c>
      <c r="AF99" s="12">
        <v>16351.825668959991</v>
      </c>
      <c r="AG99" s="13">
        <v>11.384092679508305</v>
      </c>
      <c r="AH99" s="12">
        <v>112053.4983500263</v>
      </c>
      <c r="AI99" s="12">
        <v>56927281.98136121</v>
      </c>
      <c r="AJ99" s="15">
        <v>6.37</v>
      </c>
      <c r="AK99" s="15">
        <v>7.8599999999999994</v>
      </c>
      <c r="AL99" s="13">
        <v>49.329004295900575</v>
      </c>
      <c r="AM99" s="13">
        <v>16.060000000000002</v>
      </c>
      <c r="AN99" s="13">
        <v>69.60530470518178</v>
      </c>
      <c r="AO99" s="14"/>
      <c r="AP99" s="14"/>
      <c r="AQ99" s="12">
        <v>7148174.6774317659</v>
      </c>
      <c r="AR99" s="12">
        <v>9501473.939914709</v>
      </c>
      <c r="AS99" s="13">
        <v>46.281830782343611</v>
      </c>
      <c r="AT99" s="13">
        <v>15.324325790180113</v>
      </c>
      <c r="AU99" s="13">
        <v>36.39768338143751</v>
      </c>
      <c r="AV99" s="13">
        <v>78.099999999999994</v>
      </c>
      <c r="AW99" s="15">
        <v>0.32237061142276413</v>
      </c>
      <c r="AX99" s="15">
        <v>4.9401122746219963</v>
      </c>
      <c r="AY99" s="15">
        <v>15.576160744475922</v>
      </c>
      <c r="AZ99" s="15">
        <v>1.1882590499789678</v>
      </c>
      <c r="BA99" s="15">
        <v>0.8595495960116899</v>
      </c>
      <c r="BB99" s="15">
        <v>0.83042683939544926</v>
      </c>
      <c r="BD99">
        <v>84.156733333333307</v>
      </c>
      <c r="BE99">
        <f t="shared" si="2"/>
        <v>1.188259049978968</v>
      </c>
    </row>
    <row r="100" spans="1:64">
      <c r="A100" s="16">
        <v>34516</v>
      </c>
      <c r="B100" s="16" t="str">
        <f t="shared" si="1"/>
        <v>1994-Q3</v>
      </c>
      <c r="C100" s="12">
        <v>2085974.7778061319</v>
      </c>
      <c r="D100" s="12">
        <v>1155301.3564974363</v>
      </c>
      <c r="E100" s="12">
        <v>447659.43273759843</v>
      </c>
      <c r="F100" s="12">
        <v>432334.57214001648</v>
      </c>
      <c r="G100" s="12">
        <v>451953.26277729182</v>
      </c>
      <c r="H100" s="12">
        <v>424356.93891840166</v>
      </c>
      <c r="I100" s="13">
        <v>65.277990621079582</v>
      </c>
      <c r="J100" s="13">
        <v>66.218036425645948</v>
      </c>
      <c r="K100" s="13">
        <v>61.172377001445803</v>
      </c>
      <c r="L100" s="13">
        <v>68.628541658992802</v>
      </c>
      <c r="M100" s="13">
        <v>79.292969823544766</v>
      </c>
      <c r="N100" s="13">
        <v>79.843275349905625</v>
      </c>
      <c r="O100" s="13">
        <v>66.689765818589478</v>
      </c>
      <c r="P100" s="12">
        <v>1364577.2412929398</v>
      </c>
      <c r="Q100" s="12">
        <v>673797.02536822506</v>
      </c>
      <c r="R100" s="12">
        <v>550799.40931612614</v>
      </c>
      <c r="S100" s="12">
        <v>139923.64917542413</v>
      </c>
      <c r="T100" s="12">
        <v>1224596.4346843511</v>
      </c>
      <c r="U100" s="13">
        <v>68.067811107490812</v>
      </c>
      <c r="V100" s="13">
        <v>70.355949677652688</v>
      </c>
      <c r="W100" s="13">
        <v>50.964704819811409</v>
      </c>
      <c r="X100" s="13"/>
      <c r="Y100" s="13"/>
      <c r="Z100" s="13">
        <v>50.399523486106489</v>
      </c>
      <c r="AA100" s="13"/>
      <c r="AB100" s="13">
        <v>1.4747029958171514</v>
      </c>
      <c r="AC100" s="13">
        <v>4.2267771780058465E-2</v>
      </c>
      <c r="AD100" s="12">
        <v>152653.68753819313</v>
      </c>
      <c r="AE100" s="12">
        <v>135459.2911203464</v>
      </c>
      <c r="AF100" s="12">
        <v>16187.283297130745</v>
      </c>
      <c r="AG100" s="13">
        <v>11.263662670149895</v>
      </c>
      <c r="AH100" s="12">
        <v>112322.42414705835</v>
      </c>
      <c r="AI100" s="12">
        <v>57017069.74928923</v>
      </c>
      <c r="AJ100" s="15">
        <v>6.3833333333333329</v>
      </c>
      <c r="AK100" s="15">
        <v>8.7299999999999986</v>
      </c>
      <c r="AL100" s="13">
        <v>53.095776106683743</v>
      </c>
      <c r="AM100" s="13">
        <v>16.796666666666667</v>
      </c>
      <c r="AN100" s="13">
        <v>78.356957294782248</v>
      </c>
      <c r="AO100" s="14"/>
      <c r="AP100" s="14"/>
      <c r="AQ100" s="12">
        <v>7203457.1517717727</v>
      </c>
      <c r="AR100" s="12">
        <v>9588671.9352584761</v>
      </c>
      <c r="AS100" s="13">
        <v>46.681473651682687</v>
      </c>
      <c r="AT100" s="13">
        <v>15.399274280513431</v>
      </c>
      <c r="AU100" s="13">
        <v>36.585092621883383</v>
      </c>
      <c r="AV100" s="13">
        <v>79.3</v>
      </c>
      <c r="AW100" s="15">
        <v>0.32301302610996718</v>
      </c>
      <c r="AX100" s="15">
        <v>4.9741661852460313</v>
      </c>
      <c r="AY100" s="15">
        <v>15.655710372804535</v>
      </c>
      <c r="AZ100" s="15">
        <v>1.1338331269757043</v>
      </c>
      <c r="BA100" s="15">
        <v>0.8151287903488752</v>
      </c>
      <c r="BB100" s="15">
        <v>0.80580177276389997</v>
      </c>
      <c r="BD100">
        <v>88.196399999999997</v>
      </c>
      <c r="BE100">
        <f t="shared" si="2"/>
        <v>1.1338331269757043</v>
      </c>
    </row>
    <row r="101" spans="1:64">
      <c r="A101" s="16">
        <v>34608</v>
      </c>
      <c r="B101" s="16" t="str">
        <f t="shared" si="1"/>
        <v>1994-Q4</v>
      </c>
      <c r="C101" s="12">
        <v>2102525.4886794528</v>
      </c>
      <c r="D101" s="12">
        <v>1160566.3957545373</v>
      </c>
      <c r="E101" s="12">
        <v>450633.41037831694</v>
      </c>
      <c r="F101" s="12">
        <v>443015.4528135708</v>
      </c>
      <c r="G101" s="12">
        <v>465383.85267675389</v>
      </c>
      <c r="H101" s="12">
        <v>438505.31330120168</v>
      </c>
      <c r="I101" s="13">
        <v>65.818606335737712</v>
      </c>
      <c r="J101" s="13">
        <v>66.68730812551253</v>
      </c>
      <c r="K101" s="13">
        <v>61.715823795316886</v>
      </c>
      <c r="L101" s="13">
        <v>68.982972693026738</v>
      </c>
      <c r="M101" s="13">
        <v>80.029129851441837</v>
      </c>
      <c r="N101" s="13">
        <v>80.589754233455437</v>
      </c>
      <c r="O101" s="13">
        <v>67.325339797321519</v>
      </c>
      <c r="P101" s="12">
        <v>1386794.9293124562</v>
      </c>
      <c r="Q101" s="12">
        <v>681642.17325943173</v>
      </c>
      <c r="R101" s="12">
        <v>564420.90468806145</v>
      </c>
      <c r="S101" s="12">
        <v>140641.19774663742</v>
      </c>
      <c r="T101" s="12">
        <v>1246063.0779474932</v>
      </c>
      <c r="U101" s="13">
        <v>68.353966289649279</v>
      </c>
      <c r="V101" s="13">
        <v>70.692805722260871</v>
      </c>
      <c r="W101" s="13">
        <v>50.759142043990863</v>
      </c>
      <c r="X101" s="13"/>
      <c r="Y101" s="13"/>
      <c r="Z101" s="13">
        <v>50.198610471944136</v>
      </c>
      <c r="AA101" s="13"/>
      <c r="AB101" s="13">
        <v>1.9221159189941814</v>
      </c>
      <c r="AC101" s="13">
        <v>0.54827952303290695</v>
      </c>
      <c r="AD101" s="12">
        <v>152918.68946635467</v>
      </c>
      <c r="AE101" s="12">
        <v>135692.87614223195</v>
      </c>
      <c r="AF101" s="12">
        <v>16216.853570618638</v>
      </c>
      <c r="AG101" s="13">
        <v>11.264688040576466</v>
      </c>
      <c r="AH101" s="12">
        <v>112566.14264434652</v>
      </c>
      <c r="AI101" s="12">
        <v>57096391.348902822</v>
      </c>
      <c r="AJ101" s="15">
        <v>6.5066666666666668</v>
      </c>
      <c r="AK101" s="15">
        <v>9.14</v>
      </c>
      <c r="AL101" s="13">
        <v>53.843613034409252</v>
      </c>
      <c r="AM101" s="13">
        <v>16.536666666666665</v>
      </c>
      <c r="AN101" s="13">
        <v>82.844033410219765</v>
      </c>
      <c r="AO101" s="14"/>
      <c r="AP101" s="14"/>
      <c r="AQ101" s="12">
        <v>7257072.2518094266</v>
      </c>
      <c r="AR101" s="12">
        <v>9673693.4324433301</v>
      </c>
      <c r="AS101" s="13">
        <v>47.142647918300419</v>
      </c>
      <c r="AT101" s="13">
        <v>15.494737442779281</v>
      </c>
      <c r="AU101" s="13">
        <v>36.824139652389007</v>
      </c>
      <c r="AV101" s="13">
        <v>80.5</v>
      </c>
      <c r="AW101" s="15">
        <v>0.32420162177798628</v>
      </c>
      <c r="AX101" s="15">
        <v>5.0234190079731311</v>
      </c>
      <c r="AY101" s="15">
        <v>15.880208014730881</v>
      </c>
      <c r="AZ101" s="15">
        <v>1.1146201003158092</v>
      </c>
      <c r="BA101" s="15">
        <v>0.80632156103854224</v>
      </c>
      <c r="BB101" s="15">
        <v>0.81300813008130079</v>
      </c>
      <c r="BD101">
        <v>89.716666666666598</v>
      </c>
      <c r="BE101">
        <f t="shared" si="2"/>
        <v>1.1146201003158098</v>
      </c>
    </row>
    <row r="102" spans="1:64">
      <c r="A102" s="16">
        <v>34700</v>
      </c>
      <c r="B102" s="16" t="str">
        <f t="shared" si="1"/>
        <v>1995-Q1</v>
      </c>
      <c r="C102" s="12">
        <v>2113946.2000000002</v>
      </c>
      <c r="D102" s="12">
        <v>1165698.1000000001</v>
      </c>
      <c r="E102" s="12">
        <v>444677.4</v>
      </c>
      <c r="F102" s="12">
        <v>436914.6</v>
      </c>
      <c r="G102" s="12">
        <v>481022.3</v>
      </c>
      <c r="H102" s="12">
        <v>444680</v>
      </c>
      <c r="I102" s="13">
        <v>66.232099149338197</v>
      </c>
      <c r="J102" s="13">
        <v>67.212130067806342</v>
      </c>
      <c r="K102" s="13">
        <v>62.488970925350522</v>
      </c>
      <c r="L102" s="13">
        <v>69.39557247605353</v>
      </c>
      <c r="M102" s="13">
        <v>80.871685347556124</v>
      </c>
      <c r="N102" s="13">
        <v>81.633769473497594</v>
      </c>
      <c r="O102" s="13">
        <v>67.79976585601986</v>
      </c>
      <c r="P102" s="12">
        <v>1403087.4610715893</v>
      </c>
      <c r="Q102" s="12">
        <v>685844.49612234603</v>
      </c>
      <c r="R102" s="12">
        <v>575801.28813721379</v>
      </c>
      <c r="S102" s="12">
        <v>141323.6089330549</v>
      </c>
      <c r="T102" s="12">
        <v>1261645.7842595598</v>
      </c>
      <c r="U102" s="13">
        <v>68.946384864563669</v>
      </c>
      <c r="V102" s="13">
        <v>71.32392987869909</v>
      </c>
      <c r="W102" s="13">
        <v>51.154276938880692</v>
      </c>
      <c r="X102" s="13"/>
      <c r="Y102" s="13"/>
      <c r="Z102" s="13">
        <v>50.593849187033236</v>
      </c>
      <c r="AA102" s="13"/>
      <c r="AB102" s="13">
        <v>2.0331904376484284</v>
      </c>
      <c r="AC102" s="13">
        <v>0.18000626102056685</v>
      </c>
      <c r="AD102" s="12">
        <v>152841.56986217992</v>
      </c>
      <c r="AE102" s="12">
        <v>135699.54999999999</v>
      </c>
      <c r="AF102" s="12">
        <v>16138.275759414033</v>
      </c>
      <c r="AG102" s="13">
        <v>11.215548150700897</v>
      </c>
      <c r="AH102" s="12">
        <v>112647.31</v>
      </c>
      <c r="AI102" s="12">
        <v>57078946</v>
      </c>
      <c r="AJ102" s="15">
        <v>6.9433333333333325</v>
      </c>
      <c r="AK102" s="15">
        <v>9.32</v>
      </c>
      <c r="AL102" s="13">
        <v>55.234128728752566</v>
      </c>
      <c r="AM102" s="13">
        <v>16.89</v>
      </c>
      <c r="AN102" s="13">
        <v>85.439862568621635</v>
      </c>
      <c r="AO102" s="14"/>
      <c r="AP102" s="14"/>
      <c r="AQ102" s="12">
        <v>7276092.5763376653</v>
      </c>
      <c r="AR102" s="12">
        <v>9675050.5945394058</v>
      </c>
      <c r="AS102" s="13">
        <v>47.485836158835056</v>
      </c>
      <c r="AT102" s="13">
        <v>15.578137141943362</v>
      </c>
      <c r="AU102" s="13">
        <v>37.035480648153531</v>
      </c>
      <c r="AV102" s="13">
        <v>81.5</v>
      </c>
      <c r="AW102" s="15">
        <v>0.32443800893435509</v>
      </c>
      <c r="AX102" s="15">
        <v>5.0541397972384292</v>
      </c>
      <c r="AY102" s="15">
        <v>15.993512377903684</v>
      </c>
      <c r="AZ102" s="15">
        <v>1.0787323600290828</v>
      </c>
      <c r="BA102" s="15">
        <v>0.78536087332129112</v>
      </c>
      <c r="BB102" s="15">
        <v>0.74660295654770792</v>
      </c>
      <c r="BD102">
        <v>92.701400000000007</v>
      </c>
      <c r="BE102">
        <f t="shared" si="2"/>
        <v>1.0787323600290826</v>
      </c>
      <c r="BJ102" s="119">
        <v>478174.57</v>
      </c>
    </row>
    <row r="103" spans="1:64">
      <c r="A103" s="16">
        <v>34790</v>
      </c>
      <c r="B103" s="16" t="str">
        <f t="shared" si="1"/>
        <v>1995-Q2</v>
      </c>
      <c r="C103" s="12">
        <v>2130683.6</v>
      </c>
      <c r="D103" s="12">
        <v>1177056.7</v>
      </c>
      <c r="E103" s="12">
        <v>448597.8</v>
      </c>
      <c r="F103" s="12">
        <v>440203.8</v>
      </c>
      <c r="G103" s="12">
        <v>485331.7</v>
      </c>
      <c r="H103" s="12">
        <v>452466.4</v>
      </c>
      <c r="I103" s="13">
        <v>66.834678657163153</v>
      </c>
      <c r="J103" s="13">
        <v>67.629532590776151</v>
      </c>
      <c r="K103" s="13">
        <v>63.019204571326604</v>
      </c>
      <c r="L103" s="13">
        <v>69.870942296811393</v>
      </c>
      <c r="M103" s="13">
        <v>81.24940041693938</v>
      </c>
      <c r="N103" s="13">
        <v>81.79861598097969</v>
      </c>
      <c r="O103" s="13">
        <v>68.316578946814033</v>
      </c>
      <c r="P103" s="12">
        <v>1424276.8227314004</v>
      </c>
      <c r="Q103" s="12">
        <v>694021.45376457309</v>
      </c>
      <c r="R103" s="12">
        <v>584801.37844971125</v>
      </c>
      <c r="S103" s="12">
        <v>145354.10365316717</v>
      </c>
      <c r="T103" s="12">
        <v>1278822.8322142842</v>
      </c>
      <c r="U103" s="13">
        <v>69.515172581683231</v>
      </c>
      <c r="V103" s="13">
        <v>71.846062154994655</v>
      </c>
      <c r="W103" s="13">
        <v>51.693759580677963</v>
      </c>
      <c r="X103" s="13"/>
      <c r="Y103" s="13"/>
      <c r="Z103" s="13">
        <v>51.12742145240351</v>
      </c>
      <c r="AA103" s="13"/>
      <c r="AB103" s="13">
        <v>2.2138941875024742</v>
      </c>
      <c r="AC103" s="13">
        <v>0.51353349091178202</v>
      </c>
      <c r="AD103" s="12">
        <v>152968.43994011712</v>
      </c>
      <c r="AE103" s="12">
        <v>135950.69</v>
      </c>
      <c r="AF103" s="12">
        <v>16020.296187269321</v>
      </c>
      <c r="AG103" s="13">
        <v>11.125007188920215</v>
      </c>
      <c r="AH103" s="12">
        <v>112845.51</v>
      </c>
      <c r="AI103" s="12">
        <v>57110602</v>
      </c>
      <c r="AJ103" s="15">
        <v>7.1366666666666667</v>
      </c>
      <c r="AK103" s="15">
        <v>8.93</v>
      </c>
      <c r="AL103" s="13">
        <v>57.306825853431548</v>
      </c>
      <c r="AM103" s="13">
        <v>18.103333333333335</v>
      </c>
      <c r="AN103" s="13">
        <v>84.290281083879378</v>
      </c>
      <c r="AO103" s="14"/>
      <c r="AP103" s="14"/>
      <c r="AQ103" s="12">
        <v>7303854.4572664881</v>
      </c>
      <c r="AR103" s="12">
        <v>9753612.8042047452</v>
      </c>
      <c r="AS103" s="13">
        <v>47.67274882651504</v>
      </c>
      <c r="AT103" s="13">
        <v>15.672473600538549</v>
      </c>
      <c r="AU103" s="13">
        <v>37.308022072679258</v>
      </c>
      <c r="AV103" s="13">
        <v>82</v>
      </c>
      <c r="AW103" s="15">
        <v>0.32572712990543179</v>
      </c>
      <c r="AX103" s="15">
        <v>5.1049498444220704</v>
      </c>
      <c r="AY103" s="15">
        <v>15.783241027195468</v>
      </c>
      <c r="AZ103" s="15">
        <v>1.0505669384483334</v>
      </c>
      <c r="BA103" s="15">
        <v>0.75131480090157776</v>
      </c>
      <c r="BB103" s="15">
        <v>0.74460163812360391</v>
      </c>
      <c r="BD103">
        <v>95.186700000000002</v>
      </c>
      <c r="BE103">
        <f t="shared" si="2"/>
        <v>1.0505669384483336</v>
      </c>
      <c r="BJ103" s="119">
        <v>482456.36</v>
      </c>
      <c r="BK103">
        <f>(BJ103/BJ102-1)*100</f>
        <v>0.89544494179185641</v>
      </c>
      <c r="BL103">
        <f>(G103/G102-1)*100</f>
        <v>0.89588362119594755</v>
      </c>
    </row>
    <row r="104" spans="1:64">
      <c r="A104" s="16">
        <v>34881</v>
      </c>
      <c r="B104" s="16" t="str">
        <f t="shared" si="1"/>
        <v>1995-Q3</v>
      </c>
      <c r="C104" s="12">
        <v>2136027.1</v>
      </c>
      <c r="D104" s="12">
        <v>1179201</v>
      </c>
      <c r="E104" s="12">
        <v>451853</v>
      </c>
      <c r="F104" s="12">
        <v>440462.4</v>
      </c>
      <c r="G104" s="12">
        <v>485467.7</v>
      </c>
      <c r="H104" s="12">
        <v>455609.9</v>
      </c>
      <c r="I104" s="13">
        <v>67.369816574459009</v>
      </c>
      <c r="J104" s="13">
        <v>68.224659875619366</v>
      </c>
      <c r="K104" s="13">
        <v>63.509133925338233</v>
      </c>
      <c r="L104" s="13">
        <v>70.168865528717731</v>
      </c>
      <c r="M104" s="13">
        <v>81.767815918116028</v>
      </c>
      <c r="N104" s="13">
        <v>81.889865628879846</v>
      </c>
      <c r="O104" s="13">
        <v>68.872814371024504</v>
      </c>
      <c r="P104" s="12">
        <v>1439870.9610010888</v>
      </c>
      <c r="Q104" s="12">
        <v>699940.54024469084</v>
      </c>
      <c r="R104" s="12">
        <v>593051.38519572059</v>
      </c>
      <c r="S104" s="12">
        <v>146770.03725398597</v>
      </c>
      <c r="T104" s="12">
        <v>1292991.9254404115</v>
      </c>
      <c r="U104" s="13">
        <v>69.801229562901455</v>
      </c>
      <c r="V104" s="13">
        <v>72.193048794644653</v>
      </c>
      <c r="W104" s="13">
        <v>51.490621055171061</v>
      </c>
      <c r="X104" s="13"/>
      <c r="Y104" s="13"/>
      <c r="Z104" s="13">
        <v>50.926508439229245</v>
      </c>
      <c r="AA104" s="13"/>
      <c r="AB104" s="13">
        <v>2.2543782122937737</v>
      </c>
      <c r="AC104" s="13">
        <v>0.5974241502818336</v>
      </c>
      <c r="AD104" s="12">
        <v>153374.2965649399</v>
      </c>
      <c r="AE104" s="12">
        <v>136113.97</v>
      </c>
      <c r="AF104" s="12">
        <v>16247.507568693594</v>
      </c>
      <c r="AG104" s="13">
        <v>11.253728265760447</v>
      </c>
      <c r="AH104" s="12">
        <v>112987.42</v>
      </c>
      <c r="AI104" s="12">
        <v>57179050</v>
      </c>
      <c r="AJ104" s="15">
        <v>6.6933333333333325</v>
      </c>
      <c r="AK104" s="15">
        <v>8.5133333333333336</v>
      </c>
      <c r="AL104" s="13">
        <v>53.536610523402167</v>
      </c>
      <c r="AM104" s="13">
        <v>16.216666666666669</v>
      </c>
      <c r="AN104" s="13">
        <v>84.253197810471448</v>
      </c>
      <c r="AO104" s="14"/>
      <c r="AP104" s="14"/>
      <c r="AQ104" s="12">
        <v>7369489.6014693612</v>
      </c>
      <c r="AR104" s="12">
        <v>9806157.5748439897</v>
      </c>
      <c r="AS104" s="13">
        <v>48.151093657790923</v>
      </c>
      <c r="AT104" s="13">
        <v>15.692930710932904</v>
      </c>
      <c r="AU104" s="13">
        <v>37.3568133783265</v>
      </c>
      <c r="AV104" s="13">
        <v>81.7</v>
      </c>
      <c r="AW104" s="15">
        <v>0.3276833614352041</v>
      </c>
      <c r="AX104" s="15">
        <v>5.1423122861282415</v>
      </c>
      <c r="AY104" s="15">
        <v>15.798659772804532</v>
      </c>
      <c r="AZ104" s="15">
        <v>1.0434296279756003</v>
      </c>
      <c r="BA104" s="15">
        <v>0.76196281621456874</v>
      </c>
      <c r="BB104" s="15">
        <v>0.75843761850587788</v>
      </c>
      <c r="BD104">
        <v>95.837800000000001</v>
      </c>
      <c r="BE104">
        <f t="shared" si="2"/>
        <v>1.0434296279756003</v>
      </c>
      <c r="BJ104" s="119">
        <v>482580.4</v>
      </c>
      <c r="BK104">
        <f t="shared" ref="BK104:BK167" si="3">(BJ104/BJ103-1)*100</f>
        <v>2.5710097385811537E-2</v>
      </c>
      <c r="BL104">
        <f t="shared" ref="BL104:BL167" si="4">(G104/G103-1)*100</f>
        <v>2.8022072327038572E-2</v>
      </c>
    </row>
    <row r="105" spans="1:64">
      <c r="A105" s="16">
        <v>34973</v>
      </c>
      <c r="B105" s="16" t="str">
        <f t="shared" si="1"/>
        <v>1995-Q4</v>
      </c>
      <c r="C105" s="12">
        <v>2140677.2999999998</v>
      </c>
      <c r="D105" s="12">
        <v>1183072.7</v>
      </c>
      <c r="E105" s="12">
        <v>454991.4</v>
      </c>
      <c r="F105" s="12">
        <v>440430.8</v>
      </c>
      <c r="G105" s="12">
        <v>490321.4</v>
      </c>
      <c r="H105" s="12">
        <v>459880.5</v>
      </c>
      <c r="I105" s="13">
        <v>67.83591936871116</v>
      </c>
      <c r="J105" s="13">
        <v>68.626085937049425</v>
      </c>
      <c r="K105" s="13">
        <v>64.000656131840557</v>
      </c>
      <c r="L105" s="13">
        <v>70.388513264116511</v>
      </c>
      <c r="M105" s="13">
        <v>82.098252036249278</v>
      </c>
      <c r="N105" s="13">
        <v>81.59247188865568</v>
      </c>
      <c r="O105" s="13">
        <v>69.342653839558892</v>
      </c>
      <c r="P105" s="12">
        <v>1453947.9708540849</v>
      </c>
      <c r="Q105" s="12">
        <v>706878.85110798362</v>
      </c>
      <c r="R105" s="12">
        <v>598629.22272594646</v>
      </c>
      <c r="S105" s="12">
        <v>148331.96181054236</v>
      </c>
      <c r="T105" s="12">
        <v>1305508.0738339301</v>
      </c>
      <c r="U105" s="13">
        <v>70.083960299514644</v>
      </c>
      <c r="V105" s="13">
        <v>72.450810298048566</v>
      </c>
      <c r="W105" s="13">
        <v>51.643807484067814</v>
      </c>
      <c r="X105" s="13"/>
      <c r="Y105" s="13"/>
      <c r="Z105" s="13">
        <v>51.078016613017361</v>
      </c>
      <c r="AA105" s="13"/>
      <c r="AB105" s="13">
        <v>2.1907894670160482</v>
      </c>
      <c r="AC105" s="13">
        <v>0.31194430726044503</v>
      </c>
      <c r="AD105" s="12">
        <v>153860.43071515448</v>
      </c>
      <c r="AE105" s="12">
        <v>136442.01</v>
      </c>
      <c r="AF105" s="12">
        <v>16389.585828024188</v>
      </c>
      <c r="AG105" s="13">
        <v>11.320922887185729</v>
      </c>
      <c r="AH105" s="12">
        <v>113262.19</v>
      </c>
      <c r="AI105" s="12">
        <v>57316084</v>
      </c>
      <c r="AJ105" s="15">
        <v>6.5066666666666668</v>
      </c>
      <c r="AK105" s="15">
        <v>8.1533333333333342</v>
      </c>
      <c r="AL105" s="13">
        <v>55.001033463506801</v>
      </c>
      <c r="AM105" s="13">
        <v>16.966666666666665</v>
      </c>
      <c r="AN105" s="13">
        <v>83.919448347319232</v>
      </c>
      <c r="AO105" s="14"/>
      <c r="AP105" s="14"/>
      <c r="AQ105" s="12">
        <v>7418491.841560754</v>
      </c>
      <c r="AR105" s="12">
        <v>9838353.2427366301</v>
      </c>
      <c r="AS105" s="13">
        <v>48.369367167423292</v>
      </c>
      <c r="AT105" s="13">
        <v>15.689282941522187</v>
      </c>
      <c r="AU105" s="13">
        <v>37.348631494084621</v>
      </c>
      <c r="AV105" s="13">
        <v>81.599999999999994</v>
      </c>
      <c r="AW105" s="15">
        <v>0.33021270936445379</v>
      </c>
      <c r="AX105" s="15">
        <v>5.1808006281055485</v>
      </c>
      <c r="AY105" s="15">
        <v>15.727352663456093</v>
      </c>
      <c r="AZ105" s="15">
        <v>1.0293081779564048</v>
      </c>
      <c r="BA105" s="15">
        <v>0.75907089722180054</v>
      </c>
      <c r="BB105" s="15">
        <v>0.76091919038198141</v>
      </c>
      <c r="BD105">
        <v>97.152633333333299</v>
      </c>
      <c r="BE105">
        <f t="shared" si="2"/>
        <v>1.0293081779564051</v>
      </c>
      <c r="BJ105" s="119">
        <v>487410.49</v>
      </c>
      <c r="BK105">
        <f t="shared" si="3"/>
        <v>1.000888142162415</v>
      </c>
      <c r="BL105">
        <f t="shared" si="4"/>
        <v>0.99979875077167435</v>
      </c>
    </row>
    <row r="106" spans="1:64">
      <c r="A106" s="16">
        <v>35065</v>
      </c>
      <c r="B106" s="16" t="str">
        <f t="shared" si="1"/>
        <v>1996-Q1</v>
      </c>
      <c r="C106" s="12">
        <v>2144758.1</v>
      </c>
      <c r="D106" s="12">
        <v>1194329.5</v>
      </c>
      <c r="E106" s="12">
        <v>454103.9</v>
      </c>
      <c r="F106" s="12">
        <v>426073.5</v>
      </c>
      <c r="G106" s="12">
        <v>498904.6</v>
      </c>
      <c r="H106" s="12">
        <v>464837.9</v>
      </c>
      <c r="I106" s="13">
        <v>67.998951648706196</v>
      </c>
      <c r="J106" s="13">
        <v>68.898175930824635</v>
      </c>
      <c r="K106" s="13">
        <v>64.238999685412253</v>
      </c>
      <c r="L106" s="13">
        <v>70.566324195115868</v>
      </c>
      <c r="M106" s="13">
        <v>82.048935610177367</v>
      </c>
      <c r="N106" s="13">
        <v>82.191506555126395</v>
      </c>
      <c r="O106" s="13">
        <v>69.386362404391733</v>
      </c>
      <c r="P106" s="12">
        <v>1459452.4481677739</v>
      </c>
      <c r="Q106" s="12">
        <v>709825.96895166859</v>
      </c>
      <c r="R106" s="12">
        <v>598311.74483371607</v>
      </c>
      <c r="S106" s="12">
        <v>151240.84427858749</v>
      </c>
      <c r="T106" s="12">
        <v>1308137.7137853848</v>
      </c>
      <c r="U106" s="13">
        <v>70.669379236811849</v>
      </c>
      <c r="V106" s="13">
        <v>73.044341997284491</v>
      </c>
      <c r="W106" s="13">
        <v>52.276534039891239</v>
      </c>
      <c r="X106" s="13"/>
      <c r="Y106" s="13"/>
      <c r="Z106" s="13">
        <v>51.703811245900489</v>
      </c>
      <c r="AA106" s="13">
        <v>90.4</v>
      </c>
      <c r="AB106" s="13">
        <v>2.1204196799514778</v>
      </c>
      <c r="AC106" s="13">
        <v>0.25063344640479712</v>
      </c>
      <c r="AD106" s="12">
        <v>153882.58629666871</v>
      </c>
      <c r="AE106" s="12">
        <v>136520.95999999999</v>
      </c>
      <c r="AF106" s="12">
        <v>16332.538743632149</v>
      </c>
      <c r="AG106" s="13">
        <v>11.282385300697655</v>
      </c>
      <c r="AH106" s="12">
        <v>113191.9</v>
      </c>
      <c r="AI106" s="12">
        <v>57224822</v>
      </c>
      <c r="AJ106" s="15">
        <v>5.63</v>
      </c>
      <c r="AK106" s="15">
        <v>7.6433333333333335</v>
      </c>
      <c r="AL106" s="13">
        <v>57.330543705517393</v>
      </c>
      <c r="AM106" s="13">
        <v>18.566666666666666</v>
      </c>
      <c r="AN106" s="13">
        <v>81.026953000000006</v>
      </c>
      <c r="AO106" s="14"/>
      <c r="AP106" s="14"/>
      <c r="AQ106" s="12">
        <v>7475887.0920131039</v>
      </c>
      <c r="AR106" s="12">
        <v>9859967.1042973287</v>
      </c>
      <c r="AS106" s="13">
        <v>48.890339217850041</v>
      </c>
      <c r="AT106" s="13">
        <v>15.710101218157272</v>
      </c>
      <c r="AU106" s="13">
        <v>37.479506707770973</v>
      </c>
      <c r="AV106" s="13">
        <v>81</v>
      </c>
      <c r="AW106" s="15">
        <v>0.33095852112723972</v>
      </c>
      <c r="AX106" s="15">
        <v>5.1993918659205782</v>
      </c>
      <c r="AY106" s="15">
        <v>16.077272613597735</v>
      </c>
      <c r="AZ106" s="15">
        <v>1.0303333574889266</v>
      </c>
      <c r="BA106" s="15">
        <v>0.77681970014759572</v>
      </c>
      <c r="BB106" s="15">
        <v>0.77911959485781057</v>
      </c>
      <c r="BD106">
        <v>97.055966666666606</v>
      </c>
      <c r="BE106">
        <f t="shared" si="2"/>
        <v>1.0303333574889271</v>
      </c>
      <c r="BJ106" s="119">
        <v>495851.12</v>
      </c>
      <c r="BK106">
        <f t="shared" si="3"/>
        <v>1.7317292453020494</v>
      </c>
      <c r="BL106">
        <f t="shared" si="4"/>
        <v>1.7505252677121552</v>
      </c>
    </row>
    <row r="107" spans="1:64">
      <c r="A107" s="16">
        <v>35156</v>
      </c>
      <c r="B107" s="16" t="str">
        <f t="shared" si="1"/>
        <v>1996-Q2</v>
      </c>
      <c r="C107" s="12">
        <v>2161539.7999999998</v>
      </c>
      <c r="D107" s="12">
        <v>1198048.3</v>
      </c>
      <c r="E107" s="12">
        <v>456249.5</v>
      </c>
      <c r="F107" s="12">
        <v>449510.7</v>
      </c>
      <c r="G107" s="12">
        <v>501356.2</v>
      </c>
      <c r="H107" s="12">
        <v>465631.8</v>
      </c>
      <c r="I107" s="13">
        <v>68.202594694697936</v>
      </c>
      <c r="J107" s="13">
        <v>69.182367598193096</v>
      </c>
      <c r="K107" s="13">
        <v>64.621843109984553</v>
      </c>
      <c r="L107" s="13">
        <v>70.576941256825677</v>
      </c>
      <c r="M107" s="13">
        <v>81.817050274702098</v>
      </c>
      <c r="N107" s="13">
        <v>82.048861763682382</v>
      </c>
      <c r="O107" s="13">
        <v>69.703613452794045</v>
      </c>
      <c r="P107" s="12">
        <v>1474108.2324610339</v>
      </c>
      <c r="Q107" s="12">
        <v>714610.99129681278</v>
      </c>
      <c r="R107" s="12">
        <v>608729.63804576511</v>
      </c>
      <c r="S107" s="12">
        <v>150655.19582792342</v>
      </c>
      <c r="T107" s="12">
        <v>1323340.6293425779</v>
      </c>
      <c r="U107" s="13">
        <v>71.228188222963809</v>
      </c>
      <c r="V107" s="13">
        <v>73.576565445899362</v>
      </c>
      <c r="W107" s="13">
        <v>52.95588255166615</v>
      </c>
      <c r="X107" s="13"/>
      <c r="Y107" s="13"/>
      <c r="Z107" s="13">
        <v>52.375717061551939</v>
      </c>
      <c r="AA107" s="13">
        <v>90.4</v>
      </c>
      <c r="AB107" s="13">
        <v>2.3986530450272525</v>
      </c>
      <c r="AC107" s="13">
        <v>0.48907397344208098</v>
      </c>
      <c r="AD107" s="12">
        <v>154452.61278095198</v>
      </c>
      <c r="AE107" s="12">
        <v>136856.60999999999</v>
      </c>
      <c r="AF107" s="12">
        <v>16550.973603516697</v>
      </c>
      <c r="AG107" s="13">
        <v>11.392492793829938</v>
      </c>
      <c r="AH107" s="12">
        <v>113524.71</v>
      </c>
      <c r="AI107" s="12">
        <v>57284275</v>
      </c>
      <c r="AJ107" s="15">
        <v>5.1366666666666658</v>
      </c>
      <c r="AK107" s="15">
        <v>7.5366666666666662</v>
      </c>
      <c r="AL107" s="13">
        <v>58.599683894381251</v>
      </c>
      <c r="AM107" s="13">
        <v>19.503333333333334</v>
      </c>
      <c r="AN107" s="13">
        <v>79.167313333333325</v>
      </c>
      <c r="AO107" s="14"/>
      <c r="AP107" s="14"/>
      <c r="AQ107" s="12">
        <v>7603766.4625843931</v>
      </c>
      <c r="AR107" s="12">
        <v>9958783.8436913118</v>
      </c>
      <c r="AS107" s="13">
        <v>49.295064390421658</v>
      </c>
      <c r="AT107" s="13">
        <v>15.79419364545125</v>
      </c>
      <c r="AU107" s="13">
        <v>37.733563006601727</v>
      </c>
      <c r="AV107" s="13">
        <v>80</v>
      </c>
      <c r="AW107" s="15">
        <v>0.33060274499540226</v>
      </c>
      <c r="AX107" s="15">
        <v>5.2216037741751231</v>
      </c>
      <c r="AY107" s="15">
        <v>15.719240768838528</v>
      </c>
      <c r="AZ107" s="15">
        <v>1.0396930548850498</v>
      </c>
      <c r="BA107" s="15">
        <v>0.79713033080908735</v>
      </c>
      <c r="BB107" s="15">
        <v>0.79541839007317838</v>
      </c>
      <c r="BD107">
        <v>96.182233333333301</v>
      </c>
      <c r="BE107">
        <f t="shared" si="2"/>
        <v>1.0396930548850503</v>
      </c>
      <c r="BJ107" s="119">
        <v>497971.77</v>
      </c>
      <c r="BK107">
        <f t="shared" si="3"/>
        <v>0.42767877583900216</v>
      </c>
      <c r="BL107">
        <f t="shared" si="4"/>
        <v>0.49139655156518192</v>
      </c>
    </row>
    <row r="108" spans="1:64">
      <c r="A108" s="16">
        <v>35247</v>
      </c>
      <c r="B108" s="16" t="str">
        <f t="shared" si="1"/>
        <v>1996-Q3</v>
      </c>
      <c r="C108" s="12">
        <v>2171484.2999999998</v>
      </c>
      <c r="D108" s="12">
        <v>1204744.8999999999</v>
      </c>
      <c r="E108" s="12">
        <v>460284</v>
      </c>
      <c r="F108" s="12">
        <v>454984.8</v>
      </c>
      <c r="G108" s="12">
        <v>510058</v>
      </c>
      <c r="H108" s="12">
        <v>470411.3</v>
      </c>
      <c r="I108" s="13">
        <v>68.461806813096487</v>
      </c>
      <c r="J108" s="13">
        <v>69.459502933349512</v>
      </c>
      <c r="K108" s="13">
        <v>64.729815925520768</v>
      </c>
      <c r="L108" s="13">
        <v>70.846726333459998</v>
      </c>
      <c r="M108" s="13">
        <v>81.510068914726489</v>
      </c>
      <c r="N108" s="13">
        <v>81.690664210911265</v>
      </c>
      <c r="O108" s="13">
        <v>69.849413643230946</v>
      </c>
      <c r="P108" s="12">
        <v>1489255.5089750888</v>
      </c>
      <c r="Q108" s="12">
        <v>722336.56789973343</v>
      </c>
      <c r="R108" s="12">
        <v>612331.35282770649</v>
      </c>
      <c r="S108" s="12">
        <v>154508.24022461535</v>
      </c>
      <c r="T108" s="12">
        <v>1334667.9207274399</v>
      </c>
      <c r="U108" s="13">
        <v>71.298039346143824</v>
      </c>
      <c r="V108" s="13">
        <v>73.65639896355917</v>
      </c>
      <c r="W108" s="13">
        <v>52.959212691794015</v>
      </c>
      <c r="X108" s="13"/>
      <c r="Y108" s="13"/>
      <c r="Z108" s="13">
        <v>52.37901071718165</v>
      </c>
      <c r="AA108" s="13">
        <v>90.4</v>
      </c>
      <c r="AB108" s="13">
        <v>2.9238576969771706</v>
      </c>
      <c r="AC108" s="13">
        <v>0.81095553732368231</v>
      </c>
      <c r="AD108" s="12">
        <v>154775.9922474066</v>
      </c>
      <c r="AE108" s="12">
        <v>137170.26</v>
      </c>
      <c r="AF108" s="12">
        <v>16563.361426760628</v>
      </c>
      <c r="AG108" s="13">
        <v>11.374976178000619</v>
      </c>
      <c r="AH108" s="12">
        <v>113778.36</v>
      </c>
      <c r="AI108" s="12">
        <v>57555008</v>
      </c>
      <c r="AJ108" s="15">
        <v>5</v>
      </c>
      <c r="AK108" s="15">
        <v>7.2766666666666664</v>
      </c>
      <c r="AL108" s="13">
        <v>59.975895334536418</v>
      </c>
      <c r="AM108" s="13">
        <v>20.903333333333332</v>
      </c>
      <c r="AN108" s="13">
        <v>76.838507333333339</v>
      </c>
      <c r="AO108" s="14"/>
      <c r="AP108" s="14"/>
      <c r="AQ108" s="12">
        <v>7667876.9605321689</v>
      </c>
      <c r="AR108" s="12">
        <v>10005111.15524354</v>
      </c>
      <c r="AS108" s="13">
        <v>49.649129450732261</v>
      </c>
      <c r="AT108" s="13">
        <v>15.830576540425014</v>
      </c>
      <c r="AU108" s="13">
        <v>37.728850632772044</v>
      </c>
      <c r="AV108" s="13">
        <v>79.900000000000006</v>
      </c>
      <c r="AW108" s="15">
        <v>0.3326464611785282</v>
      </c>
      <c r="AX108" s="15">
        <v>5.2659852645882088</v>
      </c>
      <c r="AY108" s="15">
        <v>15.478931392634561</v>
      </c>
      <c r="AZ108" s="15">
        <v>1.0214894132837209</v>
      </c>
      <c r="BA108" s="15">
        <v>0.78480615288023858</v>
      </c>
      <c r="BB108" s="15">
        <v>0.79624173899195794</v>
      </c>
      <c r="BD108">
        <v>97.896266666666605</v>
      </c>
      <c r="BE108">
        <f t="shared" si="2"/>
        <v>1.0214894132837213</v>
      </c>
      <c r="BJ108" s="119">
        <v>506624.61</v>
      </c>
      <c r="BK108">
        <f t="shared" si="3"/>
        <v>1.7376165721201264</v>
      </c>
      <c r="BL108">
        <f t="shared" si="4"/>
        <v>1.7356522169267974</v>
      </c>
    </row>
    <row r="109" spans="1:64">
      <c r="A109" s="16">
        <v>35339</v>
      </c>
      <c r="B109" s="16" t="str">
        <f t="shared" si="1"/>
        <v>1996-Q4</v>
      </c>
      <c r="C109" s="12">
        <v>2183411.7000000002</v>
      </c>
      <c r="D109" s="12">
        <v>1206778.3</v>
      </c>
      <c r="E109" s="12">
        <v>461101.6</v>
      </c>
      <c r="F109" s="12">
        <v>455495</v>
      </c>
      <c r="G109" s="12">
        <v>526663.80000000005</v>
      </c>
      <c r="H109" s="12">
        <v>484698.7</v>
      </c>
      <c r="I109" s="13">
        <v>68.713842568918253</v>
      </c>
      <c r="J109" s="13">
        <v>69.745771818531821</v>
      </c>
      <c r="K109" s="13">
        <v>65.194353768533631</v>
      </c>
      <c r="L109" s="13">
        <v>70.821089812378673</v>
      </c>
      <c r="M109" s="13">
        <v>81.852932732784353</v>
      </c>
      <c r="N109" s="13">
        <v>82.280259314998204</v>
      </c>
      <c r="O109" s="13">
        <v>70.130796336510571</v>
      </c>
      <c r="P109" s="12">
        <v>1501117.6110366934</v>
      </c>
      <c r="Q109" s="12">
        <v>727303.4718647371</v>
      </c>
      <c r="R109" s="12">
        <v>618456.95937242161</v>
      </c>
      <c r="S109" s="12">
        <v>155267.8848146598</v>
      </c>
      <c r="T109" s="12">
        <v>1345760.4312371588</v>
      </c>
      <c r="U109" s="13">
        <v>71.554160131611766</v>
      </c>
      <c r="V109" s="13">
        <v>73.779475635729739</v>
      </c>
      <c r="W109" s="13">
        <v>54.12476160968977</v>
      </c>
      <c r="X109" s="13"/>
      <c r="Y109" s="13"/>
      <c r="Z109" s="13">
        <v>53.531790303187535</v>
      </c>
      <c r="AA109" s="13">
        <v>90.4</v>
      </c>
      <c r="AB109" s="13">
        <v>2.4125477424737762</v>
      </c>
      <c r="AC109" s="13">
        <v>0.26225529049136248</v>
      </c>
      <c r="AD109" s="12">
        <v>154918.07833352505</v>
      </c>
      <c r="AE109" s="12">
        <v>137339.67000000001</v>
      </c>
      <c r="AF109" s="12">
        <v>16541.492744772801</v>
      </c>
      <c r="AG109" s="13">
        <v>11.346905746971801</v>
      </c>
      <c r="AH109" s="12">
        <v>113944.67</v>
      </c>
      <c r="AI109" s="12">
        <v>57667624</v>
      </c>
      <c r="AJ109" s="15">
        <v>4.5866666666666669</v>
      </c>
      <c r="AK109" s="15">
        <v>6.4733333333333327</v>
      </c>
      <c r="AL109" s="13">
        <v>63.972937944071262</v>
      </c>
      <c r="AM109" s="13">
        <v>23.566666666666666</v>
      </c>
      <c r="AN109" s="13">
        <v>75.108288000000002</v>
      </c>
      <c r="AO109" s="14"/>
      <c r="AP109" s="14"/>
      <c r="AQ109" s="12">
        <v>7749391.4882998504</v>
      </c>
      <c r="AR109" s="12">
        <v>10067490.657817023</v>
      </c>
      <c r="AS109" s="13">
        <v>50.088877150417112</v>
      </c>
      <c r="AT109" s="13">
        <v>15.897895342256174</v>
      </c>
      <c r="AU109" s="13">
        <v>37.862002082832475</v>
      </c>
      <c r="AV109" s="13">
        <v>79.400000000000006</v>
      </c>
      <c r="AW109" s="15">
        <v>0.33310413783380249</v>
      </c>
      <c r="AX109" s="15">
        <v>5.2956547213542677</v>
      </c>
      <c r="AY109" s="15">
        <v>15.010338600566572</v>
      </c>
      <c r="AZ109" s="15">
        <v>1.0303924558785948</v>
      </c>
      <c r="BA109" s="15">
        <v>0.79245582058800224</v>
      </c>
      <c r="BB109" s="15">
        <v>0.79808459696727863</v>
      </c>
      <c r="BD109">
        <v>97.050399999999996</v>
      </c>
      <c r="BE109">
        <f t="shared" si="2"/>
        <v>1.0303924558785951</v>
      </c>
      <c r="BJ109" s="119">
        <v>523031.85</v>
      </c>
      <c r="BK109">
        <f t="shared" si="3"/>
        <v>3.2385398727472037</v>
      </c>
      <c r="BL109">
        <f t="shared" si="4"/>
        <v>3.2556689631375368</v>
      </c>
    </row>
    <row r="110" spans="1:64">
      <c r="A110" s="16">
        <v>35431</v>
      </c>
      <c r="B110" s="16" t="str">
        <f t="shared" si="1"/>
        <v>1997-Q1</v>
      </c>
      <c r="C110" s="12">
        <v>2189663.7999999998</v>
      </c>
      <c r="D110" s="12">
        <v>1210956.8</v>
      </c>
      <c r="E110" s="12">
        <v>461455.3</v>
      </c>
      <c r="F110" s="12">
        <v>450053.3</v>
      </c>
      <c r="G110" s="12">
        <v>540081.1</v>
      </c>
      <c r="H110" s="12">
        <v>496435.3</v>
      </c>
      <c r="I110" s="13">
        <v>68.959262471916333</v>
      </c>
      <c r="J110" s="13">
        <v>70.090889864998388</v>
      </c>
      <c r="K110" s="13">
        <v>65.528440788076011</v>
      </c>
      <c r="L110" s="13">
        <v>71.230631653849244</v>
      </c>
      <c r="M110" s="13">
        <v>82.452934104763003</v>
      </c>
      <c r="N110" s="13">
        <v>83.205997612340511</v>
      </c>
      <c r="O110" s="13">
        <v>70.253928172434769</v>
      </c>
      <c r="P110" s="12">
        <v>1509900.4550139357</v>
      </c>
      <c r="Q110" s="12">
        <v>733515.38552286394</v>
      </c>
      <c r="R110" s="12">
        <v>617680.38698425132</v>
      </c>
      <c r="S110" s="12">
        <v>158656.74956841988</v>
      </c>
      <c r="T110" s="12">
        <v>1351195.7725071153</v>
      </c>
      <c r="U110" s="13">
        <v>72.046444237764987</v>
      </c>
      <c r="V110" s="13">
        <v>74.241844757770679</v>
      </c>
      <c r="W110" s="13">
        <v>54.6142921548769</v>
      </c>
      <c r="X110" s="13">
        <v>72.798299999999998</v>
      </c>
      <c r="Y110" s="13">
        <v>74.880669999999995</v>
      </c>
      <c r="Z110" s="13">
        <v>54.015957729171674</v>
      </c>
      <c r="AA110" s="13">
        <v>92.46</v>
      </c>
      <c r="AB110" s="13">
        <v>2.8625163523608994</v>
      </c>
      <c r="AC110" s="13">
        <v>0.72669544288471577</v>
      </c>
      <c r="AD110" s="12">
        <v>155163.94758058069</v>
      </c>
      <c r="AE110" s="12">
        <v>137584.97</v>
      </c>
      <c r="AF110" s="12">
        <v>16551.649234101176</v>
      </c>
      <c r="AG110" s="13">
        <v>11.329292567431921</v>
      </c>
      <c r="AH110" s="12">
        <v>114233.96</v>
      </c>
      <c r="AI110" s="12">
        <v>57557728</v>
      </c>
      <c r="AJ110" s="15">
        <v>4.4400000000000004</v>
      </c>
      <c r="AK110" s="15">
        <v>6.2033333333333331</v>
      </c>
      <c r="AL110" s="13">
        <v>63.226589884934107</v>
      </c>
      <c r="AM110" s="13">
        <v>21.173333333333332</v>
      </c>
      <c r="AN110" s="13">
        <v>81.51606000000001</v>
      </c>
      <c r="AO110" s="14"/>
      <c r="AP110" s="14"/>
      <c r="AQ110" s="12">
        <v>7798251.0034703258</v>
      </c>
      <c r="AR110" s="12">
        <v>10102789.12025867</v>
      </c>
      <c r="AS110" s="13">
        <v>50.60161414414565</v>
      </c>
      <c r="AT110" s="13">
        <v>15.914992749571409</v>
      </c>
      <c r="AU110" s="13">
        <v>38.042915800985057</v>
      </c>
      <c r="AV110" s="13">
        <v>80.900000000000006</v>
      </c>
      <c r="AW110" s="15">
        <v>0.3349899585145738</v>
      </c>
      <c r="AX110" s="15">
        <v>5.3313627609386689</v>
      </c>
      <c r="AY110" s="15">
        <v>14.692546564305948</v>
      </c>
      <c r="AZ110" s="15">
        <v>1.0732500300510008</v>
      </c>
      <c r="BA110" s="15">
        <v>0.84817642069550458</v>
      </c>
      <c r="BB110" s="15">
        <v>0.86080743737625898</v>
      </c>
      <c r="BD110">
        <v>93.1749333333333</v>
      </c>
      <c r="BE110">
        <f t="shared" si="2"/>
        <v>1.0732500300510013</v>
      </c>
      <c r="BJ110" s="119">
        <v>536406.23</v>
      </c>
      <c r="BK110">
        <f t="shared" si="3"/>
        <v>2.5570871066456169</v>
      </c>
      <c r="BL110">
        <f t="shared" si="4"/>
        <v>2.5476024742919323</v>
      </c>
    </row>
    <row r="111" spans="1:64">
      <c r="A111" s="16">
        <v>35521</v>
      </c>
      <c r="B111" s="16" t="str">
        <f t="shared" si="1"/>
        <v>1997-Q2</v>
      </c>
      <c r="C111" s="12">
        <v>2216005</v>
      </c>
      <c r="D111" s="12">
        <v>1219270</v>
      </c>
      <c r="E111" s="12">
        <v>465285.7</v>
      </c>
      <c r="F111" s="12">
        <v>457038.1</v>
      </c>
      <c r="G111" s="12">
        <v>557675.69999999995</v>
      </c>
      <c r="H111" s="12">
        <v>510407.6</v>
      </c>
      <c r="I111" s="13">
        <v>69.22847429357104</v>
      </c>
      <c r="J111" s="13">
        <v>70.246147309667563</v>
      </c>
      <c r="K111" s="13">
        <v>65.609854085131801</v>
      </c>
      <c r="L111" s="13">
        <v>71.387732308203823</v>
      </c>
      <c r="M111" s="13">
        <v>82.808115436107116</v>
      </c>
      <c r="N111" s="13">
        <v>83.298240833863815</v>
      </c>
      <c r="O111" s="13">
        <v>70.467610888581092</v>
      </c>
      <c r="P111" s="12">
        <v>1535373.7423808554</v>
      </c>
      <c r="Q111" s="12">
        <v>738456.19000494643</v>
      </c>
      <c r="R111" s="12">
        <v>634332.85891401069</v>
      </c>
      <c r="S111" s="12">
        <v>162528.66422969889</v>
      </c>
      <c r="T111" s="12">
        <v>1372789.0489189571</v>
      </c>
      <c r="U111" s="13">
        <v>72.2859338030553</v>
      </c>
      <c r="V111" s="13">
        <v>74.591116395786358</v>
      </c>
      <c r="W111" s="13">
        <v>54.101450630917846</v>
      </c>
      <c r="X111" s="13">
        <v>72.845430000000007</v>
      </c>
      <c r="Y111" s="13">
        <v>75.024403333333339</v>
      </c>
      <c r="Z111" s="13">
        <v>53.381086588363438</v>
      </c>
      <c r="AA111" s="13">
        <v>92.46</v>
      </c>
      <c r="AB111" s="13">
        <v>1.8476615191851256</v>
      </c>
      <c r="AC111" s="13">
        <v>-0.53874020968365821</v>
      </c>
      <c r="AD111" s="12">
        <v>155606.54957600028</v>
      </c>
      <c r="AE111" s="12">
        <v>137922.53</v>
      </c>
      <c r="AF111" s="12">
        <v>16654.984870857468</v>
      </c>
      <c r="AG111" s="13">
        <v>11.364572779350263</v>
      </c>
      <c r="AH111" s="12">
        <v>114523.46</v>
      </c>
      <c r="AI111" s="12">
        <v>57760001</v>
      </c>
      <c r="AJ111" s="15">
        <v>4.3266666666666671</v>
      </c>
      <c r="AK111" s="15">
        <v>6.22</v>
      </c>
      <c r="AL111" s="13">
        <v>57.947563818130973</v>
      </c>
      <c r="AM111" s="13">
        <v>18.053333333333331</v>
      </c>
      <c r="AN111" s="13">
        <v>82.606440000000006</v>
      </c>
      <c r="AO111" s="14"/>
      <c r="AP111" s="14"/>
      <c r="AQ111" s="12">
        <v>7907462.7709667934</v>
      </c>
      <c r="AR111" s="12">
        <v>10219829.486977912</v>
      </c>
      <c r="AS111" s="13">
        <v>51.176775483358469</v>
      </c>
      <c r="AT111" s="13">
        <v>16.067026902711255</v>
      </c>
      <c r="AU111" s="13">
        <v>38.365736870399296</v>
      </c>
      <c r="AV111" s="13">
        <v>81.099999999999994</v>
      </c>
      <c r="AW111" s="15">
        <v>0.33323760100042482</v>
      </c>
      <c r="AX111" s="15">
        <v>5.3541375002687843</v>
      </c>
      <c r="AY111" s="15">
        <v>14.534205902549575</v>
      </c>
      <c r="AZ111" s="15">
        <v>1.095765923944348</v>
      </c>
      <c r="BA111" s="15">
        <v>0.87450808919982514</v>
      </c>
      <c r="BB111" s="15">
        <v>0.88495575221238942</v>
      </c>
      <c r="BD111">
        <v>91.260366666666599</v>
      </c>
      <c r="BE111">
        <f t="shared" si="2"/>
        <v>1.0957659239443489</v>
      </c>
      <c r="BJ111" s="119">
        <v>554025.36</v>
      </c>
      <c r="BK111">
        <f t="shared" si="3"/>
        <v>3.2846617012632473</v>
      </c>
      <c r="BL111">
        <f t="shared" si="4"/>
        <v>3.2577699904699386</v>
      </c>
    </row>
    <row r="112" spans="1:64">
      <c r="A112" s="16">
        <v>35612</v>
      </c>
      <c r="B112" s="16" t="str">
        <f t="shared" si="1"/>
        <v>1997-Q3</v>
      </c>
      <c r="C112" s="12">
        <v>2233334.4</v>
      </c>
      <c r="D112" s="12">
        <v>1226029.5</v>
      </c>
      <c r="E112" s="12">
        <v>466529.6</v>
      </c>
      <c r="F112" s="12">
        <v>458210.6</v>
      </c>
      <c r="G112" s="12">
        <v>578360.9</v>
      </c>
      <c r="H112" s="12">
        <v>526637.1</v>
      </c>
      <c r="I112" s="13">
        <v>69.50531580859365</v>
      </c>
      <c r="J112" s="13">
        <v>70.817900137451616</v>
      </c>
      <c r="K112" s="13">
        <v>65.804413172800352</v>
      </c>
      <c r="L112" s="13">
        <v>71.703451779153838</v>
      </c>
      <c r="M112" s="13">
        <v>83.190218411266798</v>
      </c>
      <c r="N112" s="13">
        <v>84.1619465303542</v>
      </c>
      <c r="O112" s="13">
        <v>70.690111066965272</v>
      </c>
      <c r="P112" s="12">
        <v>1553142.2317721872</v>
      </c>
      <c r="Q112" s="12">
        <v>744655.51378384884</v>
      </c>
      <c r="R112" s="12">
        <v>642850.95227845281</v>
      </c>
      <c r="S112" s="12">
        <v>165588.24718854003</v>
      </c>
      <c r="T112" s="12">
        <v>1387506.4660623018</v>
      </c>
      <c r="U112" s="13">
        <v>72.522097124452443</v>
      </c>
      <c r="V112" s="13">
        <v>74.797352982400284</v>
      </c>
      <c r="W112" s="13">
        <v>54.574330478119577</v>
      </c>
      <c r="X112" s="13">
        <v>73.189439999999991</v>
      </c>
      <c r="Y112" s="13">
        <v>75.345633333333339</v>
      </c>
      <c r="Z112" s="13">
        <v>53.864683574057246</v>
      </c>
      <c r="AA112" s="13">
        <v>92.46</v>
      </c>
      <c r="AB112" s="13">
        <v>1.6746381492850424</v>
      </c>
      <c r="AC112" s="13">
        <v>-0.76632705202185658</v>
      </c>
      <c r="AD112" s="12">
        <v>155846.25868722473</v>
      </c>
      <c r="AE112" s="12">
        <v>138317.68</v>
      </c>
      <c r="AF112" s="12">
        <v>16517.494825322075</v>
      </c>
      <c r="AG112" s="13">
        <v>11.247352894369879</v>
      </c>
      <c r="AH112" s="12">
        <v>114916.94</v>
      </c>
      <c r="AI112" s="12">
        <v>57960210</v>
      </c>
      <c r="AJ112" s="15">
        <v>4.3233333333333333</v>
      </c>
      <c r="AK112" s="15">
        <v>5.81</v>
      </c>
      <c r="AL112" s="13">
        <v>57.888325659980858</v>
      </c>
      <c r="AM112" s="13">
        <v>18.506666666666668</v>
      </c>
      <c r="AN112" s="13">
        <v>79.690636999999995</v>
      </c>
      <c r="AO112" s="14"/>
      <c r="AP112" s="14"/>
      <c r="AQ112" s="12">
        <v>7995504.19109823</v>
      </c>
      <c r="AR112" s="12">
        <v>10295780.929183755</v>
      </c>
      <c r="AS112" s="13">
        <v>51.632373649606997</v>
      </c>
      <c r="AT112" s="13">
        <v>16.146413097732697</v>
      </c>
      <c r="AU112" s="13">
        <v>38.532199935093402</v>
      </c>
      <c r="AV112" s="13">
        <v>81.8</v>
      </c>
      <c r="AW112" s="15">
        <v>0.33342768274372564</v>
      </c>
      <c r="AX112" s="15">
        <v>5.3836611037999544</v>
      </c>
      <c r="AY112" s="15">
        <v>14.887840635127478</v>
      </c>
      <c r="AZ112" s="15">
        <v>1.1261375396822715</v>
      </c>
      <c r="BA112" s="15">
        <v>0.91466203237903598</v>
      </c>
      <c r="BB112" s="15">
        <v>0.89847259658580414</v>
      </c>
      <c r="BD112">
        <v>88.799099999999996</v>
      </c>
      <c r="BE112">
        <f t="shared" si="2"/>
        <v>1.1261375396822715</v>
      </c>
      <c r="BJ112" s="119">
        <v>574616.75</v>
      </c>
      <c r="BK112">
        <f t="shared" si="3"/>
        <v>3.7166872650017391</v>
      </c>
      <c r="BL112">
        <f t="shared" si="4"/>
        <v>3.709180801673817</v>
      </c>
    </row>
    <row r="113" spans="1:64">
      <c r="A113" s="16">
        <v>35704</v>
      </c>
      <c r="B113" s="16" t="str">
        <f t="shared" si="1"/>
        <v>1997-Q4</v>
      </c>
      <c r="C113" s="12">
        <v>2256669</v>
      </c>
      <c r="D113" s="12">
        <v>1241226.8</v>
      </c>
      <c r="E113" s="12">
        <v>464310.4</v>
      </c>
      <c r="F113" s="12">
        <v>468453.7</v>
      </c>
      <c r="G113" s="12">
        <v>586937.59999999998</v>
      </c>
      <c r="H113" s="12">
        <v>539185.1</v>
      </c>
      <c r="I113" s="13">
        <v>69.810432515449563</v>
      </c>
      <c r="J113" s="13">
        <v>71.05265550161738</v>
      </c>
      <c r="K113" s="13">
        <v>66.189056938194128</v>
      </c>
      <c r="L113" s="13">
        <v>71.894314875834297</v>
      </c>
      <c r="M113" s="13">
        <v>83.537568667383468</v>
      </c>
      <c r="N113" s="13">
        <v>84.02161890592204</v>
      </c>
      <c r="O113" s="13">
        <v>71.036538013982891</v>
      </c>
      <c r="P113" s="12">
        <v>1577018.0618649595</v>
      </c>
      <c r="Q113" s="12">
        <v>750423.86585738836</v>
      </c>
      <c r="R113" s="12">
        <v>659108.79631195439</v>
      </c>
      <c r="S113" s="12">
        <v>167408.15198777904</v>
      </c>
      <c r="T113" s="12">
        <v>1409532.6621693429</v>
      </c>
      <c r="U113" s="13">
        <v>72.748281714170119</v>
      </c>
      <c r="V113" s="13">
        <v>75.013568758629816</v>
      </c>
      <c r="W113" s="13">
        <v>54.774138864029403</v>
      </c>
      <c r="X113" s="13">
        <v>73.485583333333338</v>
      </c>
      <c r="Y113" s="13">
        <v>75.655606666666657</v>
      </c>
      <c r="Z113" s="13">
        <v>54.046821307399576</v>
      </c>
      <c r="AA113" s="13">
        <v>92.46</v>
      </c>
      <c r="AB113" s="13">
        <v>2.2373368273740413</v>
      </c>
      <c r="AC113" s="13">
        <v>-0.12670399224025208</v>
      </c>
      <c r="AD113" s="12">
        <v>156214.11727335345</v>
      </c>
      <c r="AE113" s="12">
        <v>138767.67000000001</v>
      </c>
      <c r="AF113" s="12">
        <v>16435.735052729109</v>
      </c>
      <c r="AG113" s="13">
        <v>11.168291046848557</v>
      </c>
      <c r="AH113" s="12">
        <v>115397.13</v>
      </c>
      <c r="AI113" s="12">
        <v>58085884</v>
      </c>
      <c r="AJ113" s="15">
        <v>4.4333333333333336</v>
      </c>
      <c r="AK113" s="15">
        <v>5.6000000000000005</v>
      </c>
      <c r="AL113" s="13">
        <v>57.675039804022525</v>
      </c>
      <c r="AM113" s="13">
        <v>18.740000000000002</v>
      </c>
      <c r="AN113" s="13">
        <v>77.185069333333331</v>
      </c>
      <c r="AO113" s="14"/>
      <c r="AP113" s="14"/>
      <c r="AQ113" s="12">
        <v>8055729.1659074193</v>
      </c>
      <c r="AR113" s="12">
        <v>10410104.560175687</v>
      </c>
      <c r="AS113" s="13">
        <v>52.085778006036968</v>
      </c>
      <c r="AT113" s="13">
        <v>16.262210066653132</v>
      </c>
      <c r="AU113" s="13">
        <v>38.85055790835515</v>
      </c>
      <c r="AV113" s="13">
        <v>82.2</v>
      </c>
      <c r="AW113" s="15">
        <v>0.33253608121412059</v>
      </c>
      <c r="AX113" s="15">
        <v>5.4077716074456559</v>
      </c>
      <c r="AY113" s="15">
        <v>14.76887064305949</v>
      </c>
      <c r="AZ113" s="15">
        <v>1.0763953671943396</v>
      </c>
      <c r="BA113" s="15">
        <v>0.8901548869503294</v>
      </c>
      <c r="BB113" s="15">
        <v>0.90563303749320767</v>
      </c>
      <c r="BD113">
        <v>92.902666666666605</v>
      </c>
      <c r="BE113">
        <f t="shared" si="2"/>
        <v>1.0763953671943403</v>
      </c>
      <c r="BJ113" s="119">
        <v>583233.72</v>
      </c>
      <c r="BK113">
        <f t="shared" si="3"/>
        <v>1.4996029962579316</v>
      </c>
      <c r="BL113">
        <f t="shared" si="4"/>
        <v>1.4829321968341747</v>
      </c>
    </row>
    <row r="114" spans="1:64">
      <c r="A114" s="16">
        <v>35796</v>
      </c>
      <c r="B114" s="16" t="str">
        <f t="shared" si="1"/>
        <v>1998-Q1</v>
      </c>
      <c r="C114" s="12">
        <v>2273134.1</v>
      </c>
      <c r="D114" s="12">
        <v>1248522.3</v>
      </c>
      <c r="E114" s="12">
        <v>470541.2</v>
      </c>
      <c r="F114" s="12">
        <v>477435.9</v>
      </c>
      <c r="G114" s="12">
        <v>598149</v>
      </c>
      <c r="H114" s="12">
        <v>557703.80000000005</v>
      </c>
      <c r="I114" s="13">
        <v>70.037722607408355</v>
      </c>
      <c r="J114" s="13">
        <v>71.070711965900557</v>
      </c>
      <c r="K114" s="13">
        <v>66.297095859006475</v>
      </c>
      <c r="L114" s="13">
        <v>71.889583744733102</v>
      </c>
      <c r="M114" s="13">
        <v>83.513696471384293</v>
      </c>
      <c r="N114" s="13">
        <v>83.681322841356874</v>
      </c>
      <c r="O114" s="13">
        <v>70.972190174674964</v>
      </c>
      <c r="P114" s="12">
        <v>1592089.6734523636</v>
      </c>
      <c r="Q114" s="12">
        <v>754419.86310629966</v>
      </c>
      <c r="R114" s="12">
        <v>662680.79883590143</v>
      </c>
      <c r="S114" s="12">
        <v>174986.09315325157</v>
      </c>
      <c r="T114" s="12">
        <v>1417100.6619422012</v>
      </c>
      <c r="U114" s="13">
        <v>72.934551375746196</v>
      </c>
      <c r="V114" s="13">
        <v>75.339555621365889</v>
      </c>
      <c r="W114" s="13">
        <v>53.875001127169817</v>
      </c>
      <c r="X114" s="13">
        <v>73.554230000000004</v>
      </c>
      <c r="Y114" s="13">
        <v>75.873496666666668</v>
      </c>
      <c r="Z114" s="13">
        <v>53.07676508140765</v>
      </c>
      <c r="AA114" s="13">
        <v>92.54</v>
      </c>
      <c r="AB114" s="13">
        <v>0.62598040299689817</v>
      </c>
      <c r="AC114" s="13">
        <v>-1.4368696661759039</v>
      </c>
      <c r="AD114" s="12">
        <v>156700.86072559142</v>
      </c>
      <c r="AE114" s="12">
        <v>139462.75</v>
      </c>
      <c r="AF114" s="12">
        <v>16255.415799349592</v>
      </c>
      <c r="AG114" s="13">
        <v>11.000648398337868</v>
      </c>
      <c r="AH114" s="12">
        <v>115987.13</v>
      </c>
      <c r="AI114" s="12">
        <v>58256813</v>
      </c>
      <c r="AJ114" s="15">
        <v>4.2033333333333331</v>
      </c>
      <c r="AK114" s="15">
        <v>5.1166666666666663</v>
      </c>
      <c r="AL114" s="13">
        <v>48.011796347218912</v>
      </c>
      <c r="AM114" s="13">
        <v>14.12</v>
      </c>
      <c r="AN114" s="13">
        <v>74.232062666666664</v>
      </c>
      <c r="AO114" s="14"/>
      <c r="AP114" s="14"/>
      <c r="AQ114" s="12">
        <v>8113406.6840410307</v>
      </c>
      <c r="AR114" s="12">
        <v>10509710.189657729</v>
      </c>
      <c r="AS114" s="13">
        <v>52.237147752966024</v>
      </c>
      <c r="AT114" s="13">
        <v>16.299220401146542</v>
      </c>
      <c r="AU114" s="13">
        <v>39.019197634446634</v>
      </c>
      <c r="AV114" s="13">
        <v>83</v>
      </c>
      <c r="AW114" s="15">
        <v>0.33188533096498779</v>
      </c>
      <c r="AX114" s="15">
        <v>5.4094721573058013</v>
      </c>
      <c r="AY114" s="15">
        <v>14.910870683852691</v>
      </c>
      <c r="AZ114" s="15">
        <v>1.0769390377118921</v>
      </c>
      <c r="BA114" s="15">
        <v>0.92013249907986749</v>
      </c>
      <c r="BB114" s="15">
        <v>0.92919531685560297</v>
      </c>
      <c r="BD114">
        <v>92.855766666666597</v>
      </c>
      <c r="BE114">
        <f t="shared" si="2"/>
        <v>1.076939037711893</v>
      </c>
      <c r="BJ114" s="119">
        <v>594418.85</v>
      </c>
      <c r="BK114">
        <f t="shared" si="3"/>
        <v>1.9177783479322752</v>
      </c>
      <c r="BL114">
        <f t="shared" si="4"/>
        <v>1.9101519480094753</v>
      </c>
    </row>
    <row r="115" spans="1:64">
      <c r="A115" s="16">
        <v>35886</v>
      </c>
      <c r="B115" s="16" t="str">
        <f t="shared" si="1"/>
        <v>1998-Q2</v>
      </c>
      <c r="C115" s="12">
        <v>2281749.2000000002</v>
      </c>
      <c r="D115" s="12">
        <v>1255951.7</v>
      </c>
      <c r="E115" s="12">
        <v>473090.4</v>
      </c>
      <c r="F115" s="12">
        <v>479725.4</v>
      </c>
      <c r="G115" s="12">
        <v>607779.80000000005</v>
      </c>
      <c r="H115" s="12">
        <v>565786.19999999995</v>
      </c>
      <c r="I115" s="13">
        <v>70.46403719060126</v>
      </c>
      <c r="J115" s="13">
        <v>71.317528791993936</v>
      </c>
      <c r="K115" s="13">
        <v>66.534051391555494</v>
      </c>
      <c r="L115" s="13">
        <v>72.050696150329728</v>
      </c>
      <c r="M115" s="13">
        <v>83.07951466178919</v>
      </c>
      <c r="N115" s="13">
        <v>82.687417563874462</v>
      </c>
      <c r="O115" s="13">
        <v>71.259344270054839</v>
      </c>
      <c r="P115" s="12">
        <v>1608327.8020949245</v>
      </c>
      <c r="Q115" s="12">
        <v>762809.81851760915</v>
      </c>
      <c r="R115" s="12">
        <v>665847.55624239182</v>
      </c>
      <c r="S115" s="12">
        <v>179711.81417200947</v>
      </c>
      <c r="T115" s="12">
        <v>1428657.374760001</v>
      </c>
      <c r="U115" s="13">
        <v>73.35698435943128</v>
      </c>
      <c r="V115" s="13">
        <v>75.875105466764339</v>
      </c>
      <c r="W115" s="13">
        <v>53.40878155969304</v>
      </c>
      <c r="X115" s="13">
        <v>73.796056666666672</v>
      </c>
      <c r="Y115" s="13">
        <v>76.224976666666663</v>
      </c>
      <c r="Z115" s="13">
        <v>52.55641466725536</v>
      </c>
      <c r="AA115" s="13">
        <v>92.54</v>
      </c>
      <c r="AB115" s="13">
        <v>1.398753590908681</v>
      </c>
      <c r="AC115" s="13">
        <v>-0.90839488288392212</v>
      </c>
      <c r="AD115" s="12">
        <v>157290.06983143146</v>
      </c>
      <c r="AE115" s="12">
        <v>140137.56</v>
      </c>
      <c r="AF115" s="12">
        <v>16179.37620933717</v>
      </c>
      <c r="AG115" s="13">
        <v>10.905017621146648</v>
      </c>
      <c r="AH115" s="12">
        <v>116627.13</v>
      </c>
      <c r="AI115" s="12">
        <v>58633813</v>
      </c>
      <c r="AJ115" s="15">
        <v>4.0566666666666658</v>
      </c>
      <c r="AK115" s="15">
        <v>4.9899999999999993</v>
      </c>
      <c r="AL115" s="13">
        <v>45.345603602372989</v>
      </c>
      <c r="AM115" s="13">
        <v>13.366666666666667</v>
      </c>
      <c r="AN115" s="13">
        <v>72.021180000000001</v>
      </c>
      <c r="AO115" s="14"/>
      <c r="AP115" s="14"/>
      <c r="AQ115" s="12">
        <v>8175323.43977849</v>
      </c>
      <c r="AR115" s="12">
        <v>10557571.845179619</v>
      </c>
      <c r="AS115" s="13">
        <v>52.435563798954995</v>
      </c>
      <c r="AT115" s="13">
        <v>16.282210136954006</v>
      </c>
      <c r="AU115" s="13">
        <v>38.915245031054013</v>
      </c>
      <c r="AV115" s="13">
        <v>83.2</v>
      </c>
      <c r="AW115" s="15">
        <v>0.33430923018077935</v>
      </c>
      <c r="AX115" s="15">
        <v>5.4432931365267754</v>
      </c>
      <c r="AY115" s="15">
        <v>14.771060832294618</v>
      </c>
      <c r="AZ115" s="15">
        <v>1.0586797980603575</v>
      </c>
      <c r="BA115" s="15">
        <v>0.90876045074518352</v>
      </c>
      <c r="BB115" s="15">
        <v>0.9124920156948626</v>
      </c>
      <c r="BD115">
        <v>94.457266666666598</v>
      </c>
      <c r="BE115">
        <f t="shared" si="2"/>
        <v>1.0586797980603582</v>
      </c>
      <c r="BJ115" s="119">
        <v>604137.97</v>
      </c>
      <c r="BK115">
        <f t="shared" si="3"/>
        <v>1.6350625489080617</v>
      </c>
      <c r="BL115">
        <f t="shared" si="4"/>
        <v>1.6101004933553487</v>
      </c>
    </row>
    <row r="116" spans="1:64">
      <c r="A116" s="16">
        <v>35977</v>
      </c>
      <c r="B116" s="16" t="str">
        <f t="shared" si="1"/>
        <v>1998-Q3</v>
      </c>
      <c r="C116" s="12">
        <v>2293797.7000000002</v>
      </c>
      <c r="D116" s="12">
        <v>1268555.7</v>
      </c>
      <c r="E116" s="12">
        <v>474357.3</v>
      </c>
      <c r="F116" s="12">
        <v>487666.4</v>
      </c>
      <c r="G116" s="12">
        <v>608076.69999999995</v>
      </c>
      <c r="H116" s="12">
        <v>573397.4</v>
      </c>
      <c r="I116" s="13">
        <v>70.619003214109682</v>
      </c>
      <c r="J116" s="13">
        <v>71.532939831775494</v>
      </c>
      <c r="K116" s="13">
        <v>66.680664164305171</v>
      </c>
      <c r="L116" s="13">
        <v>72.164449463484516</v>
      </c>
      <c r="M116" s="13">
        <v>82.393474558534791</v>
      </c>
      <c r="N116" s="13">
        <v>81.625342609210762</v>
      </c>
      <c r="O116" s="13">
        <v>71.438685969415687</v>
      </c>
      <c r="P116" s="12">
        <v>1620957.5535966216</v>
      </c>
      <c r="Q116" s="12">
        <v>772147.07036151818</v>
      </c>
      <c r="R116" s="12">
        <v>668195.5247037221</v>
      </c>
      <c r="S116" s="12">
        <v>180661.04016764546</v>
      </c>
      <c r="T116" s="12">
        <v>1440342.5950652403</v>
      </c>
      <c r="U116" s="13">
        <v>73.436814214290763</v>
      </c>
      <c r="V116" s="13">
        <v>76.02479331173322</v>
      </c>
      <c r="W116" s="13">
        <v>52.875959197620709</v>
      </c>
      <c r="X116" s="13">
        <v>73.960750000000004</v>
      </c>
      <c r="Y116" s="13">
        <v>76.49730666666666</v>
      </c>
      <c r="Z116" s="13">
        <v>51.987569975262524</v>
      </c>
      <c r="AA116" s="13">
        <v>92.54</v>
      </c>
      <c r="AB116" s="13">
        <v>1.1231868032924777</v>
      </c>
      <c r="AC116" s="13">
        <v>-0.91128527621379907</v>
      </c>
      <c r="AD116" s="12">
        <v>157945.52006883995</v>
      </c>
      <c r="AE116" s="12">
        <v>140980.63</v>
      </c>
      <c r="AF116" s="12">
        <v>16000.875660690826</v>
      </c>
      <c r="AG116" s="13">
        <v>10.740975788009601</v>
      </c>
      <c r="AH116" s="12">
        <v>117380.12</v>
      </c>
      <c r="AI116" s="12">
        <v>59004119</v>
      </c>
      <c r="AJ116" s="15">
        <v>3.936666666666667</v>
      </c>
      <c r="AK116" s="15">
        <v>4.5599999999999996</v>
      </c>
      <c r="AL116" s="13">
        <v>42.183272031125703</v>
      </c>
      <c r="AM116" s="13">
        <v>12.443333333333333</v>
      </c>
      <c r="AN116" s="13">
        <v>67.188672666666662</v>
      </c>
      <c r="AO116" s="14"/>
      <c r="AP116" s="14"/>
      <c r="AQ116" s="12">
        <v>8275382.4588928558</v>
      </c>
      <c r="AR116" s="12">
        <v>10659722.073141249</v>
      </c>
      <c r="AS116" s="13">
        <v>52.732323347671169</v>
      </c>
      <c r="AT116" s="13">
        <v>16.270303941754268</v>
      </c>
      <c r="AU116" s="13">
        <v>38.875213101648036</v>
      </c>
      <c r="AV116" s="13">
        <v>82.9</v>
      </c>
      <c r="AW116" s="15">
        <v>0.33662387505293867</v>
      </c>
      <c r="AX116" s="15">
        <v>5.4769727611624246</v>
      </c>
      <c r="AY116" s="15">
        <v>14.414130978470254</v>
      </c>
      <c r="AZ116" s="15">
        <v>1.0225523930282379</v>
      </c>
      <c r="BA116" s="15">
        <v>0.89469446184128132</v>
      </c>
      <c r="BB116" s="15">
        <v>0.85353362922499143</v>
      </c>
      <c r="BD116">
        <v>97.794499999999999</v>
      </c>
      <c r="BE116">
        <f t="shared" si="2"/>
        <v>1.0225523930282379</v>
      </c>
      <c r="BJ116" s="119">
        <v>604512.9</v>
      </c>
      <c r="BK116">
        <f t="shared" si="3"/>
        <v>6.206032704749731E-2</v>
      </c>
      <c r="BL116">
        <f t="shared" si="4"/>
        <v>4.8849928872241044E-2</v>
      </c>
    </row>
    <row r="117" spans="1:64">
      <c r="A117" s="16">
        <v>36069</v>
      </c>
      <c r="B117" s="16" t="str">
        <f t="shared" si="1"/>
        <v>1998-Q4</v>
      </c>
      <c r="C117" s="12">
        <v>2300689.2000000002</v>
      </c>
      <c r="D117" s="12">
        <v>1281051.8</v>
      </c>
      <c r="E117" s="12">
        <v>475596.3</v>
      </c>
      <c r="F117" s="12">
        <v>492166.8</v>
      </c>
      <c r="G117" s="12">
        <v>604981</v>
      </c>
      <c r="H117" s="12">
        <v>581434.5</v>
      </c>
      <c r="I117" s="13">
        <v>70.920895296350267</v>
      </c>
      <c r="J117" s="13">
        <v>71.615008445016016</v>
      </c>
      <c r="K117" s="13">
        <v>67.032432036270279</v>
      </c>
      <c r="L117" s="13">
        <v>72.338621520286395</v>
      </c>
      <c r="M117" s="13">
        <v>81.651505363924542</v>
      </c>
      <c r="N117" s="13">
        <v>80.397217612872765</v>
      </c>
      <c r="O117" s="13">
        <v>71.568442549593485</v>
      </c>
      <c r="P117" s="12">
        <v>1632313.3528818954</v>
      </c>
      <c r="Q117" s="12">
        <v>780208.03319504613</v>
      </c>
      <c r="R117" s="12">
        <v>666689.11574382882</v>
      </c>
      <c r="S117" s="12">
        <v>185522.72500964318</v>
      </c>
      <c r="T117" s="12">
        <v>1446897.1489388749</v>
      </c>
      <c r="U117" s="13">
        <v>73.426835482611295</v>
      </c>
      <c r="V117" s="13">
        <v>76.101300432609449</v>
      </c>
      <c r="W117" s="13">
        <v>52.353127254339626</v>
      </c>
      <c r="X117" s="13">
        <v>74.042436666666674</v>
      </c>
      <c r="Y117" s="13">
        <v>76.663849999999996</v>
      </c>
      <c r="Z117" s="13">
        <v>51.501304515082161</v>
      </c>
      <c r="AA117" s="13">
        <v>92.54</v>
      </c>
      <c r="AB117" s="13">
        <v>1.1151582115252781</v>
      </c>
      <c r="AC117" s="13">
        <v>-0.50946449817600037</v>
      </c>
      <c r="AD117" s="12">
        <v>158275.44429015476</v>
      </c>
      <c r="AE117" s="12">
        <v>141513.42000000001</v>
      </c>
      <c r="AF117" s="12">
        <v>15816.532661221947</v>
      </c>
      <c r="AG117" s="13">
        <v>10.590413671135341</v>
      </c>
      <c r="AH117" s="12">
        <v>117932.79</v>
      </c>
      <c r="AI117" s="12">
        <v>58920291</v>
      </c>
      <c r="AJ117" s="15">
        <v>3.6233333333333335</v>
      </c>
      <c r="AK117" s="15">
        <v>4.1466666666666674</v>
      </c>
      <c r="AL117" s="13">
        <v>38.655571947680272</v>
      </c>
      <c r="AM117" s="13">
        <v>11.186666666666667</v>
      </c>
      <c r="AN117" s="13">
        <v>63.969950000000004</v>
      </c>
      <c r="AO117" s="14"/>
      <c r="AP117" s="14"/>
      <c r="AQ117" s="12">
        <v>8411661.1981866807</v>
      </c>
      <c r="AR117" s="12">
        <v>10771282.199605875</v>
      </c>
      <c r="AS117" s="13">
        <v>53.089424735884513</v>
      </c>
      <c r="AT117" s="13">
        <v>16.257745731818225</v>
      </c>
      <c r="AU117" s="13">
        <v>39.047485356105931</v>
      </c>
      <c r="AV117" s="13">
        <v>82.1</v>
      </c>
      <c r="AW117" s="15">
        <v>0.33911926617252175</v>
      </c>
      <c r="AX117" s="15">
        <v>5.5133148021936442</v>
      </c>
      <c r="AY117" s="15">
        <v>14.203133993201131</v>
      </c>
      <c r="AZ117" s="15">
        <v>0.97898446677979378</v>
      </c>
      <c r="BA117" s="15">
        <v>0.84961767204757854</v>
      </c>
      <c r="BB117" s="15">
        <v>0.85711836804662722</v>
      </c>
      <c r="BD117">
        <v>102.14666666666599</v>
      </c>
      <c r="BE117">
        <f t="shared" si="2"/>
        <v>0.97898446677980033</v>
      </c>
      <c r="BJ117" s="119">
        <v>601577.78</v>
      </c>
      <c r="BK117">
        <f t="shared" si="3"/>
        <v>-0.48553471729056996</v>
      </c>
      <c r="BL117">
        <f t="shared" si="4"/>
        <v>-0.50909696095903234</v>
      </c>
    </row>
    <row r="118" spans="1:64">
      <c r="A118" s="16">
        <v>36161</v>
      </c>
      <c r="B118" s="16" t="str">
        <f t="shared" si="1"/>
        <v>1999-Q1</v>
      </c>
      <c r="C118" s="12">
        <v>2323540.5</v>
      </c>
      <c r="D118" s="12">
        <v>1290217.8</v>
      </c>
      <c r="E118" s="12">
        <v>482616.7</v>
      </c>
      <c r="F118" s="12">
        <v>502012.5</v>
      </c>
      <c r="G118" s="12">
        <v>610357.4</v>
      </c>
      <c r="H118" s="12">
        <v>589310.80000000005</v>
      </c>
      <c r="I118" s="13">
        <v>70.947160782039902</v>
      </c>
      <c r="J118" s="13">
        <v>71.606877673401101</v>
      </c>
      <c r="K118" s="13">
        <v>67.438823994698211</v>
      </c>
      <c r="L118" s="13">
        <v>72.291385624181402</v>
      </c>
      <c r="M118" s="13">
        <v>81.481540436767375</v>
      </c>
      <c r="N118" s="13">
        <v>80.008288828755028</v>
      </c>
      <c r="O118" s="13">
        <v>71.760942005658237</v>
      </c>
      <c r="P118" s="12">
        <v>1647121.4429982165</v>
      </c>
      <c r="Q118" s="12">
        <v>785940.14661610476</v>
      </c>
      <c r="R118" s="12">
        <v>677457.71661125368</v>
      </c>
      <c r="S118" s="12">
        <v>183777.63377456862</v>
      </c>
      <c r="T118" s="12">
        <v>1463397.8632273586</v>
      </c>
      <c r="U118" s="13">
        <v>73.593147680828437</v>
      </c>
      <c r="V118" s="13">
        <v>76.344127381637293</v>
      </c>
      <c r="W118" s="13">
        <v>51.866926848218782</v>
      </c>
      <c r="X118" s="13">
        <v>74.110676666666677</v>
      </c>
      <c r="Y118" s="13">
        <v>76.818903333333324</v>
      </c>
      <c r="Z118" s="13">
        <v>50.957081647779709</v>
      </c>
      <c r="AA118" s="13">
        <v>86.94</v>
      </c>
      <c r="AB118" s="13">
        <v>0.2376605485729637</v>
      </c>
      <c r="AC118" s="13">
        <v>-1.3305981148401813</v>
      </c>
      <c r="AD118" s="12">
        <v>158412.10989322385</v>
      </c>
      <c r="AE118" s="12">
        <v>142075.51</v>
      </c>
      <c r="AF118" s="12">
        <v>15427.642617217629</v>
      </c>
      <c r="AG118" s="13">
        <v>10.312721612151607</v>
      </c>
      <c r="AH118" s="12">
        <v>118524.63</v>
      </c>
      <c r="AI118" s="12">
        <v>58994239</v>
      </c>
      <c r="AJ118" s="15">
        <v>3.0907318840579712</v>
      </c>
      <c r="AK118" s="15">
        <v>3.9924077512767426</v>
      </c>
      <c r="AL118" s="13">
        <v>38.292255138194953</v>
      </c>
      <c r="AM118" s="13">
        <v>11.296666666666667</v>
      </c>
      <c r="AN118" s="13">
        <v>62.832031999999998</v>
      </c>
      <c r="AO118" s="14"/>
      <c r="AP118" s="14"/>
      <c r="AQ118" s="12">
        <v>8472523.8234143499</v>
      </c>
      <c r="AR118" s="12">
        <v>10877939.743426278</v>
      </c>
      <c r="AS118" s="13">
        <v>53.419229295230338</v>
      </c>
      <c r="AT118" s="13">
        <v>16.354264714587334</v>
      </c>
      <c r="AU118" s="13">
        <v>39.385888171216173</v>
      </c>
      <c r="AV118" s="13">
        <v>81.7</v>
      </c>
      <c r="AW118" s="15">
        <v>0.33825110714278694</v>
      </c>
      <c r="AX118" s="15">
        <v>5.5318481462153803</v>
      </c>
      <c r="AY118" s="15">
        <v>14.32</v>
      </c>
      <c r="AZ118" s="15">
        <v>0.99927053251126652</v>
      </c>
      <c r="BA118" s="15">
        <v>0.891583452211127</v>
      </c>
      <c r="BB118" s="15">
        <v>0.93092533978774894</v>
      </c>
      <c r="BD118">
        <v>100.07299999999999</v>
      </c>
      <c r="BE118">
        <f t="shared" si="2"/>
        <v>0.99927053251126685</v>
      </c>
      <c r="BJ118" s="119">
        <v>607084.79</v>
      </c>
      <c r="BK118">
        <f t="shared" si="3"/>
        <v>0.9154277606463479</v>
      </c>
      <c r="BL118">
        <f t="shared" si="4"/>
        <v>0.8886890662682001</v>
      </c>
    </row>
    <row r="119" spans="1:64">
      <c r="A119" s="16">
        <v>36251</v>
      </c>
      <c r="B119" s="16" t="str">
        <f t="shared" si="1"/>
        <v>1999-Q2</v>
      </c>
      <c r="C119" s="12">
        <v>2334567.5</v>
      </c>
      <c r="D119" s="12">
        <v>1300944.7</v>
      </c>
      <c r="E119" s="12">
        <v>481289.3</v>
      </c>
      <c r="F119" s="12">
        <v>508528.6</v>
      </c>
      <c r="G119" s="12">
        <v>627221.4</v>
      </c>
      <c r="H119" s="12">
        <v>603790</v>
      </c>
      <c r="I119" s="13">
        <v>71.157576693339692</v>
      </c>
      <c r="J119" s="13">
        <v>71.888566572136398</v>
      </c>
      <c r="K119" s="13">
        <v>67.924892294515132</v>
      </c>
      <c r="L119" s="13">
        <v>72.45859544393366</v>
      </c>
      <c r="M119" s="13">
        <v>81.817275700916383</v>
      </c>
      <c r="N119" s="13">
        <v>80.789137252196483</v>
      </c>
      <c r="O119" s="13">
        <v>71.772859667335766</v>
      </c>
      <c r="P119" s="12">
        <v>1663023.0781340122</v>
      </c>
      <c r="Q119" s="12">
        <v>797870.7757074869</v>
      </c>
      <c r="R119" s="12">
        <v>675552.07245666406</v>
      </c>
      <c r="S119" s="12">
        <v>189728.77514232101</v>
      </c>
      <c r="T119" s="12">
        <v>1473422.848164151</v>
      </c>
      <c r="U119" s="13">
        <v>74.102063007159316</v>
      </c>
      <c r="V119" s="13">
        <v>76.65015586514221</v>
      </c>
      <c r="W119" s="13">
        <v>53.841699729606638</v>
      </c>
      <c r="X119" s="13">
        <v>74.492840000000001</v>
      </c>
      <c r="Y119" s="13">
        <v>76.961713333333336</v>
      </c>
      <c r="Z119" s="13">
        <v>53.018357663158277</v>
      </c>
      <c r="AA119" s="13">
        <v>86.94</v>
      </c>
      <c r="AB119" s="13">
        <v>0.79329401970035063</v>
      </c>
      <c r="AC119" s="13">
        <v>-0.7327659978543376</v>
      </c>
      <c r="AD119" s="12">
        <v>158805.45896384295</v>
      </c>
      <c r="AE119" s="12">
        <v>142627.92000000001</v>
      </c>
      <c r="AF119" s="12">
        <v>15283.888188637364</v>
      </c>
      <c r="AG119" s="13">
        <v>10.187016913270133</v>
      </c>
      <c r="AH119" s="12">
        <v>119129.25</v>
      </c>
      <c r="AI119" s="12">
        <v>59595021</v>
      </c>
      <c r="AJ119" s="15">
        <v>2.6340295815295818</v>
      </c>
      <c r="AK119" s="15">
        <v>4.2573992900432893</v>
      </c>
      <c r="AL119" s="13">
        <v>46.73661797172003</v>
      </c>
      <c r="AM119" s="13">
        <v>15.459999999999999</v>
      </c>
      <c r="AN119" s="13">
        <v>63.406954000000006</v>
      </c>
      <c r="AO119" s="14"/>
      <c r="AP119" s="14"/>
      <c r="AQ119" s="12">
        <v>8542628.6990081407</v>
      </c>
      <c r="AR119" s="12">
        <v>10934723.075539313</v>
      </c>
      <c r="AS119" s="13">
        <v>53.793588174022105</v>
      </c>
      <c r="AT119" s="13">
        <v>16.368236317265229</v>
      </c>
      <c r="AU119" s="13">
        <v>39.173868233052559</v>
      </c>
      <c r="AV119" s="13">
        <v>81.2</v>
      </c>
      <c r="AW119" s="15">
        <v>0.34176384949567185</v>
      </c>
      <c r="AX119" s="15">
        <v>5.5940714532434237</v>
      </c>
      <c r="AY119" s="15">
        <v>14.11</v>
      </c>
      <c r="AZ119" s="15">
        <v>1.0383418096636396</v>
      </c>
      <c r="BA119" s="15">
        <v>0.94616330778692403</v>
      </c>
      <c r="BB119" s="15">
        <v>0.96824167312161125</v>
      </c>
      <c r="BD119">
        <v>96.307400000000001</v>
      </c>
      <c r="BE119">
        <f t="shared" si="2"/>
        <v>1.0383418096636396</v>
      </c>
      <c r="BJ119" s="119">
        <v>623907.43999999994</v>
      </c>
      <c r="BK119">
        <f t="shared" si="3"/>
        <v>2.7710544354109024</v>
      </c>
      <c r="BL119">
        <f t="shared" si="4"/>
        <v>2.762971334500075</v>
      </c>
    </row>
    <row r="120" spans="1:64">
      <c r="A120" s="16">
        <v>36342</v>
      </c>
      <c r="B120" s="16" t="str">
        <f t="shared" si="1"/>
        <v>1999-Q3</v>
      </c>
      <c r="C120" s="12">
        <v>2365099</v>
      </c>
      <c r="D120" s="12">
        <v>1314586.3</v>
      </c>
      <c r="E120" s="12">
        <v>483237.7</v>
      </c>
      <c r="F120" s="12">
        <v>517161.4</v>
      </c>
      <c r="G120" s="12">
        <v>644385</v>
      </c>
      <c r="H120" s="12">
        <v>619591.9</v>
      </c>
      <c r="I120" s="13">
        <v>71.340333188807577</v>
      </c>
      <c r="J120" s="13">
        <v>72.183448225519996</v>
      </c>
      <c r="K120" s="13">
        <v>68.395171997531023</v>
      </c>
      <c r="L120" s="13">
        <v>72.802984892161845</v>
      </c>
      <c r="M120" s="13">
        <v>82.350639421370317</v>
      </c>
      <c r="N120" s="13">
        <v>82.108488358620733</v>
      </c>
      <c r="O120" s="13">
        <v>71.90005149339612</v>
      </c>
      <c r="P120" s="12">
        <v>1685700.2624468568</v>
      </c>
      <c r="Q120" s="12">
        <v>808032.97906009166</v>
      </c>
      <c r="R120" s="12">
        <v>684295.31711071567</v>
      </c>
      <c r="S120" s="12">
        <v>193517.08657832665</v>
      </c>
      <c r="T120" s="12">
        <v>1492328.2961708074</v>
      </c>
      <c r="U120" s="13">
        <v>74.308290132806192</v>
      </c>
      <c r="V120" s="13">
        <v>76.630197485175898</v>
      </c>
      <c r="W120" s="13">
        <v>55.520090171461447</v>
      </c>
      <c r="X120" s="13">
        <v>74.782440000000008</v>
      </c>
      <c r="Y120" s="13">
        <v>77.054236666666668</v>
      </c>
      <c r="Z120" s="13">
        <v>54.743001779619547</v>
      </c>
      <c r="AA120" s="13">
        <v>86.94</v>
      </c>
      <c r="AB120" s="13">
        <v>-0.33135357333622573</v>
      </c>
      <c r="AC120" s="13">
        <v>-1.6315624681919396</v>
      </c>
      <c r="AD120" s="12">
        <v>159358.6375083412</v>
      </c>
      <c r="AE120" s="12">
        <v>143390.06</v>
      </c>
      <c r="AF120" s="12">
        <v>15090.275286928729</v>
      </c>
      <c r="AG120" s="13">
        <v>10.020528386800096</v>
      </c>
      <c r="AH120" s="12">
        <v>119916.15</v>
      </c>
      <c r="AI120" s="12">
        <v>59544217</v>
      </c>
      <c r="AJ120" s="15">
        <v>2.6993939393939397</v>
      </c>
      <c r="AK120" s="15">
        <v>5.0506897272727285</v>
      </c>
      <c r="AL120" s="13">
        <v>55.577895735396396</v>
      </c>
      <c r="AM120" s="13">
        <v>20.613333333333333</v>
      </c>
      <c r="AN120" s="13">
        <v>64.523853333333335</v>
      </c>
      <c r="AO120" s="14"/>
      <c r="AP120" s="14"/>
      <c r="AQ120" s="12">
        <v>8650950.8786575757</v>
      </c>
      <c r="AR120" s="12">
        <v>11072238.736654229</v>
      </c>
      <c r="AS120" s="13">
        <v>54.453735860315099</v>
      </c>
      <c r="AT120" s="13">
        <v>16.494162845039607</v>
      </c>
      <c r="AU120" s="13">
        <v>39.720045357217479</v>
      </c>
      <c r="AV120" s="13">
        <v>81.5</v>
      </c>
      <c r="AW120" s="15">
        <v>0.34164869168694068</v>
      </c>
      <c r="AX120" s="15">
        <v>5.6352091564791289</v>
      </c>
      <c r="AY120" s="15">
        <v>13.71</v>
      </c>
      <c r="AZ120" s="15">
        <v>1.0463640419089728</v>
      </c>
      <c r="BA120" s="15">
        <v>0.95365248903299638</v>
      </c>
      <c r="BB120" s="15">
        <v>0.93764650726676046</v>
      </c>
      <c r="BD120">
        <v>95.569033333333294</v>
      </c>
      <c r="BE120">
        <f t="shared" si="2"/>
        <v>1.046364041908973</v>
      </c>
      <c r="BJ120" s="119">
        <v>640937.66</v>
      </c>
      <c r="BK120">
        <f t="shared" si="3"/>
        <v>2.7296068147544483</v>
      </c>
      <c r="BL120">
        <f t="shared" si="4"/>
        <v>2.736449999952173</v>
      </c>
    </row>
    <row r="121" spans="1:64">
      <c r="A121" s="16">
        <v>36434</v>
      </c>
      <c r="B121" s="16" t="str">
        <f t="shared" si="1"/>
        <v>1999-Q4</v>
      </c>
      <c r="C121" s="12">
        <v>2389883.5</v>
      </c>
      <c r="D121" s="12">
        <v>1325163.3</v>
      </c>
      <c r="E121" s="12">
        <v>488071.2</v>
      </c>
      <c r="F121" s="12">
        <v>521087.8</v>
      </c>
      <c r="G121" s="12">
        <v>664997.1</v>
      </c>
      <c r="H121" s="12">
        <v>637380.80000000005</v>
      </c>
      <c r="I121" s="13">
        <v>71.547225809711193</v>
      </c>
      <c r="J121" s="13">
        <v>72.507180186696303</v>
      </c>
      <c r="K121" s="13">
        <v>68.786646430595439</v>
      </c>
      <c r="L121" s="13">
        <v>73.157800766087362</v>
      </c>
      <c r="M121" s="13">
        <v>83.175087471247494</v>
      </c>
      <c r="N121" s="13">
        <v>83.507120134581825</v>
      </c>
      <c r="O121" s="13">
        <v>72.049110641056913</v>
      </c>
      <c r="P121" s="12">
        <v>1712155.0462109922</v>
      </c>
      <c r="Q121" s="12">
        <v>818089.67413145048</v>
      </c>
      <c r="R121" s="12">
        <v>696402.50766001164</v>
      </c>
      <c r="S121" s="12">
        <v>197819.75486912511</v>
      </c>
      <c r="T121" s="12">
        <v>1514492.181791462</v>
      </c>
      <c r="U121" s="13">
        <v>74.581042137739928</v>
      </c>
      <c r="V121" s="13">
        <v>76.793190916543935</v>
      </c>
      <c r="W121" s="13">
        <v>56.649007551666152</v>
      </c>
      <c r="X121" s="13">
        <v>75.163740000000004</v>
      </c>
      <c r="Y121" s="13">
        <v>77.323273333333319</v>
      </c>
      <c r="Z121" s="13">
        <v>55.95473193054422</v>
      </c>
      <c r="AA121" s="13">
        <v>86.94</v>
      </c>
      <c r="AB121" s="13">
        <v>-0.21573194361617629</v>
      </c>
      <c r="AC121" s="13">
        <v>-1.4337039538993193</v>
      </c>
      <c r="AD121" s="12">
        <v>159668.45859330031</v>
      </c>
      <c r="AE121" s="12">
        <v>143964.15</v>
      </c>
      <c r="AF121" s="12">
        <v>14852.055367439512</v>
      </c>
      <c r="AG121" s="13">
        <v>9.8355734950141738</v>
      </c>
      <c r="AH121" s="12">
        <v>120487.45</v>
      </c>
      <c r="AI121" s="12">
        <v>59870757</v>
      </c>
      <c r="AJ121" s="15">
        <v>3.4297979797979798</v>
      </c>
      <c r="AK121" s="15">
        <v>5.3200663831482524</v>
      </c>
      <c r="AL121" s="13">
        <v>62.706443924130646</v>
      </c>
      <c r="AM121" s="13">
        <v>24.016666666666666</v>
      </c>
      <c r="AN121" s="13">
        <v>66.864500000000007</v>
      </c>
      <c r="AO121" s="14"/>
      <c r="AP121" s="14"/>
      <c r="AQ121" s="12">
        <v>8777242.8923326842</v>
      </c>
      <c r="AR121" s="12">
        <v>11195297.363820685</v>
      </c>
      <c r="AS121" s="13">
        <v>55.240510595975621</v>
      </c>
      <c r="AT121" s="13">
        <v>16.600546038718669</v>
      </c>
      <c r="AU121" s="13">
        <v>39.91737568977122</v>
      </c>
      <c r="AV121" s="13">
        <v>82.4</v>
      </c>
      <c r="AW121" s="15">
        <v>0.34231362078170358</v>
      </c>
      <c r="AX121" s="15">
        <v>5.6825930214671532</v>
      </c>
      <c r="AY121" s="15">
        <v>13.13</v>
      </c>
      <c r="AZ121" s="15">
        <v>1.0590067998826618</v>
      </c>
      <c r="BA121" s="15">
        <v>0.96339113680154143</v>
      </c>
      <c r="BB121" s="15">
        <v>0.99542106310969547</v>
      </c>
      <c r="BD121">
        <v>94.428100000000001</v>
      </c>
      <c r="BE121">
        <f t="shared" si="2"/>
        <v>1.059006799882662</v>
      </c>
      <c r="BJ121" s="119">
        <v>661505.19999999995</v>
      </c>
      <c r="BK121">
        <f t="shared" si="3"/>
        <v>3.208976673331998</v>
      </c>
      <c r="BL121">
        <f t="shared" si="4"/>
        <v>3.1987243650922981</v>
      </c>
    </row>
    <row r="122" spans="1:64">
      <c r="A122" s="16">
        <v>36526</v>
      </c>
      <c r="B122" s="16" t="str">
        <f t="shared" si="1"/>
        <v>2000-Q1</v>
      </c>
      <c r="C122" s="12">
        <v>2420743.7999999998</v>
      </c>
      <c r="D122" s="12">
        <v>1338256.8</v>
      </c>
      <c r="E122" s="12">
        <v>492938.5</v>
      </c>
      <c r="F122" s="12">
        <v>531038.6</v>
      </c>
      <c r="G122" s="12">
        <v>690897.5</v>
      </c>
      <c r="H122" s="12">
        <v>656166.5</v>
      </c>
      <c r="I122" s="13">
        <v>71.806550338585538</v>
      </c>
      <c r="J122" s="13">
        <v>73.085040772519832</v>
      </c>
      <c r="K122" s="13">
        <v>69.195276669391845</v>
      </c>
      <c r="L122" s="13">
        <v>73.837292225807431</v>
      </c>
      <c r="M122" s="13">
        <v>84.165421831183394</v>
      </c>
      <c r="N122" s="13">
        <v>85.688240053290244</v>
      </c>
      <c r="O122" s="13">
        <v>72.469957320123839</v>
      </c>
      <c r="P122" s="12">
        <v>1737625.6552509409</v>
      </c>
      <c r="Q122" s="12">
        <v>830344.67485676031</v>
      </c>
      <c r="R122" s="12">
        <v>710066.51781530213</v>
      </c>
      <c r="S122" s="12">
        <v>197324.80689478133</v>
      </c>
      <c r="T122" s="12">
        <v>1540411.1926720624</v>
      </c>
      <c r="U122" s="13">
        <v>75.069999999999993</v>
      </c>
      <c r="V122" s="13">
        <v>77.002753899941453</v>
      </c>
      <c r="W122" s="13">
        <v>59.089999999999996</v>
      </c>
      <c r="X122" s="13">
        <v>75.596183333333329</v>
      </c>
      <c r="Y122" s="13">
        <v>77.495506666666657</v>
      </c>
      <c r="Z122" s="13">
        <v>58.452592808407935</v>
      </c>
      <c r="AA122" s="13">
        <v>84.73</v>
      </c>
      <c r="AB122" s="13">
        <v>-0.24263840940810585</v>
      </c>
      <c r="AC122" s="13">
        <v>-1.3498544296532202</v>
      </c>
      <c r="AD122" s="12">
        <v>160276.26890679006</v>
      </c>
      <c r="AE122" s="12">
        <v>144941.76999999999</v>
      </c>
      <c r="AF122" s="12">
        <v>14515.65977925321</v>
      </c>
      <c r="AG122" s="13">
        <v>9.5675417274081749</v>
      </c>
      <c r="AH122" s="12">
        <v>121456.41</v>
      </c>
      <c r="AI122" s="12">
        <v>60232966</v>
      </c>
      <c r="AJ122" s="15">
        <v>3.5423161000000003</v>
      </c>
      <c r="AK122" s="15">
        <v>5.6175891338854385</v>
      </c>
      <c r="AL122" s="13">
        <v>68.446796686672769</v>
      </c>
      <c r="AM122" s="13">
        <v>26.926666666666666</v>
      </c>
      <c r="AN122" s="13">
        <v>69.923119999999997</v>
      </c>
      <c r="AO122" s="14"/>
      <c r="AP122" s="14"/>
      <c r="AQ122" s="12">
        <v>8818243.7969351634</v>
      </c>
      <c r="AR122" s="12">
        <v>11287773.77312547</v>
      </c>
      <c r="AS122" s="13">
        <v>55.833056314625416</v>
      </c>
      <c r="AT122" s="13">
        <v>16.701491916374415</v>
      </c>
      <c r="AU122" s="13">
        <v>40.189682839128324</v>
      </c>
      <c r="AV122" s="13">
        <v>83</v>
      </c>
      <c r="AW122" s="15">
        <v>0.34301220759369927</v>
      </c>
      <c r="AX122" s="15">
        <v>5.7288156123439116</v>
      </c>
      <c r="AY122" s="15">
        <v>12.79</v>
      </c>
      <c r="AZ122" s="15">
        <v>1.0968869252175402</v>
      </c>
      <c r="BA122" s="15">
        <v>1.0136847440446022</v>
      </c>
      <c r="BB122" s="15">
        <v>1.0467915837956663</v>
      </c>
      <c r="BD122">
        <v>91.167100000000005</v>
      </c>
      <c r="BE122">
        <f t="shared" si="2"/>
        <v>1.0968869252175402</v>
      </c>
      <c r="BJ122" s="119">
        <v>687710.79</v>
      </c>
      <c r="BK122">
        <f t="shared" si="3"/>
        <v>3.9615092972814292</v>
      </c>
      <c r="BL122">
        <f t="shared" si="4"/>
        <v>3.8948139773842705</v>
      </c>
    </row>
    <row r="123" spans="1:64">
      <c r="A123" s="16">
        <v>36617</v>
      </c>
      <c r="B123" s="16" t="str">
        <f t="shared" si="1"/>
        <v>2000-Q2</v>
      </c>
      <c r="C123" s="12">
        <v>2442667.6</v>
      </c>
      <c r="D123" s="12">
        <v>1347453.8</v>
      </c>
      <c r="E123" s="12">
        <v>493764.8</v>
      </c>
      <c r="F123" s="12">
        <v>536051.69999999995</v>
      </c>
      <c r="G123" s="12">
        <v>713713.3</v>
      </c>
      <c r="H123" s="12">
        <v>678825.8</v>
      </c>
      <c r="I123" s="13">
        <v>72.064908647105284</v>
      </c>
      <c r="J123" s="13">
        <v>73.422761366867846</v>
      </c>
      <c r="K123" s="13">
        <v>69.318661629577704</v>
      </c>
      <c r="L123" s="13">
        <v>74.402919488673732</v>
      </c>
      <c r="M123" s="13">
        <v>85.124875815223774</v>
      </c>
      <c r="N123" s="13">
        <v>86.808547722975945</v>
      </c>
      <c r="O123" s="13">
        <v>72.688810263360367</v>
      </c>
      <c r="P123" s="12">
        <v>1759737.5390982234</v>
      </c>
      <c r="Q123" s="12">
        <v>839735.33499286918</v>
      </c>
      <c r="R123" s="12">
        <v>719377.29870810884</v>
      </c>
      <c r="S123" s="12">
        <v>200745.81036299071</v>
      </c>
      <c r="T123" s="12">
        <v>1559112.633700978</v>
      </c>
      <c r="U123" s="13">
        <v>75.556666666666672</v>
      </c>
      <c r="V123" s="13">
        <v>77.362004728307852</v>
      </c>
      <c r="W123" s="13">
        <v>60.576666666666661</v>
      </c>
      <c r="X123" s="13">
        <v>75.896416666666667</v>
      </c>
      <c r="Y123" s="13">
        <v>77.652169999999998</v>
      </c>
      <c r="Z123" s="13">
        <v>59.930206512456486</v>
      </c>
      <c r="AA123" s="13">
        <v>84.73</v>
      </c>
      <c r="AB123" s="13">
        <v>-0.42961571568880264</v>
      </c>
      <c r="AC123" s="13">
        <v>-1.467767221067499</v>
      </c>
      <c r="AD123" s="12">
        <v>160869.9707926297</v>
      </c>
      <c r="AE123" s="12">
        <v>145866.57</v>
      </c>
      <c r="AF123" s="12">
        <v>14192.797589481659</v>
      </c>
      <c r="AG123" s="13">
        <v>9.3264148173246664</v>
      </c>
      <c r="AH123" s="12">
        <v>122192.53</v>
      </c>
      <c r="AI123" s="12">
        <v>60396786</v>
      </c>
      <c r="AJ123" s="15">
        <v>4.2630168666666668</v>
      </c>
      <c r="AK123" s="15">
        <v>5.4248903715415011</v>
      </c>
      <c r="AL123" s="13">
        <v>67.20673703072093</v>
      </c>
      <c r="AM123" s="13">
        <v>26.766666666666666</v>
      </c>
      <c r="AN123" s="13">
        <v>67.750320000000002</v>
      </c>
      <c r="AO123" s="14"/>
      <c r="AP123" s="14"/>
      <c r="AQ123" s="12">
        <v>8977080.7240225561</v>
      </c>
      <c r="AR123" s="12">
        <v>11421554.858046107</v>
      </c>
      <c r="AS123" s="13">
        <v>56.506058535144938</v>
      </c>
      <c r="AT123" s="13">
        <v>16.745904150622039</v>
      </c>
      <c r="AU123" s="13">
        <v>40.443668641573083</v>
      </c>
      <c r="AV123" s="13">
        <v>83.6</v>
      </c>
      <c r="AW123" s="15">
        <v>0.34377798067689158</v>
      </c>
      <c r="AX123" s="15">
        <v>5.7568731135096218</v>
      </c>
      <c r="AY123" s="15">
        <v>12.92</v>
      </c>
      <c r="AZ123" s="15">
        <v>1.1320054155139081</v>
      </c>
      <c r="BA123" s="15">
        <v>1.0715816545220747</v>
      </c>
      <c r="BB123" s="15">
        <v>1.0464629552113855</v>
      </c>
      <c r="BD123">
        <v>88.338799999999907</v>
      </c>
      <c r="BE123">
        <f t="shared" si="2"/>
        <v>1.132005415513909</v>
      </c>
      <c r="BJ123" s="119">
        <v>710430.85</v>
      </c>
      <c r="BK123">
        <f t="shared" si="3"/>
        <v>3.3037230664942685</v>
      </c>
      <c r="BL123">
        <f t="shared" si="4"/>
        <v>3.3023422432415961</v>
      </c>
    </row>
    <row r="124" spans="1:64">
      <c r="A124" s="16">
        <v>36708</v>
      </c>
      <c r="B124" s="16" t="str">
        <f t="shared" si="1"/>
        <v>2000-Q3</v>
      </c>
      <c r="C124" s="12">
        <v>2459096.6</v>
      </c>
      <c r="D124" s="12">
        <v>1352641.7</v>
      </c>
      <c r="E124" s="12">
        <v>497025.9</v>
      </c>
      <c r="F124" s="12">
        <v>542905.1</v>
      </c>
      <c r="G124" s="12">
        <v>729195.9</v>
      </c>
      <c r="H124" s="12">
        <v>697032</v>
      </c>
      <c r="I124" s="13">
        <v>72.504934357234944</v>
      </c>
      <c r="J124" s="13">
        <v>74.029597446463313</v>
      </c>
      <c r="K124" s="13">
        <v>69.762608786104295</v>
      </c>
      <c r="L124" s="13">
        <v>74.770171756470546</v>
      </c>
      <c r="M124" s="13">
        <v>86.0105083375134</v>
      </c>
      <c r="N124" s="13">
        <v>88.286412357289436</v>
      </c>
      <c r="O124" s="13">
        <v>73.327513646254147</v>
      </c>
      <c r="P124" s="12">
        <v>1779701.4705050602</v>
      </c>
      <c r="Q124" s="12">
        <v>851336.55309819896</v>
      </c>
      <c r="R124" s="12">
        <v>729664.85469409719</v>
      </c>
      <c r="S124" s="12">
        <v>198768.29931651789</v>
      </c>
      <c r="T124" s="12">
        <v>1581001.4077922963</v>
      </c>
      <c r="U124" s="13">
        <v>75.990000000000009</v>
      </c>
      <c r="V124" s="13">
        <v>77.538303745339903</v>
      </c>
      <c r="W124" s="13">
        <v>63.013333333333328</v>
      </c>
      <c r="X124" s="13">
        <v>76.451176666666655</v>
      </c>
      <c r="Y124" s="13">
        <v>77.962730000000008</v>
      </c>
      <c r="Z124" s="13">
        <v>62.553265871568357</v>
      </c>
      <c r="AA124" s="13">
        <v>84.73</v>
      </c>
      <c r="AB124" s="13">
        <v>-1.378596028050858</v>
      </c>
      <c r="AC124" s="13">
        <v>-2.0416597373085343</v>
      </c>
      <c r="AD124" s="12">
        <v>161316.32517048239</v>
      </c>
      <c r="AE124" s="12">
        <v>146531.42000000001</v>
      </c>
      <c r="AF124" s="12">
        <v>13991.068499315741</v>
      </c>
      <c r="AG124" s="13">
        <v>9.1651636341563041</v>
      </c>
      <c r="AH124" s="12">
        <v>122760.14</v>
      </c>
      <c r="AI124" s="12">
        <v>60539002</v>
      </c>
      <c r="AJ124" s="15">
        <v>4.7376004333333332</v>
      </c>
      <c r="AK124" s="15">
        <v>5.439699469289164</v>
      </c>
      <c r="AL124" s="13">
        <v>71.834509933674184</v>
      </c>
      <c r="AM124" s="13">
        <v>30.673333333333332</v>
      </c>
      <c r="AN124" s="13">
        <v>66.233484000000004</v>
      </c>
      <c r="AO124" s="14"/>
      <c r="AP124" s="14"/>
      <c r="AQ124" s="12">
        <v>8981467.7537210193</v>
      </c>
      <c r="AR124" s="12">
        <v>11486275.017156236</v>
      </c>
      <c r="AS124" s="13">
        <v>56.843907173288024</v>
      </c>
      <c r="AT124" s="13">
        <v>16.782043059433942</v>
      </c>
      <c r="AU124" s="13">
        <v>40.62003863228535</v>
      </c>
      <c r="AV124" s="13">
        <v>83.9</v>
      </c>
      <c r="AW124" s="15">
        <v>0.34619890617481192</v>
      </c>
      <c r="AX124" s="15">
        <v>5.809924950554624</v>
      </c>
      <c r="AY124" s="15">
        <v>13.19</v>
      </c>
      <c r="AZ124" s="15">
        <v>1.1487096544451618</v>
      </c>
      <c r="BA124" s="15">
        <v>1.1047282368537339</v>
      </c>
      <c r="BB124" s="15">
        <v>1.140901312036509</v>
      </c>
      <c r="BD124">
        <v>87.054199999999994</v>
      </c>
      <c r="BE124">
        <f t="shared" si="2"/>
        <v>1.1487096544451618</v>
      </c>
      <c r="BJ124" s="119">
        <v>725951.07</v>
      </c>
      <c r="BK124">
        <f t="shared" si="3"/>
        <v>2.1846207832894704</v>
      </c>
      <c r="BL124">
        <f t="shared" si="4"/>
        <v>2.1693024355858181</v>
      </c>
    </row>
    <row r="125" spans="1:64">
      <c r="A125" s="16">
        <v>36800</v>
      </c>
      <c r="B125" s="16" t="str">
        <f t="shared" si="1"/>
        <v>2000-Q4</v>
      </c>
      <c r="C125" s="12">
        <v>2470798.6</v>
      </c>
      <c r="D125" s="12">
        <v>1356722.5</v>
      </c>
      <c r="E125" s="12">
        <v>500907.8</v>
      </c>
      <c r="F125" s="12">
        <v>541701.6</v>
      </c>
      <c r="G125" s="12">
        <v>755698</v>
      </c>
      <c r="H125" s="12">
        <v>720122.7</v>
      </c>
      <c r="I125" s="13">
        <v>72.755656734812646</v>
      </c>
      <c r="J125" s="13">
        <v>74.52761844948283</v>
      </c>
      <c r="K125" s="13">
        <v>70.156053852242209</v>
      </c>
      <c r="L125" s="13">
        <v>75.332605638764051</v>
      </c>
      <c r="M125" s="13">
        <v>87.009200174671705</v>
      </c>
      <c r="N125" s="13">
        <v>89.797388484379255</v>
      </c>
      <c r="O125" s="13">
        <v>73.639716776637272</v>
      </c>
      <c r="P125" s="12">
        <v>1800284.6315095045</v>
      </c>
      <c r="Q125" s="12">
        <v>860676.74902838387</v>
      </c>
      <c r="R125" s="12">
        <v>739880.30251888896</v>
      </c>
      <c r="S125" s="12">
        <v>199776.49086615935</v>
      </c>
      <c r="T125" s="12">
        <v>1600557.0515472728</v>
      </c>
      <c r="U125" s="13">
        <v>76.469999999999985</v>
      </c>
      <c r="V125" s="13">
        <v>77.927492142553049</v>
      </c>
      <c r="W125" s="13">
        <v>64.236666666666665</v>
      </c>
      <c r="X125" s="13">
        <v>76.918369999999996</v>
      </c>
      <c r="Y125" s="13">
        <v>78.341430000000003</v>
      </c>
      <c r="Z125" s="13">
        <v>63.788831854647263</v>
      </c>
      <c r="AA125" s="13">
        <v>84.73</v>
      </c>
      <c r="AB125" s="13">
        <v>-1.2794768005129298</v>
      </c>
      <c r="AC125" s="13">
        <v>-1.8835705567136298</v>
      </c>
      <c r="AD125" s="12">
        <v>161409.74856333921</v>
      </c>
      <c r="AE125" s="12">
        <v>147021.62</v>
      </c>
      <c r="AF125" s="12">
        <v>13629.572008243533</v>
      </c>
      <c r="AG125" s="13">
        <v>8.9140393882053122</v>
      </c>
      <c r="AH125" s="12">
        <v>123297.86</v>
      </c>
      <c r="AI125" s="12">
        <v>60783410</v>
      </c>
      <c r="AJ125" s="15">
        <v>5.024128366666667</v>
      </c>
      <c r="AK125" s="15">
        <v>5.2733289617604617</v>
      </c>
      <c r="AL125" s="13">
        <v>70.375993253656063</v>
      </c>
      <c r="AM125" s="13">
        <v>29.723333333333333</v>
      </c>
      <c r="AN125" s="13">
        <v>65.174597999999989</v>
      </c>
      <c r="AO125" s="14"/>
      <c r="AP125" s="14"/>
      <c r="AQ125" s="12">
        <v>9036299.4733763933</v>
      </c>
      <c r="AR125" s="12">
        <v>11534994.444512986</v>
      </c>
      <c r="AS125" s="13">
        <v>57.286027790028477</v>
      </c>
      <c r="AT125" s="13">
        <v>16.8056820486674</v>
      </c>
      <c r="AU125" s="13">
        <v>40.649226491241606</v>
      </c>
      <c r="AV125" s="13">
        <v>84.1</v>
      </c>
      <c r="AW125" s="15">
        <v>0.34833950004196368</v>
      </c>
      <c r="AX125" s="15">
        <v>5.8540828826970071</v>
      </c>
      <c r="AY125" s="15">
        <v>13.34</v>
      </c>
      <c r="AZ125" s="15">
        <v>1.1704106151561156</v>
      </c>
      <c r="BA125" s="15">
        <v>1.1516756881262238</v>
      </c>
      <c r="BB125" s="15">
        <v>1.0746910263299301</v>
      </c>
      <c r="BD125">
        <v>85.440100000000001</v>
      </c>
      <c r="BE125">
        <f t="shared" si="2"/>
        <v>1.1704106151561153</v>
      </c>
      <c r="BJ125" s="119">
        <v>752097.82</v>
      </c>
      <c r="BK125">
        <f t="shared" si="3"/>
        <v>3.601723460508155</v>
      </c>
      <c r="BL125">
        <f t="shared" si="4"/>
        <v>3.6344280048749456</v>
      </c>
    </row>
    <row r="126" spans="1:64">
      <c r="A126" s="16">
        <v>36892</v>
      </c>
      <c r="B126" s="16" t="str">
        <f t="shared" si="1"/>
        <v>2001-Q1</v>
      </c>
      <c r="C126" s="12">
        <v>2497986.7000000002</v>
      </c>
      <c r="D126" s="12">
        <v>1369369.1</v>
      </c>
      <c r="E126" s="12">
        <v>504623.8</v>
      </c>
      <c r="F126" s="12">
        <v>546801</v>
      </c>
      <c r="G126" s="12">
        <v>756679.5</v>
      </c>
      <c r="H126" s="12">
        <v>711422.9</v>
      </c>
      <c r="I126" s="13">
        <v>73.40058574919189</v>
      </c>
      <c r="J126" s="13">
        <v>74.825015165944606</v>
      </c>
      <c r="K126" s="13">
        <v>70.701693127228282</v>
      </c>
      <c r="L126" s="13">
        <v>75.419160614698725</v>
      </c>
      <c r="M126" s="13">
        <v>86.389757380940566</v>
      </c>
      <c r="N126" s="13">
        <v>88.298285631555288</v>
      </c>
      <c r="O126" s="13">
        <v>74.367416097997179</v>
      </c>
      <c r="P126" s="12">
        <v>1831225.0243866225</v>
      </c>
      <c r="Q126" s="12">
        <v>869281.75946664915</v>
      </c>
      <c r="R126" s="12">
        <v>760402.02155621769</v>
      </c>
      <c r="S126" s="12">
        <v>201546.92632979952</v>
      </c>
      <c r="T126" s="12">
        <v>1629683.7810228667</v>
      </c>
      <c r="U126" s="13">
        <v>76.69</v>
      </c>
      <c r="V126" s="13">
        <v>78.323333333333338</v>
      </c>
      <c r="W126" s="13">
        <v>63.036666666666662</v>
      </c>
      <c r="X126" s="13">
        <v>77.096433333333337</v>
      </c>
      <c r="Y126" s="13">
        <v>78.694283333333331</v>
      </c>
      <c r="Z126" s="13">
        <v>62.560708142194002</v>
      </c>
      <c r="AA126" s="13">
        <v>91.15</v>
      </c>
      <c r="AB126" s="13">
        <v>9.811001618247861E-2</v>
      </c>
      <c r="AC126" s="13">
        <v>-1.2954576541571061</v>
      </c>
      <c r="AD126" s="12">
        <v>161444.4870357179</v>
      </c>
      <c r="AE126" s="12">
        <v>147410.79</v>
      </c>
      <c r="AF126" s="12">
        <v>13295.606459983426</v>
      </c>
      <c r="AG126" s="13">
        <v>8.6925836201598461</v>
      </c>
      <c r="AH126" s="12">
        <v>123610.46</v>
      </c>
      <c r="AI126" s="12">
        <v>60956638</v>
      </c>
      <c r="AJ126" s="15">
        <v>4.7450545666666661</v>
      </c>
      <c r="AK126" s="15">
        <v>4.9891324088274045</v>
      </c>
      <c r="AL126" s="13">
        <v>64.908531611657168</v>
      </c>
      <c r="AM126" s="13">
        <v>25.873333333333335</v>
      </c>
      <c r="AN126" s="13">
        <v>65.737994666666665</v>
      </c>
      <c r="AO126" s="14"/>
      <c r="AP126" s="14"/>
      <c r="AQ126" s="12">
        <v>9010509.5134109929</v>
      </c>
      <c r="AR126" s="12">
        <v>11582270.340968441</v>
      </c>
      <c r="AS126" s="13">
        <v>57.443380230020296</v>
      </c>
      <c r="AT126" s="13">
        <v>16.945752071473194</v>
      </c>
      <c r="AU126" s="13">
        <v>40.979732182736193</v>
      </c>
      <c r="AV126" s="13">
        <v>84.5</v>
      </c>
      <c r="AW126" s="15">
        <v>0.34799294946872578</v>
      </c>
      <c r="AX126" s="15">
        <v>5.8970022443177266</v>
      </c>
      <c r="AY126" s="15">
        <v>13.37</v>
      </c>
      <c r="AZ126" s="15">
        <v>1.1023810696183043</v>
      </c>
      <c r="BA126" s="15">
        <v>1.0831889081455806</v>
      </c>
      <c r="BB126" s="15">
        <v>1.1322463768115942</v>
      </c>
      <c r="BD126">
        <v>90.712733333333304</v>
      </c>
      <c r="BE126">
        <f t="shared" si="2"/>
        <v>1.1023810696183045</v>
      </c>
      <c r="BJ126" s="119">
        <v>753053.27</v>
      </c>
      <c r="BK126">
        <f t="shared" si="3"/>
        <v>0.1270379962010848</v>
      </c>
      <c r="BL126">
        <f t="shared" si="4"/>
        <v>0.12987992557873529</v>
      </c>
    </row>
    <row r="127" spans="1:64">
      <c r="A127" s="16">
        <v>36982</v>
      </c>
      <c r="B127" s="16" t="str">
        <f t="shared" si="1"/>
        <v>2001-Q2</v>
      </c>
      <c r="C127" s="12">
        <v>2499149.2000000002</v>
      </c>
      <c r="D127" s="12">
        <v>1370804.7</v>
      </c>
      <c r="E127" s="12">
        <v>504626.7</v>
      </c>
      <c r="F127" s="12">
        <v>545588.5</v>
      </c>
      <c r="G127" s="12">
        <v>751188</v>
      </c>
      <c r="H127" s="12">
        <v>710234.6</v>
      </c>
      <c r="I127" s="13">
        <v>73.850280839431335</v>
      </c>
      <c r="J127" s="13">
        <v>75.466508335206257</v>
      </c>
      <c r="K127" s="13">
        <v>71.229012953846677</v>
      </c>
      <c r="L127" s="13">
        <v>75.729345135177581</v>
      </c>
      <c r="M127" s="13">
        <v>86.69393550155722</v>
      </c>
      <c r="N127" s="13">
        <v>88.65471253593077</v>
      </c>
      <c r="O127" s="13">
        <v>74.772057358919255</v>
      </c>
      <c r="P127" s="12">
        <v>1845279.1732325428</v>
      </c>
      <c r="Q127" s="12">
        <v>877340.64050564903</v>
      </c>
      <c r="R127" s="12">
        <v>763738.1926845354</v>
      </c>
      <c r="S127" s="12">
        <v>204226.8185279585</v>
      </c>
      <c r="T127" s="12">
        <v>1641078.8331901846</v>
      </c>
      <c r="U127" s="13">
        <v>77.790000000000006</v>
      </c>
      <c r="V127" s="13">
        <v>79.349999999999994</v>
      </c>
      <c r="W127" s="13">
        <v>64.69</v>
      </c>
      <c r="X127" s="13">
        <v>77.840493333333328</v>
      </c>
      <c r="Y127" s="13">
        <v>79.328896666666665</v>
      </c>
      <c r="Z127" s="13">
        <v>64.162861363736397</v>
      </c>
      <c r="AA127" s="13">
        <v>91.15</v>
      </c>
      <c r="AB127" s="13">
        <v>-0.49102752232389468</v>
      </c>
      <c r="AC127" s="13">
        <v>-1.6603897287438492</v>
      </c>
      <c r="AD127" s="12">
        <v>161497.90422828431</v>
      </c>
      <c r="AE127" s="12">
        <v>147555.79</v>
      </c>
      <c r="AF127" s="12">
        <v>13212.507952073236</v>
      </c>
      <c r="AG127" s="13">
        <v>8.6330000967545164</v>
      </c>
      <c r="AH127" s="12">
        <v>123801.42</v>
      </c>
      <c r="AI127" s="12">
        <v>60767817</v>
      </c>
      <c r="AJ127" s="15">
        <v>4.5907510666666669</v>
      </c>
      <c r="AK127" s="15">
        <v>5.1907279296066244</v>
      </c>
      <c r="AL127" s="13">
        <v>66.077257785448893</v>
      </c>
      <c r="AM127" s="13">
        <v>27.27333333333333</v>
      </c>
      <c r="AN127" s="13">
        <v>63.974608333333343</v>
      </c>
      <c r="AO127" s="14"/>
      <c r="AP127" s="14"/>
      <c r="AQ127" s="12">
        <v>9056676.2121649701</v>
      </c>
      <c r="AR127" s="12">
        <v>11618269.473849548</v>
      </c>
      <c r="AS127" s="13">
        <v>57.605000888484817</v>
      </c>
      <c r="AT127" s="13">
        <v>16.936978210072272</v>
      </c>
      <c r="AU127" s="13">
        <v>41.126196782747684</v>
      </c>
      <c r="AV127" s="13">
        <v>83.1</v>
      </c>
      <c r="AW127" s="15">
        <v>0.35105572748743813</v>
      </c>
      <c r="AX127" s="15">
        <v>5.9458232069758088</v>
      </c>
      <c r="AY127" s="15">
        <v>13.29</v>
      </c>
      <c r="AZ127" s="15">
        <v>1.1298545613546807</v>
      </c>
      <c r="BA127" s="15">
        <v>1.1461318051575931</v>
      </c>
      <c r="BB127" s="15">
        <v>1.179245283018868</v>
      </c>
      <c r="BD127">
        <v>88.5069666666666</v>
      </c>
      <c r="BE127">
        <f t="shared" si="2"/>
        <v>1.1298545613546815</v>
      </c>
      <c r="BJ127" s="119">
        <v>747806.75</v>
      </c>
      <c r="BK127">
        <f t="shared" si="3"/>
        <v>-0.69669971687394971</v>
      </c>
      <c r="BL127">
        <f t="shared" si="4"/>
        <v>-0.72573658993008161</v>
      </c>
    </row>
    <row r="128" spans="1:64">
      <c r="A128" s="16">
        <v>37073</v>
      </c>
      <c r="B128" s="16" t="str">
        <f t="shared" si="1"/>
        <v>2001-Q3</v>
      </c>
      <c r="C128" s="12">
        <v>2504513.2999999998</v>
      </c>
      <c r="D128" s="12">
        <v>1375797.2</v>
      </c>
      <c r="E128" s="12">
        <v>505881.9</v>
      </c>
      <c r="F128" s="12">
        <v>541301.5</v>
      </c>
      <c r="G128" s="12">
        <v>748174.7</v>
      </c>
      <c r="H128" s="12">
        <v>703286.7</v>
      </c>
      <c r="I128" s="13">
        <v>74.296231373069546</v>
      </c>
      <c r="J128" s="13">
        <v>75.820332275201025</v>
      </c>
      <c r="K128" s="13">
        <v>71.838308573324952</v>
      </c>
      <c r="L128" s="13">
        <v>75.901356953656958</v>
      </c>
      <c r="M128" s="13">
        <v>86.258617025508471</v>
      </c>
      <c r="N128" s="13">
        <v>88.013323943491301</v>
      </c>
      <c r="O128" s="13">
        <v>75.313821652710374</v>
      </c>
      <c r="P128" s="12">
        <v>1857863.3151290587</v>
      </c>
      <c r="Q128" s="12">
        <v>885937.6389599368</v>
      </c>
      <c r="R128" s="12">
        <v>768320.12800243462</v>
      </c>
      <c r="S128" s="12">
        <v>203612.07273652384</v>
      </c>
      <c r="T128" s="12">
        <v>1654257.7669623713</v>
      </c>
      <c r="U128" s="13">
        <v>77.839999999999989</v>
      </c>
      <c r="V128" s="13">
        <v>79.55</v>
      </c>
      <c r="W128" s="13">
        <v>63.563333333333333</v>
      </c>
      <c r="X128" s="13">
        <v>78.180206666666678</v>
      </c>
      <c r="Y128" s="13">
        <v>79.848216666666659</v>
      </c>
      <c r="Z128" s="13">
        <v>63.063291593438144</v>
      </c>
      <c r="AA128" s="13">
        <v>91.15</v>
      </c>
      <c r="AB128" s="13">
        <v>-0.42601047149651461</v>
      </c>
      <c r="AC128" s="13">
        <v>-1.8458752924144424</v>
      </c>
      <c r="AD128" s="12">
        <v>161835.81871966182</v>
      </c>
      <c r="AE128" s="12">
        <v>147855.04999999999</v>
      </c>
      <c r="AF128" s="12">
        <v>13247.186375683725</v>
      </c>
      <c r="AG128" s="13">
        <v>8.6388593268588227</v>
      </c>
      <c r="AH128" s="12">
        <v>124129.19</v>
      </c>
      <c r="AI128" s="12">
        <v>60790433</v>
      </c>
      <c r="AJ128" s="15">
        <v>4.2678360333333325</v>
      </c>
      <c r="AK128" s="15">
        <v>5.1152223241106718</v>
      </c>
      <c r="AL128" s="13">
        <v>61.589424810947989</v>
      </c>
      <c r="AM128" s="13">
        <v>25.303333333333331</v>
      </c>
      <c r="AN128" s="13">
        <v>60.389049</v>
      </c>
      <c r="AO128" s="14"/>
      <c r="AP128" s="14"/>
      <c r="AQ128" s="12">
        <v>9010991.2615044191</v>
      </c>
      <c r="AR128" s="12">
        <v>11604370.539920736</v>
      </c>
      <c r="AS128" s="13">
        <v>57.75175746892721</v>
      </c>
      <c r="AT128" s="13">
        <v>16.938977058950641</v>
      </c>
      <c r="AU128" s="13">
        <v>41.199135725846858</v>
      </c>
      <c r="AV128" s="13">
        <v>82</v>
      </c>
      <c r="AW128" s="15">
        <v>0.35373644809949178</v>
      </c>
      <c r="AX128" s="15">
        <v>5.9919335792719757</v>
      </c>
      <c r="AY128" s="15">
        <v>14.03</v>
      </c>
      <c r="AZ128" s="15">
        <v>1.1076315072428025</v>
      </c>
      <c r="BA128" s="15">
        <v>1.1232168931820734</v>
      </c>
      <c r="BB128" s="15">
        <v>1.0951702989814915</v>
      </c>
      <c r="BD128">
        <v>90.282733333333297</v>
      </c>
      <c r="BE128">
        <f t="shared" si="2"/>
        <v>1.1076315072428029</v>
      </c>
      <c r="BJ128" s="119">
        <v>744881.23</v>
      </c>
      <c r="BK128">
        <f t="shared" si="3"/>
        <v>-0.39121337163645631</v>
      </c>
      <c r="BL128">
        <f t="shared" si="4"/>
        <v>-0.40113793085087002</v>
      </c>
    </row>
    <row r="129" spans="1:64">
      <c r="A129" s="16">
        <v>37165</v>
      </c>
      <c r="B129" s="16" t="str">
        <f t="shared" si="1"/>
        <v>2001-Q4</v>
      </c>
      <c r="C129" s="12">
        <v>2503198.4</v>
      </c>
      <c r="D129" s="12">
        <v>1381412.5</v>
      </c>
      <c r="E129" s="12">
        <v>512292.8</v>
      </c>
      <c r="F129" s="12">
        <v>539561.19999999995</v>
      </c>
      <c r="G129" s="12">
        <v>746469.3</v>
      </c>
      <c r="H129" s="12">
        <v>695129.4</v>
      </c>
      <c r="I129" s="13">
        <v>74.792847306855379</v>
      </c>
      <c r="J129" s="13">
        <v>76.040206945714743</v>
      </c>
      <c r="K129" s="13">
        <v>72.622378192733294</v>
      </c>
      <c r="L129" s="13">
        <v>76.168191054776557</v>
      </c>
      <c r="M129" s="13">
        <v>85.902546132657136</v>
      </c>
      <c r="N129" s="13">
        <v>86.556549517337729</v>
      </c>
      <c r="O129" s="13">
        <v>75.799837258414996</v>
      </c>
      <c r="P129" s="12">
        <v>1874432.2935991182</v>
      </c>
      <c r="Q129" s="12">
        <v>894025.25294425269</v>
      </c>
      <c r="R129" s="12">
        <v>774603.87760527979</v>
      </c>
      <c r="S129" s="12">
        <v>205815.90516882064</v>
      </c>
      <c r="T129" s="12">
        <v>1668629.1305495324</v>
      </c>
      <c r="U129" s="13">
        <v>78.11</v>
      </c>
      <c r="V129" s="13">
        <v>80.096666666666678</v>
      </c>
      <c r="W129" s="13">
        <v>61.54</v>
      </c>
      <c r="X129" s="13">
        <v>78.355943333333343</v>
      </c>
      <c r="Y129" s="13">
        <v>80.296129999999991</v>
      </c>
      <c r="Z129" s="13">
        <v>61.12957905741542</v>
      </c>
      <c r="AA129" s="13">
        <v>91.15</v>
      </c>
      <c r="AB129" s="13">
        <v>0.67627013980021189</v>
      </c>
      <c r="AC129" s="13">
        <v>-1.4340280882621097</v>
      </c>
      <c r="AD129" s="12">
        <v>162298.40606054885</v>
      </c>
      <c r="AE129" s="12">
        <v>148146.4</v>
      </c>
      <c r="AF129" s="12">
        <v>13406.163938678956</v>
      </c>
      <c r="AG129" s="13">
        <v>8.7197443302487816</v>
      </c>
      <c r="AH129" s="12">
        <v>124391.53</v>
      </c>
      <c r="AI129" s="12">
        <v>60859957</v>
      </c>
      <c r="AJ129" s="15">
        <v>3.4434800999999999</v>
      </c>
      <c r="AK129" s="15">
        <v>4.8140991211180122</v>
      </c>
      <c r="AL129" s="13">
        <v>51.117178234815306</v>
      </c>
      <c r="AM129" s="13">
        <v>19.350000000000001</v>
      </c>
      <c r="AN129" s="13">
        <v>56.698524666666664</v>
      </c>
      <c r="AO129" s="14"/>
      <c r="AP129" s="14"/>
      <c r="AQ129" s="12">
        <v>9033147.0085336715</v>
      </c>
      <c r="AR129" s="12">
        <v>11587621.164067412</v>
      </c>
      <c r="AS129" s="13">
        <v>57.971413365904375</v>
      </c>
      <c r="AT129" s="13">
        <v>16.89678858210527</v>
      </c>
      <c r="AU129" s="13">
        <v>41.130466128985269</v>
      </c>
      <c r="AV129" s="13">
        <v>80.7</v>
      </c>
      <c r="AW129" s="15">
        <v>0.35715317369340471</v>
      </c>
      <c r="AX129" s="15">
        <v>6.0347416673253802</v>
      </c>
      <c r="AY129" s="15">
        <v>13.97</v>
      </c>
      <c r="AZ129" s="15">
        <v>1.099424634441309</v>
      </c>
      <c r="BA129" s="15">
        <v>1.1161960040183057</v>
      </c>
      <c r="BB129" s="15">
        <v>1.1346873936230568</v>
      </c>
      <c r="BD129">
        <v>90.956666666666607</v>
      </c>
      <c r="BE129">
        <f t="shared" si="2"/>
        <v>1.0994246344413097</v>
      </c>
      <c r="BJ129" s="119">
        <v>743099.27</v>
      </c>
      <c r="BK129">
        <f t="shared" si="3"/>
        <v>-0.23922740005141163</v>
      </c>
      <c r="BL129">
        <f t="shared" si="4"/>
        <v>-0.22794141528708067</v>
      </c>
    </row>
    <row r="130" spans="1:64">
      <c r="A130" s="16">
        <v>37257</v>
      </c>
      <c r="B130" s="16" t="str">
        <f t="shared" si="1"/>
        <v>2002-Q1</v>
      </c>
      <c r="C130" s="12">
        <v>2508915.1</v>
      </c>
      <c r="D130" s="12">
        <v>1382815.7</v>
      </c>
      <c r="E130" s="12">
        <v>511998.7</v>
      </c>
      <c r="F130" s="12">
        <v>537711.5</v>
      </c>
      <c r="G130" s="12">
        <v>755556.6</v>
      </c>
      <c r="H130" s="12">
        <v>699530</v>
      </c>
      <c r="I130" s="13">
        <v>75.367999999999995</v>
      </c>
      <c r="J130" s="13">
        <v>76.442999999999998</v>
      </c>
      <c r="K130" s="13">
        <v>73.22</v>
      </c>
      <c r="L130" s="13">
        <v>76.569999999999993</v>
      </c>
      <c r="M130" s="13">
        <v>86.036000000000001</v>
      </c>
      <c r="N130" s="13">
        <v>86.350999999999999</v>
      </c>
      <c r="O130" s="13">
        <v>76.429000000000002</v>
      </c>
      <c r="P130" s="12">
        <v>1890920.9</v>
      </c>
      <c r="Q130" s="12">
        <v>902502.9</v>
      </c>
      <c r="R130" s="12">
        <v>781824.3</v>
      </c>
      <c r="S130" s="12">
        <v>206593.8</v>
      </c>
      <c r="T130" s="12">
        <v>1684327.2000000002</v>
      </c>
      <c r="U130" s="13">
        <v>78.653333333333322</v>
      </c>
      <c r="V130" s="13">
        <v>80.683333333333337</v>
      </c>
      <c r="W130" s="13">
        <v>61.783333333333339</v>
      </c>
      <c r="X130" s="13">
        <v>79.043966666666662</v>
      </c>
      <c r="Y130" s="13">
        <v>81.041783333333328</v>
      </c>
      <c r="Z130" s="13">
        <v>61.321878583056389</v>
      </c>
      <c r="AA130" s="13">
        <v>82.1</v>
      </c>
      <c r="AB130" s="13">
        <v>1.5746812809881143</v>
      </c>
      <c r="AC130" s="13">
        <v>-0.85797077103585295</v>
      </c>
      <c r="AD130" s="12">
        <v>162871.89631324849</v>
      </c>
      <c r="AE130" s="12">
        <v>148630.76</v>
      </c>
      <c r="AF130" s="12">
        <v>13492.371284410508</v>
      </c>
      <c r="AG130" s="13">
        <v>8.7437652754154627</v>
      </c>
      <c r="AH130" s="12">
        <v>124829.41</v>
      </c>
      <c r="AI130" s="12">
        <v>60834052</v>
      </c>
      <c r="AJ130" s="15">
        <v>3.362224233333333</v>
      </c>
      <c r="AK130" s="15">
        <v>5.1351546100759142</v>
      </c>
      <c r="AL130" s="13">
        <v>55.111886578565368</v>
      </c>
      <c r="AM130" s="13">
        <v>21.133333333333336</v>
      </c>
      <c r="AN130" s="13">
        <v>59.488998000000009</v>
      </c>
      <c r="AO130" s="14"/>
      <c r="AP130" s="14"/>
      <c r="AQ130" s="12">
        <v>9108235.8669671863</v>
      </c>
      <c r="AR130" s="12">
        <v>11619552.047618691</v>
      </c>
      <c r="AS130" s="13">
        <v>58.484507956539147</v>
      </c>
      <c r="AT130" s="13">
        <v>16.8801875197301</v>
      </c>
      <c r="AU130" s="13">
        <v>41.24195277999894</v>
      </c>
      <c r="AV130" s="13">
        <v>80.7</v>
      </c>
      <c r="AW130" s="15">
        <v>0.35971838983311949</v>
      </c>
      <c r="AX130" s="15">
        <v>6.0721138746784309</v>
      </c>
      <c r="AY130" s="15">
        <v>13.8</v>
      </c>
      <c r="AZ130" s="15">
        <v>1.112229519683682</v>
      </c>
      <c r="BA130" s="15">
        <v>1.1407711613050422</v>
      </c>
      <c r="BB130" s="15">
        <v>1.1462631820265934</v>
      </c>
      <c r="BD130">
        <v>89.909499999999994</v>
      </c>
      <c r="BE130">
        <f t="shared" si="2"/>
        <v>1.112229519683682</v>
      </c>
      <c r="BJ130" s="119">
        <v>752095.26</v>
      </c>
      <c r="BK130">
        <f t="shared" si="3"/>
        <v>1.2106040690902597</v>
      </c>
      <c r="BL130">
        <f t="shared" si="4"/>
        <v>1.2173708952263551</v>
      </c>
    </row>
    <row r="131" spans="1:64">
      <c r="A131" s="16">
        <v>37347</v>
      </c>
      <c r="B131" s="16" t="str">
        <f t="shared" ref="B131:B194" si="5">YEAR(A131)&amp;"-Q"&amp;ROUNDUP(MONTH(A131)/3,0)</f>
        <v>2002-Q2</v>
      </c>
      <c r="C131" s="12">
        <v>2520645.7999999998</v>
      </c>
      <c r="D131" s="12">
        <v>1383490.3</v>
      </c>
      <c r="E131" s="12">
        <v>516342.2</v>
      </c>
      <c r="F131" s="12">
        <v>532447.6</v>
      </c>
      <c r="G131" s="12">
        <v>765336.3</v>
      </c>
      <c r="H131" s="12">
        <v>706707.5</v>
      </c>
      <c r="I131" s="13">
        <v>75.694999999999993</v>
      </c>
      <c r="J131" s="13">
        <v>76.786000000000001</v>
      </c>
      <c r="K131" s="13">
        <v>73.704999999999998</v>
      </c>
      <c r="L131" s="13">
        <v>77.063999999999993</v>
      </c>
      <c r="M131" s="13">
        <v>86.206999999999994</v>
      </c>
      <c r="N131" s="13">
        <v>86.650999999999996</v>
      </c>
      <c r="O131" s="13">
        <v>76.703999999999994</v>
      </c>
      <c r="P131" s="12">
        <v>1908010.1</v>
      </c>
      <c r="Q131" s="12">
        <v>909560.5</v>
      </c>
      <c r="R131" s="12">
        <v>787554.8</v>
      </c>
      <c r="S131" s="12">
        <v>210894.9</v>
      </c>
      <c r="T131" s="12">
        <v>1697115.3</v>
      </c>
      <c r="U131" s="13">
        <v>79.433333333333323</v>
      </c>
      <c r="V131" s="13">
        <v>81.38000000000001</v>
      </c>
      <c r="W131" s="13">
        <v>63.26</v>
      </c>
      <c r="X131" s="13">
        <v>79.472080000000005</v>
      </c>
      <c r="Y131" s="13">
        <v>81.347939999999994</v>
      </c>
      <c r="Z131" s="13">
        <v>62.788498584762678</v>
      </c>
      <c r="AA131" s="13">
        <v>82.1</v>
      </c>
      <c r="AB131" s="13">
        <v>0.63455032281536505</v>
      </c>
      <c r="AC131" s="13">
        <v>-1.8499411542475686</v>
      </c>
      <c r="AD131" s="12">
        <v>163270.57577125833</v>
      </c>
      <c r="AE131" s="12">
        <v>148833.89000000001</v>
      </c>
      <c r="AF131" s="12">
        <v>13676.984430700142</v>
      </c>
      <c r="AG131" s="13">
        <v>8.8421846392482166</v>
      </c>
      <c r="AH131" s="12">
        <v>125037.66</v>
      </c>
      <c r="AI131" s="12">
        <v>60927054</v>
      </c>
      <c r="AJ131" s="15">
        <v>3.4460137333333329</v>
      </c>
      <c r="AK131" s="15">
        <v>5.2550844362977607</v>
      </c>
      <c r="AL131" s="13">
        <v>61.661395311364394</v>
      </c>
      <c r="AM131" s="13">
        <v>25.053333333333331</v>
      </c>
      <c r="AN131" s="13">
        <v>60.919502666666666</v>
      </c>
      <c r="AO131" s="14"/>
      <c r="AP131" s="14"/>
      <c r="AQ131" s="12">
        <v>9165426.505034307</v>
      </c>
      <c r="AR131" s="12">
        <v>11671369.56790881</v>
      </c>
      <c r="AS131" s="13">
        <v>59.004376533029173</v>
      </c>
      <c r="AT131" s="13">
        <v>16.935966667269124</v>
      </c>
      <c r="AU131" s="13">
        <v>41.371535869763207</v>
      </c>
      <c r="AV131" s="13">
        <v>80.8</v>
      </c>
      <c r="AW131" s="15">
        <v>0.3608442328549295</v>
      </c>
      <c r="AX131" s="15">
        <v>6.1112458997073844</v>
      </c>
      <c r="AY131" s="15">
        <v>14.27</v>
      </c>
      <c r="AZ131" s="15">
        <v>1.0806367544011632</v>
      </c>
      <c r="BA131" s="15">
        <v>1.0883761427949501</v>
      </c>
      <c r="BB131" s="15">
        <v>1.0025062656641603</v>
      </c>
      <c r="BD131">
        <v>92.538033333333303</v>
      </c>
      <c r="BE131">
        <f t="shared" si="2"/>
        <v>1.0806367544011637</v>
      </c>
      <c r="BJ131" s="119">
        <v>761795.31</v>
      </c>
      <c r="BK131">
        <f t="shared" si="3"/>
        <v>1.289736887851145</v>
      </c>
      <c r="BL131">
        <f t="shared" si="4"/>
        <v>1.2943702695469961</v>
      </c>
    </row>
    <row r="132" spans="1:64">
      <c r="A132" s="16">
        <v>37438</v>
      </c>
      <c r="B132" s="16" t="str">
        <f t="shared" si="5"/>
        <v>2002-Q3</v>
      </c>
      <c r="C132" s="12">
        <v>2532296.9</v>
      </c>
      <c r="D132" s="12">
        <v>1390881.4</v>
      </c>
      <c r="E132" s="12">
        <v>518736</v>
      </c>
      <c r="F132" s="12">
        <v>534961</v>
      </c>
      <c r="G132" s="12">
        <v>769958.7</v>
      </c>
      <c r="H132" s="12">
        <v>709831.8</v>
      </c>
      <c r="I132" s="13">
        <v>76.191000000000003</v>
      </c>
      <c r="J132" s="13">
        <v>77.061999999999998</v>
      </c>
      <c r="K132" s="13">
        <v>74.304000000000002</v>
      </c>
      <c r="L132" s="13">
        <v>77.066999999999993</v>
      </c>
      <c r="M132" s="13">
        <v>85.826999999999998</v>
      </c>
      <c r="N132" s="13">
        <v>85.795000000000002</v>
      </c>
      <c r="O132" s="13">
        <v>77.28</v>
      </c>
      <c r="P132" s="12">
        <v>1929386.7</v>
      </c>
      <c r="Q132" s="12">
        <v>917150.9</v>
      </c>
      <c r="R132" s="12">
        <v>799287.3</v>
      </c>
      <c r="S132" s="12">
        <v>212948.6</v>
      </c>
      <c r="T132" s="12">
        <v>1716438.2000000002</v>
      </c>
      <c r="U132" s="13">
        <v>79.48</v>
      </c>
      <c r="V132" s="13">
        <v>81.443333333333328</v>
      </c>
      <c r="W132" s="13">
        <v>63.20333333333334</v>
      </c>
      <c r="X132" s="13">
        <v>79.816816666666668</v>
      </c>
      <c r="Y132" s="13">
        <v>81.741433333333347</v>
      </c>
      <c r="Z132" s="13">
        <v>62.711397624522249</v>
      </c>
      <c r="AA132" s="13">
        <v>82.1</v>
      </c>
      <c r="AB132" s="13">
        <v>1.346440446950929</v>
      </c>
      <c r="AC132" s="13">
        <v>-1.3400225953723059</v>
      </c>
      <c r="AD132" s="12">
        <v>163770.27922457532</v>
      </c>
      <c r="AE132" s="12">
        <v>149039.04999999999</v>
      </c>
      <c r="AF132" s="12">
        <v>13954.842523994475</v>
      </c>
      <c r="AG132" s="13">
        <v>8.9950565476991446</v>
      </c>
      <c r="AH132" s="12">
        <v>125158.46</v>
      </c>
      <c r="AI132" s="12">
        <v>60897853</v>
      </c>
      <c r="AJ132" s="15">
        <v>3.357350666666667</v>
      </c>
      <c r="AK132" s="15">
        <v>4.7605841307484793</v>
      </c>
      <c r="AL132" s="13">
        <v>64.767924372909818</v>
      </c>
      <c r="AM132" s="13">
        <v>26.929999999999996</v>
      </c>
      <c r="AN132" s="13">
        <v>61.743288000000007</v>
      </c>
      <c r="AO132" s="14"/>
      <c r="AP132" s="14"/>
      <c r="AQ132" s="12">
        <v>9202715.1821448244</v>
      </c>
      <c r="AR132" s="12">
        <v>11719293.125616161</v>
      </c>
      <c r="AS132" s="13">
        <v>59.386180457418156</v>
      </c>
      <c r="AT132" s="13">
        <v>16.990828242665263</v>
      </c>
      <c r="AU132" s="13">
        <v>41.582695862857435</v>
      </c>
      <c r="AV132" s="13">
        <v>81</v>
      </c>
      <c r="AW132" s="15">
        <v>0.36218142509276857</v>
      </c>
      <c r="AX132" s="15">
        <v>6.1537623864349653</v>
      </c>
      <c r="AY132" s="15">
        <v>13.78</v>
      </c>
      <c r="AZ132" s="15">
        <v>1.0321625284403784</v>
      </c>
      <c r="BA132" s="15">
        <v>1.0164667615368976</v>
      </c>
      <c r="BB132" s="15">
        <v>1.0141987829614605</v>
      </c>
      <c r="BD132">
        <v>96.883966666666595</v>
      </c>
      <c r="BE132">
        <f t="shared" si="2"/>
        <v>1.032162528440379</v>
      </c>
      <c r="BJ132" s="119">
        <v>766245.38</v>
      </c>
      <c r="BK132">
        <f t="shared" si="3"/>
        <v>0.58415560473847883</v>
      </c>
      <c r="BL132">
        <f t="shared" si="4"/>
        <v>0.60396978426344727</v>
      </c>
    </row>
    <row r="133" spans="1:64">
      <c r="A133" s="16">
        <v>37530</v>
      </c>
      <c r="B133" s="16" t="str">
        <f t="shared" si="5"/>
        <v>2002-Q4</v>
      </c>
      <c r="C133" s="12">
        <v>2537065.5</v>
      </c>
      <c r="D133" s="12">
        <v>1399072.8</v>
      </c>
      <c r="E133" s="12">
        <v>522214.8</v>
      </c>
      <c r="F133" s="12">
        <v>538790.5</v>
      </c>
      <c r="G133" s="12">
        <v>777297</v>
      </c>
      <c r="H133" s="12">
        <v>719866.2</v>
      </c>
      <c r="I133" s="13">
        <v>76.551000000000002</v>
      </c>
      <c r="J133" s="13">
        <v>77.480999999999995</v>
      </c>
      <c r="K133" s="13">
        <v>74.686999999999998</v>
      </c>
      <c r="L133" s="13">
        <v>77.486000000000004</v>
      </c>
      <c r="M133" s="13">
        <v>85.68</v>
      </c>
      <c r="N133" s="13">
        <v>85.974999999999994</v>
      </c>
      <c r="O133" s="13">
        <v>77.625</v>
      </c>
      <c r="P133" s="12">
        <v>1942139.3</v>
      </c>
      <c r="Q133" s="12">
        <v>923893.2</v>
      </c>
      <c r="R133" s="12">
        <v>804083.7</v>
      </c>
      <c r="S133" s="12">
        <v>214162.4</v>
      </c>
      <c r="T133" s="12">
        <v>1727976.9</v>
      </c>
      <c r="U133" s="13">
        <v>79.906666666666652</v>
      </c>
      <c r="V133" s="13">
        <v>81.900000000000006</v>
      </c>
      <c r="W133" s="13">
        <v>63.376666666666665</v>
      </c>
      <c r="X133" s="13">
        <v>80.140740000000008</v>
      </c>
      <c r="Y133" s="13">
        <v>82.083416666666679</v>
      </c>
      <c r="Z133" s="13">
        <v>62.878056093189826</v>
      </c>
      <c r="AA133" s="13">
        <v>82.1</v>
      </c>
      <c r="AB133" s="13">
        <v>0.74128656659960346</v>
      </c>
      <c r="AC133" s="13">
        <v>-1.6830042219138746</v>
      </c>
      <c r="AD133" s="12">
        <v>164136.16016960991</v>
      </c>
      <c r="AE133" s="12">
        <v>149120.89000000001</v>
      </c>
      <c r="AF133" s="12">
        <v>14218.461434072891</v>
      </c>
      <c r="AG133" s="13">
        <v>9.1480574140968702</v>
      </c>
      <c r="AH133" s="12">
        <v>125288.51</v>
      </c>
      <c r="AI133" s="12">
        <v>60895023</v>
      </c>
      <c r="AJ133" s="15">
        <v>3.108817933333333</v>
      </c>
      <c r="AK133" s="15">
        <v>4.5407763719493071</v>
      </c>
      <c r="AL133" s="13">
        <v>65.301991608400414</v>
      </c>
      <c r="AM133" s="13">
        <v>26.736666666666665</v>
      </c>
      <c r="AN133" s="13">
        <v>63.498544666666668</v>
      </c>
      <c r="AO133" s="14"/>
      <c r="AP133" s="14"/>
      <c r="AQ133" s="12">
        <v>9216560.0758101121</v>
      </c>
      <c r="AR133" s="12">
        <v>11749064.026369754</v>
      </c>
      <c r="AS133" s="13">
        <v>59.676426921502241</v>
      </c>
      <c r="AT133" s="13">
        <v>17.013481478014246</v>
      </c>
      <c r="AU133" s="13">
        <v>41.662936887305221</v>
      </c>
      <c r="AV133" s="13">
        <v>81.3</v>
      </c>
      <c r="AW133" s="15">
        <v>0.36415819772883279</v>
      </c>
      <c r="AX133" s="15">
        <v>6.1955987521265454</v>
      </c>
      <c r="AY133" s="15">
        <v>14.09</v>
      </c>
      <c r="AZ133" s="15">
        <v>1.0181554078476025</v>
      </c>
      <c r="BA133" s="15">
        <v>1.0006003602161297</v>
      </c>
      <c r="BB133" s="15">
        <v>0.95356155239820739</v>
      </c>
      <c r="BD133">
        <v>98.216833333333298</v>
      </c>
      <c r="BE133">
        <f t="shared" si="2"/>
        <v>1.0181554078476029</v>
      </c>
      <c r="BJ133" s="119">
        <v>773615.56</v>
      </c>
      <c r="BK133">
        <f t="shared" si="3"/>
        <v>0.96185637034444937</v>
      </c>
      <c r="BL133">
        <f t="shared" si="4"/>
        <v>0.95307709361553972</v>
      </c>
    </row>
    <row r="134" spans="1:64">
      <c r="A134" s="16">
        <v>37622</v>
      </c>
      <c r="B134" s="16" t="str">
        <f t="shared" si="5"/>
        <v>2003-Q1</v>
      </c>
      <c r="C134" s="12">
        <v>2530307.4</v>
      </c>
      <c r="D134" s="12">
        <v>1399694.2</v>
      </c>
      <c r="E134" s="12">
        <v>522463</v>
      </c>
      <c r="F134" s="12">
        <v>538192.6</v>
      </c>
      <c r="G134" s="12">
        <v>765689.3</v>
      </c>
      <c r="H134" s="12">
        <v>722902.9</v>
      </c>
      <c r="I134" s="13">
        <v>77.019000000000005</v>
      </c>
      <c r="J134" s="13">
        <v>78.245000000000005</v>
      </c>
      <c r="K134" s="13">
        <v>75.061000000000007</v>
      </c>
      <c r="L134" s="13">
        <v>77.754000000000005</v>
      </c>
      <c r="M134" s="13">
        <v>85.831000000000003</v>
      </c>
      <c r="N134" s="13">
        <v>86.307000000000002</v>
      </c>
      <c r="O134" s="13">
        <v>78.099000000000004</v>
      </c>
      <c r="P134" s="12">
        <v>1948819.3</v>
      </c>
      <c r="Q134" s="12">
        <v>927404.6</v>
      </c>
      <c r="R134" s="12">
        <v>806869.7</v>
      </c>
      <c r="S134" s="12">
        <v>214545.1</v>
      </c>
      <c r="T134" s="12">
        <v>1734274.2999999998</v>
      </c>
      <c r="U134" s="13">
        <v>80.476666666666674</v>
      </c>
      <c r="V134" s="13">
        <v>82.193333333333342</v>
      </c>
      <c r="W134" s="13">
        <v>66.209999999999994</v>
      </c>
      <c r="X134" s="13">
        <v>80.859099999999998</v>
      </c>
      <c r="Y134" s="13">
        <v>82.56044</v>
      </c>
      <c r="Z134" s="13">
        <v>65.663808215137294</v>
      </c>
      <c r="AA134" s="13">
        <v>83.32</v>
      </c>
      <c r="AB134" s="13">
        <v>0.3915524557486878</v>
      </c>
      <c r="AC134" s="13">
        <v>-1.3163009701692536</v>
      </c>
      <c r="AD134" s="12">
        <v>164552.06047447652</v>
      </c>
      <c r="AE134" s="12">
        <v>149274.82999999999</v>
      </c>
      <c r="AF134" s="12">
        <v>14459.718905614236</v>
      </c>
      <c r="AG134" s="13">
        <v>9.2841319825625366</v>
      </c>
      <c r="AH134" s="12">
        <v>125353.33</v>
      </c>
      <c r="AI134" s="12">
        <v>60950042</v>
      </c>
      <c r="AJ134" s="15">
        <v>2.6830735333333333</v>
      </c>
      <c r="AK134" s="15">
        <v>4.1527598034161493</v>
      </c>
      <c r="AL134" s="13">
        <v>72.779118986518512</v>
      </c>
      <c r="AM134" s="13">
        <v>31.52</v>
      </c>
      <c r="AN134" s="13">
        <v>65.670142999999996</v>
      </c>
      <c r="AO134" s="14"/>
      <c r="AP134" s="14"/>
      <c r="AQ134" s="12">
        <v>9263734.6921709552</v>
      </c>
      <c r="AR134" s="12">
        <v>11793151.372924419</v>
      </c>
      <c r="AS134" s="13">
        <v>60.063489594942808</v>
      </c>
      <c r="AT134" s="13">
        <v>16.950663417268672</v>
      </c>
      <c r="AU134" s="13">
        <v>41.514448833357655</v>
      </c>
      <c r="AV134" s="13">
        <v>80.8</v>
      </c>
      <c r="AW134" s="15">
        <v>0.36651855027574909</v>
      </c>
      <c r="AX134" s="15">
        <v>6.2127325819094894</v>
      </c>
      <c r="AY134" s="15">
        <v>14.16</v>
      </c>
      <c r="AZ134" s="15">
        <v>0.96850080272574868</v>
      </c>
      <c r="BA134" s="15">
        <v>0.9318796011555307</v>
      </c>
      <c r="BB134" s="15">
        <v>0.9178522257916476</v>
      </c>
      <c r="BD134">
        <v>103.25236666666601</v>
      </c>
      <c r="BE134">
        <f t="shared" si="2"/>
        <v>0.96850080272575501</v>
      </c>
      <c r="BJ134" s="119">
        <v>762103.91</v>
      </c>
      <c r="BK134">
        <f t="shared" si="3"/>
        <v>-1.4880323761843672</v>
      </c>
      <c r="BL134">
        <f t="shared" si="4"/>
        <v>-1.4933416699150937</v>
      </c>
    </row>
    <row r="135" spans="1:64">
      <c r="A135" s="16">
        <v>37712</v>
      </c>
      <c r="B135" s="16" t="str">
        <f t="shared" si="5"/>
        <v>2003-Q2</v>
      </c>
      <c r="C135" s="12">
        <v>2531661.5</v>
      </c>
      <c r="D135" s="12">
        <v>1402640.5</v>
      </c>
      <c r="E135" s="12">
        <v>524957</v>
      </c>
      <c r="F135" s="12">
        <v>538957</v>
      </c>
      <c r="G135" s="12">
        <v>761739.2</v>
      </c>
      <c r="H135" s="12">
        <v>720795.9</v>
      </c>
      <c r="I135" s="13">
        <v>77.462000000000003</v>
      </c>
      <c r="J135" s="13">
        <v>78.457999999999998</v>
      </c>
      <c r="K135" s="13">
        <v>75.394000000000005</v>
      </c>
      <c r="L135" s="13">
        <v>77.844999999999999</v>
      </c>
      <c r="M135" s="13">
        <v>85.100999999999999</v>
      </c>
      <c r="N135" s="13">
        <v>84.799000000000007</v>
      </c>
      <c r="O135" s="13">
        <v>78.575000000000003</v>
      </c>
      <c r="P135" s="12">
        <v>1961077.4</v>
      </c>
      <c r="Q135" s="12">
        <v>933681.6</v>
      </c>
      <c r="R135" s="12">
        <v>811164.5</v>
      </c>
      <c r="S135" s="12">
        <v>216231.3</v>
      </c>
      <c r="T135" s="12">
        <v>1744846.1</v>
      </c>
      <c r="U135" s="13">
        <v>81.02</v>
      </c>
      <c r="V135" s="13">
        <v>83.023333333333326</v>
      </c>
      <c r="W135" s="13">
        <v>64.293333333333337</v>
      </c>
      <c r="X135" s="13">
        <v>81.011116666666666</v>
      </c>
      <c r="Y135" s="13">
        <v>82.959293333333335</v>
      </c>
      <c r="Z135" s="13">
        <v>63.692559631064405</v>
      </c>
      <c r="AA135" s="13">
        <v>83.32</v>
      </c>
      <c r="AB135" s="13">
        <v>9.5360517648387225E-2</v>
      </c>
      <c r="AC135" s="13">
        <v>-1.7923753438224495</v>
      </c>
      <c r="AD135" s="12">
        <v>164961.67774175358</v>
      </c>
      <c r="AE135" s="12">
        <v>149559.63</v>
      </c>
      <c r="AF135" s="12">
        <v>14574.399121224264</v>
      </c>
      <c r="AG135" s="13">
        <v>9.3367429045340931</v>
      </c>
      <c r="AH135" s="12">
        <v>125503.03999999999</v>
      </c>
      <c r="AI135" s="12">
        <v>60926629</v>
      </c>
      <c r="AJ135" s="15">
        <v>2.3619103000000004</v>
      </c>
      <c r="AK135" s="15">
        <v>3.9569606645021644</v>
      </c>
      <c r="AL135" s="13">
        <v>65.122976779605281</v>
      </c>
      <c r="AM135" s="13">
        <v>26.169999999999998</v>
      </c>
      <c r="AN135" s="13">
        <v>64.642238666666671</v>
      </c>
      <c r="AO135" s="14"/>
      <c r="AP135" s="14"/>
      <c r="AQ135" s="12">
        <v>9348908.0192975923</v>
      </c>
      <c r="AR135" s="12">
        <v>11835714.539101861</v>
      </c>
      <c r="AS135" s="13">
        <v>60.44360533515799</v>
      </c>
      <c r="AT135" s="13">
        <v>16.927438908480852</v>
      </c>
      <c r="AU135" s="13">
        <v>41.552627177190452</v>
      </c>
      <c r="AV135" s="13">
        <v>80.599999999999994</v>
      </c>
      <c r="AW135" s="15">
        <v>0.36880191131397305</v>
      </c>
      <c r="AX135" s="15">
        <v>6.2428718230982518</v>
      </c>
      <c r="AY135" s="15">
        <v>13.88</v>
      </c>
      <c r="AZ135" s="15">
        <v>0.93252729818244195</v>
      </c>
      <c r="BA135" s="15">
        <v>0.87935279634189234</v>
      </c>
      <c r="BB135" s="15">
        <v>0.87512032904524373</v>
      </c>
      <c r="BD135">
        <v>107.235466666666</v>
      </c>
      <c r="BE135">
        <f t="shared" si="2"/>
        <v>0.93252729818244806</v>
      </c>
      <c r="BJ135" s="119">
        <v>758035.06</v>
      </c>
      <c r="BK135">
        <f t="shared" si="3"/>
        <v>-0.53389701149807456</v>
      </c>
      <c r="BL135">
        <f t="shared" si="4"/>
        <v>-0.51588810239350247</v>
      </c>
    </row>
    <row r="136" spans="1:64">
      <c r="A136" s="16">
        <v>37803</v>
      </c>
      <c r="B136" s="16" t="str">
        <f t="shared" si="5"/>
        <v>2003-Q3</v>
      </c>
      <c r="C136" s="12">
        <v>2548175.1</v>
      </c>
      <c r="D136" s="12">
        <v>1411218.6</v>
      </c>
      <c r="E136" s="12">
        <v>529352.1</v>
      </c>
      <c r="F136" s="12">
        <v>543734.9</v>
      </c>
      <c r="G136" s="12">
        <v>773922.3</v>
      </c>
      <c r="H136" s="12">
        <v>728135.9</v>
      </c>
      <c r="I136" s="13">
        <v>77.959000000000003</v>
      </c>
      <c r="J136" s="13">
        <v>78.799000000000007</v>
      </c>
      <c r="K136" s="13">
        <v>76.703999999999994</v>
      </c>
      <c r="L136" s="13">
        <v>78.105999999999995</v>
      </c>
      <c r="M136" s="13">
        <v>85.016999999999996</v>
      </c>
      <c r="N136" s="13">
        <v>84.418999999999997</v>
      </c>
      <c r="O136" s="13">
        <v>79.13</v>
      </c>
      <c r="P136" s="12">
        <v>1986521.7</v>
      </c>
      <c r="Q136" s="12">
        <v>946388.9</v>
      </c>
      <c r="R136" s="12">
        <v>821878.9</v>
      </c>
      <c r="S136" s="12">
        <v>218253.9</v>
      </c>
      <c r="T136" s="12">
        <v>1768267.8</v>
      </c>
      <c r="U136" s="13">
        <v>81.126666666666665</v>
      </c>
      <c r="V136" s="13">
        <v>83.106666666666669</v>
      </c>
      <c r="W136" s="13">
        <v>64.616666666666674</v>
      </c>
      <c r="X136" s="13">
        <v>81.422623333333334</v>
      </c>
      <c r="Y136" s="13">
        <v>83.38009666666666</v>
      </c>
      <c r="Z136" s="13">
        <v>64.02115724114249</v>
      </c>
      <c r="AA136" s="13">
        <v>83.32</v>
      </c>
      <c r="AB136" s="13">
        <v>0.51775812234721685</v>
      </c>
      <c r="AC136" s="13">
        <v>-1.6609483257122255</v>
      </c>
      <c r="AD136" s="12">
        <v>165270.74966774194</v>
      </c>
      <c r="AE136" s="12">
        <v>149795.35</v>
      </c>
      <c r="AF136" s="12">
        <v>14641.291286462576</v>
      </c>
      <c r="AG136" s="13">
        <v>9.3636651971709899</v>
      </c>
      <c r="AH136" s="12">
        <v>125699.38</v>
      </c>
      <c r="AI136" s="12">
        <v>61044790</v>
      </c>
      <c r="AJ136" s="15">
        <v>2.1392634333333334</v>
      </c>
      <c r="AK136" s="15">
        <v>4.1663903979547028</v>
      </c>
      <c r="AL136" s="13">
        <v>69.13229728113177</v>
      </c>
      <c r="AM136" s="13">
        <v>28.45</v>
      </c>
      <c r="AN136" s="13">
        <v>65.729562666666666</v>
      </c>
      <c r="AO136" s="14"/>
      <c r="AP136" s="14"/>
      <c r="AQ136" s="12">
        <v>9498378.3423938025</v>
      </c>
      <c r="AR136" s="12">
        <v>11932600.190868188</v>
      </c>
      <c r="AS136" s="13">
        <v>61.168407453309264</v>
      </c>
      <c r="AT136" s="13">
        <v>17.011042732634891</v>
      </c>
      <c r="AU136" s="13">
        <v>41.742712195422413</v>
      </c>
      <c r="AV136" s="13">
        <v>80.599999999999994</v>
      </c>
      <c r="AW136" s="15">
        <v>0.37139869234261019</v>
      </c>
      <c r="AX136" s="15">
        <v>6.317879026284861</v>
      </c>
      <c r="AY136" s="15">
        <v>14.18</v>
      </c>
      <c r="AZ136" s="15">
        <v>0.94018334201958276</v>
      </c>
      <c r="BA136" s="15">
        <v>0.88904694167852061</v>
      </c>
      <c r="BB136" s="15">
        <v>0.85822176450394783</v>
      </c>
      <c r="BD136">
        <v>106.36223333333299</v>
      </c>
      <c r="BE136">
        <f t="shared" si="2"/>
        <v>0.94018334201958575</v>
      </c>
      <c r="BJ136" s="119">
        <v>770107.69</v>
      </c>
      <c r="BK136">
        <f t="shared" si="3"/>
        <v>1.5926215866585158</v>
      </c>
      <c r="BL136">
        <f t="shared" si="4"/>
        <v>1.599379420148006</v>
      </c>
    </row>
    <row r="137" spans="1:64">
      <c r="A137" s="16">
        <v>37895</v>
      </c>
      <c r="B137" s="16" t="str">
        <f t="shared" si="5"/>
        <v>2003-Q4</v>
      </c>
      <c r="C137" s="12">
        <v>2564562.1</v>
      </c>
      <c r="D137" s="12">
        <v>1416120.8</v>
      </c>
      <c r="E137" s="12">
        <v>531516.6</v>
      </c>
      <c r="F137" s="12">
        <v>548824.4</v>
      </c>
      <c r="G137" s="12">
        <v>792438.9</v>
      </c>
      <c r="H137" s="12">
        <v>744923.2</v>
      </c>
      <c r="I137" s="13">
        <v>78.143000000000001</v>
      </c>
      <c r="J137" s="13">
        <v>79.156999999999996</v>
      </c>
      <c r="K137" s="13">
        <v>76.034000000000006</v>
      </c>
      <c r="L137" s="13">
        <v>78.387</v>
      </c>
      <c r="M137" s="13">
        <v>85.078999999999994</v>
      </c>
      <c r="N137" s="13">
        <v>84.536000000000001</v>
      </c>
      <c r="O137" s="13">
        <v>79.210999999999999</v>
      </c>
      <c r="P137" s="12">
        <v>2004035.2</v>
      </c>
      <c r="Q137" s="12">
        <v>948006.40000000002</v>
      </c>
      <c r="R137" s="12">
        <v>831647.7</v>
      </c>
      <c r="S137" s="12">
        <v>224381.1</v>
      </c>
      <c r="T137" s="12">
        <v>1779654.1</v>
      </c>
      <c r="U137" s="13">
        <v>81.583333333333329</v>
      </c>
      <c r="V137" s="13">
        <v>83.643333333333331</v>
      </c>
      <c r="W137" s="13">
        <v>64.493333333333339</v>
      </c>
      <c r="X137" s="13">
        <v>81.759680000000003</v>
      </c>
      <c r="Y137" s="13">
        <v>83.773193333333339</v>
      </c>
      <c r="Z137" s="13">
        <v>63.882618887835662</v>
      </c>
      <c r="AA137" s="13">
        <v>83.32</v>
      </c>
      <c r="AB137" s="13">
        <v>1.8161836674383012</v>
      </c>
      <c r="AC137" s="13">
        <v>-0.4028799188200658</v>
      </c>
      <c r="AD137" s="12">
        <v>165696.94508536495</v>
      </c>
      <c r="AE137" s="12">
        <v>150135.60999999999</v>
      </c>
      <c r="AF137" s="12">
        <v>14721.843628240575</v>
      </c>
      <c r="AG137" s="13">
        <v>9.3914435642419019</v>
      </c>
      <c r="AH137" s="12">
        <v>125879.58</v>
      </c>
      <c r="AI137" s="12">
        <v>61207445</v>
      </c>
      <c r="AJ137" s="15">
        <v>2.1496495000000002</v>
      </c>
      <c r="AK137" s="15">
        <v>4.3673033289855079</v>
      </c>
      <c r="AL137" s="13">
        <v>72.922478010825344</v>
      </c>
      <c r="AM137" s="13">
        <v>29.39</v>
      </c>
      <c r="AN137" s="13">
        <v>71.597616666666667</v>
      </c>
      <c r="AO137" s="14"/>
      <c r="AP137" s="14"/>
      <c r="AQ137" s="12">
        <v>9608894.1928808223</v>
      </c>
      <c r="AR137" s="12">
        <v>12023306.452840725</v>
      </c>
      <c r="AS137" s="13">
        <v>61.820488729501761</v>
      </c>
      <c r="AT137" s="13">
        <v>17.081637727385264</v>
      </c>
      <c r="AU137" s="13">
        <v>41.89951238774956</v>
      </c>
      <c r="AV137" s="13">
        <v>81.2</v>
      </c>
      <c r="AW137" s="15">
        <v>0.36965624657714469</v>
      </c>
      <c r="AX137" s="15">
        <v>6.3143340876957845</v>
      </c>
      <c r="AY137" s="15">
        <v>13.74</v>
      </c>
      <c r="AZ137" s="15">
        <v>0.91553181412018614</v>
      </c>
      <c r="BA137" s="15">
        <v>0.84104289318755254</v>
      </c>
      <c r="BB137" s="15">
        <v>0.79176563737133809</v>
      </c>
      <c r="BD137">
        <v>109.226133333333</v>
      </c>
      <c r="BE137">
        <f t="shared" si="2"/>
        <v>0.91553181412018891</v>
      </c>
      <c r="BJ137" s="119">
        <v>788641.53</v>
      </c>
      <c r="BK137">
        <f t="shared" si="3"/>
        <v>2.4066556198133915</v>
      </c>
      <c r="BL137">
        <f t="shared" si="4"/>
        <v>2.3925657653229404</v>
      </c>
    </row>
    <row r="138" spans="1:64">
      <c r="A138" s="16">
        <v>37987</v>
      </c>
      <c r="B138" s="16" t="str">
        <f t="shared" si="5"/>
        <v>2004-Q1</v>
      </c>
      <c r="C138" s="12">
        <v>2577897.9</v>
      </c>
      <c r="D138" s="12">
        <v>1423631.8</v>
      </c>
      <c r="E138" s="12">
        <v>530568.69999999995</v>
      </c>
      <c r="F138" s="12">
        <v>548929.19999999995</v>
      </c>
      <c r="G138" s="12">
        <v>807908.4</v>
      </c>
      <c r="H138" s="12">
        <v>752564.2</v>
      </c>
      <c r="I138" s="13">
        <v>78.516000000000005</v>
      </c>
      <c r="J138" s="13">
        <v>79.575999999999993</v>
      </c>
      <c r="K138" s="13">
        <v>76.787999999999997</v>
      </c>
      <c r="L138" s="13">
        <v>78.872</v>
      </c>
      <c r="M138" s="13">
        <v>85.173000000000002</v>
      </c>
      <c r="N138" s="13">
        <v>84.962999999999994</v>
      </c>
      <c r="O138" s="13">
        <v>79.557000000000002</v>
      </c>
      <c r="P138" s="12">
        <v>2024055.1</v>
      </c>
      <c r="Q138" s="12">
        <v>956354.1</v>
      </c>
      <c r="R138" s="12">
        <v>843115.1</v>
      </c>
      <c r="S138" s="12">
        <v>224585.9</v>
      </c>
      <c r="T138" s="12">
        <v>1799469.2</v>
      </c>
      <c r="U138" s="13">
        <v>81.88</v>
      </c>
      <c r="V138" s="13">
        <v>83.88</v>
      </c>
      <c r="W138" s="13">
        <v>65.319999999999993</v>
      </c>
      <c r="X138" s="13">
        <v>82.25788</v>
      </c>
      <c r="Y138" s="13">
        <v>84.243180000000009</v>
      </c>
      <c r="Z138" s="13">
        <v>64.617120882187763</v>
      </c>
      <c r="AA138" s="13">
        <v>82.3</v>
      </c>
      <c r="AB138" s="13">
        <v>1.4214402236681567</v>
      </c>
      <c r="AC138" s="13">
        <v>-0.98554465959910953</v>
      </c>
      <c r="AD138" s="12">
        <v>166203.03809855197</v>
      </c>
      <c r="AE138" s="12">
        <v>150331.95000000001</v>
      </c>
      <c r="AF138" s="12">
        <v>15014.790762067731</v>
      </c>
      <c r="AG138" s="13">
        <v>9.5492165968356169</v>
      </c>
      <c r="AH138" s="12">
        <v>126062.5</v>
      </c>
      <c r="AI138" s="12">
        <v>61172113</v>
      </c>
      <c r="AJ138" s="15">
        <v>2.0629507666666664</v>
      </c>
      <c r="AK138" s="15">
        <v>4.1531313444664031</v>
      </c>
      <c r="AL138" s="13">
        <v>79.992244189711002</v>
      </c>
      <c r="AM138" s="13">
        <v>31.923333333333336</v>
      </c>
      <c r="AN138" s="13">
        <v>80.272396666666666</v>
      </c>
      <c r="AO138" s="14"/>
      <c r="AP138" s="14"/>
      <c r="AQ138" s="12">
        <v>9665810.364796564</v>
      </c>
      <c r="AR138" s="12">
        <v>12063865.510456711</v>
      </c>
      <c r="AS138" s="13">
        <v>62.493932095993394</v>
      </c>
      <c r="AT138" s="13">
        <v>17.148037393248739</v>
      </c>
      <c r="AU138" s="13">
        <v>42.141717419504538</v>
      </c>
      <c r="AV138" s="13">
        <v>81.2</v>
      </c>
      <c r="AW138" s="15">
        <v>0.37098214789654782</v>
      </c>
      <c r="AX138" s="15">
        <v>6.3616157443577359</v>
      </c>
      <c r="AY138" s="15">
        <v>13.98</v>
      </c>
      <c r="AZ138" s="15">
        <v>0.89398340230415274</v>
      </c>
      <c r="BA138" s="15">
        <v>0.80019204609106187</v>
      </c>
      <c r="BB138" s="15">
        <v>0.81806282722513091</v>
      </c>
      <c r="BD138">
        <v>111.85890000000001</v>
      </c>
      <c r="BE138">
        <f t="shared" si="2"/>
        <v>0.89398340230415274</v>
      </c>
      <c r="BJ138" s="119">
        <v>803739.64</v>
      </c>
      <c r="BK138">
        <f t="shared" si="3"/>
        <v>1.9144452106142573</v>
      </c>
      <c r="BL138">
        <f t="shared" si="4"/>
        <v>1.9521378872238593</v>
      </c>
    </row>
    <row r="139" spans="1:64">
      <c r="A139" s="16">
        <v>38078</v>
      </c>
      <c r="B139" s="16" t="str">
        <f t="shared" si="5"/>
        <v>2004-Q2</v>
      </c>
      <c r="C139" s="12">
        <v>2594029.5</v>
      </c>
      <c r="D139" s="12">
        <v>1426735.4</v>
      </c>
      <c r="E139" s="12">
        <v>533466.80000000005</v>
      </c>
      <c r="F139" s="12">
        <v>553649.6</v>
      </c>
      <c r="G139" s="12">
        <v>833602.4</v>
      </c>
      <c r="H139" s="12">
        <v>771576.7</v>
      </c>
      <c r="I139" s="13">
        <v>78.995000000000005</v>
      </c>
      <c r="J139" s="13">
        <v>80.156000000000006</v>
      </c>
      <c r="K139" s="13">
        <v>77.385999999999996</v>
      </c>
      <c r="L139" s="13">
        <v>79.655000000000001</v>
      </c>
      <c r="M139" s="13">
        <v>85.811000000000007</v>
      </c>
      <c r="N139" s="13">
        <v>86.284000000000006</v>
      </c>
      <c r="O139" s="13">
        <v>79.954999999999998</v>
      </c>
      <c r="P139" s="12">
        <v>2049142.8</v>
      </c>
      <c r="Q139" s="12">
        <v>964198.8</v>
      </c>
      <c r="R139" s="12">
        <v>858070.6</v>
      </c>
      <c r="S139" s="12">
        <v>226873.4</v>
      </c>
      <c r="T139" s="12">
        <v>1822269.4</v>
      </c>
      <c r="U139" s="13">
        <v>82.903333333333322</v>
      </c>
      <c r="V139" s="13">
        <v>84.766666666666666</v>
      </c>
      <c r="W139" s="13">
        <v>67.5</v>
      </c>
      <c r="X139" s="13">
        <v>82.87833333333333</v>
      </c>
      <c r="Y139" s="13">
        <v>84.68328666666666</v>
      </c>
      <c r="Z139" s="13">
        <v>66.798671970670583</v>
      </c>
      <c r="AA139" s="13">
        <v>82.3</v>
      </c>
      <c r="AB139" s="13">
        <v>1.3220377403603121</v>
      </c>
      <c r="AC139" s="13">
        <v>-1.097281969129926</v>
      </c>
      <c r="AD139" s="12">
        <v>166599.95341161726</v>
      </c>
      <c r="AE139" s="12">
        <v>150700.12</v>
      </c>
      <c r="AF139" s="12">
        <v>15039.56606418706</v>
      </c>
      <c r="AG139" s="13">
        <v>9.5437202028104178</v>
      </c>
      <c r="AH139" s="12">
        <v>126346.35</v>
      </c>
      <c r="AI139" s="12">
        <v>61372414</v>
      </c>
      <c r="AJ139" s="15">
        <v>2.0824296333333332</v>
      </c>
      <c r="AK139" s="15">
        <v>4.3570782590187598</v>
      </c>
      <c r="AL139" s="13">
        <v>86.096186603923485</v>
      </c>
      <c r="AM139" s="13">
        <v>35.446666666666665</v>
      </c>
      <c r="AN139" s="13">
        <v>81.129810000000006</v>
      </c>
      <c r="AO139" s="14"/>
      <c r="AP139" s="14"/>
      <c r="AQ139" s="12">
        <v>9735303.0224781539</v>
      </c>
      <c r="AR139" s="12">
        <v>12121663.714950196</v>
      </c>
      <c r="AS139" s="13">
        <v>63.03987896372599</v>
      </c>
      <c r="AT139" s="13">
        <v>17.213188018695671</v>
      </c>
      <c r="AU139" s="13">
        <v>42.267027332508057</v>
      </c>
      <c r="AV139" s="13">
        <v>81.2</v>
      </c>
      <c r="AW139" s="15">
        <v>0.37169924243344188</v>
      </c>
      <c r="AX139" s="15">
        <v>6.3981289464135802</v>
      </c>
      <c r="AY139" s="15">
        <v>13.9</v>
      </c>
      <c r="AZ139" s="15">
        <v>0.91487960184439743</v>
      </c>
      <c r="BA139" s="15">
        <v>0.83015108749792466</v>
      </c>
      <c r="BB139" s="15">
        <v>0.82270670505964627</v>
      </c>
      <c r="BD139">
        <v>109.304</v>
      </c>
      <c r="BE139">
        <f t="shared" si="2"/>
        <v>0.91487960184439732</v>
      </c>
      <c r="BJ139" s="119">
        <v>829355.94</v>
      </c>
      <c r="BK139">
        <f t="shared" si="3"/>
        <v>3.1871390591112325</v>
      </c>
      <c r="BL139">
        <f t="shared" si="4"/>
        <v>3.1803110352609298</v>
      </c>
    </row>
    <row r="140" spans="1:64">
      <c r="A140" s="16">
        <v>38169</v>
      </c>
      <c r="B140" s="16" t="str">
        <f t="shared" si="5"/>
        <v>2004-Q3</v>
      </c>
      <c r="C140" s="12">
        <v>2599983.4</v>
      </c>
      <c r="D140" s="12">
        <v>1429065.2</v>
      </c>
      <c r="E140" s="12">
        <v>536362.1</v>
      </c>
      <c r="F140" s="12">
        <v>554572.19999999995</v>
      </c>
      <c r="G140" s="12">
        <v>834652.4</v>
      </c>
      <c r="H140" s="12">
        <v>782205.6</v>
      </c>
      <c r="I140" s="13">
        <v>79.367000000000004</v>
      </c>
      <c r="J140" s="13">
        <v>80.540999999999997</v>
      </c>
      <c r="K140" s="13">
        <v>77.611000000000004</v>
      </c>
      <c r="L140" s="13">
        <v>80.174999999999997</v>
      </c>
      <c r="M140" s="13">
        <v>86.325999999999993</v>
      </c>
      <c r="N140" s="13">
        <v>87.075000000000003</v>
      </c>
      <c r="O140" s="13">
        <v>80.244</v>
      </c>
      <c r="P140" s="12">
        <v>2063517.7</v>
      </c>
      <c r="Q140" s="12">
        <v>969036.80000000005</v>
      </c>
      <c r="R140" s="12">
        <v>862460.3</v>
      </c>
      <c r="S140" s="12">
        <v>232020.6</v>
      </c>
      <c r="T140" s="12">
        <v>1831497.1</v>
      </c>
      <c r="U140" s="13">
        <v>82.990000000000009</v>
      </c>
      <c r="V140" s="13">
        <v>84.713333333333324</v>
      </c>
      <c r="W140" s="13">
        <v>68.763333333333335</v>
      </c>
      <c r="X140" s="13">
        <v>83.266913333333335</v>
      </c>
      <c r="Y140" s="13">
        <v>84.971439999999987</v>
      </c>
      <c r="Z140" s="13">
        <v>68.077109454189227</v>
      </c>
      <c r="AA140" s="13">
        <v>82.3</v>
      </c>
      <c r="AB140" s="13">
        <v>0.98522111031766557</v>
      </c>
      <c r="AC140" s="13">
        <v>-0.92493961299476046</v>
      </c>
      <c r="AD140" s="12">
        <v>166988.08213209728</v>
      </c>
      <c r="AE140" s="12">
        <v>151077.94</v>
      </c>
      <c r="AF140" s="12">
        <v>15048.047791025036</v>
      </c>
      <c r="AG140" s="13">
        <v>9.527711156962333</v>
      </c>
      <c r="AH140" s="12">
        <v>126563.19</v>
      </c>
      <c r="AI140" s="12">
        <v>61408800</v>
      </c>
      <c r="AJ140" s="15">
        <v>2.1163030333333332</v>
      </c>
      <c r="AK140" s="15">
        <v>4.2071425454545448</v>
      </c>
      <c r="AL140" s="13">
        <v>93.945429445517306</v>
      </c>
      <c r="AM140" s="13">
        <v>41.38666666666667</v>
      </c>
      <c r="AN140" s="13">
        <v>80.436113333333338</v>
      </c>
      <c r="AO140" s="14"/>
      <c r="AP140" s="14"/>
      <c r="AQ140" s="12">
        <v>9829694.4814242274</v>
      </c>
      <c r="AR140" s="12">
        <v>12210182.240818918</v>
      </c>
      <c r="AS140" s="13">
        <v>63.579752355607397</v>
      </c>
      <c r="AT140" s="13">
        <v>17.209550249361357</v>
      </c>
      <c r="AU140" s="13">
        <v>42.338938393194461</v>
      </c>
      <c r="AV140" s="13">
        <v>81.599999999999994</v>
      </c>
      <c r="AW140" s="15">
        <v>0.37270884114106267</v>
      </c>
      <c r="AX140" s="15">
        <v>6.4141515299983576</v>
      </c>
      <c r="AY140" s="15">
        <v>14.1</v>
      </c>
      <c r="AZ140" s="15">
        <v>0.90761067858419997</v>
      </c>
      <c r="BA140" s="15">
        <v>0.81833060556464809</v>
      </c>
      <c r="BB140" s="15">
        <v>0.80586670964622453</v>
      </c>
      <c r="BD140">
        <v>110.1794</v>
      </c>
      <c r="BE140">
        <f t="shared" si="2"/>
        <v>0.90761067858419997</v>
      </c>
      <c r="BJ140" s="119">
        <v>830165.56</v>
      </c>
      <c r="BK140">
        <f t="shared" si="3"/>
        <v>9.7620329336534084E-2</v>
      </c>
      <c r="BL140">
        <f t="shared" si="4"/>
        <v>0.12595933025145722</v>
      </c>
    </row>
    <row r="141" spans="1:64">
      <c r="A141" s="16">
        <v>38261</v>
      </c>
      <c r="B141" s="16" t="str">
        <f t="shared" si="5"/>
        <v>2004-Q4</v>
      </c>
      <c r="C141" s="12">
        <v>2611612.2000000002</v>
      </c>
      <c r="D141" s="12">
        <v>1441164.5</v>
      </c>
      <c r="E141" s="12">
        <v>536031.5</v>
      </c>
      <c r="F141" s="12">
        <v>556858.30000000005</v>
      </c>
      <c r="G141" s="12">
        <v>844855</v>
      </c>
      <c r="H141" s="12">
        <v>794074</v>
      </c>
      <c r="I141" s="13">
        <v>79.804000000000002</v>
      </c>
      <c r="J141" s="13">
        <v>80.873999999999995</v>
      </c>
      <c r="K141" s="13">
        <v>78.081000000000003</v>
      </c>
      <c r="L141" s="13">
        <v>80.716999999999999</v>
      </c>
      <c r="M141" s="13">
        <v>86.872</v>
      </c>
      <c r="N141" s="13">
        <v>87.594999999999999</v>
      </c>
      <c r="O141" s="13">
        <v>80.698999999999998</v>
      </c>
      <c r="P141" s="12">
        <v>2084182.5</v>
      </c>
      <c r="Q141" s="12">
        <v>975670.7</v>
      </c>
      <c r="R141" s="12">
        <v>870879.4</v>
      </c>
      <c r="S141" s="12">
        <v>237632.4</v>
      </c>
      <c r="T141" s="12">
        <v>1846550.1</v>
      </c>
      <c r="U141" s="13">
        <v>83.493333333333339</v>
      </c>
      <c r="V141" s="13">
        <v>85.13333333333334</v>
      </c>
      <c r="W141" s="13">
        <v>70.003333333333345</v>
      </c>
      <c r="X141" s="13">
        <v>83.62354666666667</v>
      </c>
      <c r="Y141" s="13">
        <v>85.223563333333331</v>
      </c>
      <c r="Z141" s="13">
        <v>69.375557962860796</v>
      </c>
      <c r="AA141" s="13">
        <v>82.3</v>
      </c>
      <c r="AB141" s="13">
        <v>1.6214996416299678</v>
      </c>
      <c r="AC141" s="13">
        <v>-0.21966903241849664</v>
      </c>
      <c r="AD141" s="12">
        <v>167434.07278206651</v>
      </c>
      <c r="AE141" s="12">
        <v>151473.1</v>
      </c>
      <c r="AF141" s="12">
        <v>15096.494169040267</v>
      </c>
      <c r="AG141" s="13">
        <v>9.5326909970358429</v>
      </c>
      <c r="AH141" s="12">
        <v>126839.84</v>
      </c>
      <c r="AI141" s="12">
        <v>61568174</v>
      </c>
      <c r="AJ141" s="15">
        <v>2.1636084666666666</v>
      </c>
      <c r="AK141" s="15">
        <v>3.8458176056841702</v>
      </c>
      <c r="AL141" s="13">
        <v>96.890165278800794</v>
      </c>
      <c r="AM141" s="13">
        <v>44.163333333333334</v>
      </c>
      <c r="AN141" s="13">
        <v>80.738568333333333</v>
      </c>
      <c r="AO141" s="14"/>
      <c r="AP141" s="14"/>
      <c r="AQ141" s="12">
        <v>9923898.4634229392</v>
      </c>
      <c r="AR141" s="12">
        <v>12289546.600001395</v>
      </c>
      <c r="AS141" s="13">
        <v>64.218313105589488</v>
      </c>
      <c r="AT141" s="13">
        <v>17.241425705290247</v>
      </c>
      <c r="AU141" s="13">
        <v>42.418217568057159</v>
      </c>
      <c r="AV141" s="13">
        <v>81.7</v>
      </c>
      <c r="AW141" s="15">
        <v>0.37358942495367414</v>
      </c>
      <c r="AX141" s="15">
        <v>6.4412143146208791</v>
      </c>
      <c r="AY141" s="15">
        <v>13.39</v>
      </c>
      <c r="AZ141" s="15">
        <v>0.88408574924499073</v>
      </c>
      <c r="BA141" s="15">
        <v>0.77059412807274408</v>
      </c>
      <c r="BB141" s="15">
        <v>0.73416048748256368</v>
      </c>
      <c r="BD141">
        <v>113.1112</v>
      </c>
      <c r="BE141">
        <f t="shared" si="2"/>
        <v>0.88408574924499084</v>
      </c>
      <c r="BJ141" s="119">
        <v>840461.59</v>
      </c>
      <c r="BK141">
        <f t="shared" si="3"/>
        <v>1.2402381520139061</v>
      </c>
      <c r="BL141">
        <f t="shared" si="4"/>
        <v>1.2223771236984371</v>
      </c>
    </row>
    <row r="142" spans="1:64">
      <c r="A142" s="16">
        <v>38353</v>
      </c>
      <c r="B142" s="16" t="str">
        <f t="shared" si="5"/>
        <v>2005-Q1</v>
      </c>
      <c r="C142" s="12">
        <v>2618794.2999999998</v>
      </c>
      <c r="D142" s="12">
        <v>1447201.9</v>
      </c>
      <c r="E142" s="12">
        <v>539196</v>
      </c>
      <c r="F142" s="12">
        <v>558014.69999999995</v>
      </c>
      <c r="G142" s="12">
        <v>850471.1</v>
      </c>
      <c r="H142" s="12">
        <v>794667.9</v>
      </c>
      <c r="I142" s="13">
        <v>80.11</v>
      </c>
      <c r="J142" s="13">
        <v>81.3</v>
      </c>
      <c r="K142" s="13">
        <v>78.543000000000006</v>
      </c>
      <c r="L142" s="13">
        <v>81.046999999999997</v>
      </c>
      <c r="M142" s="13">
        <v>87.293000000000006</v>
      </c>
      <c r="N142" s="13">
        <v>87.984999999999999</v>
      </c>
      <c r="O142" s="13">
        <v>81.03</v>
      </c>
      <c r="P142" s="12">
        <v>2097911.2000000002</v>
      </c>
      <c r="Q142" s="12">
        <v>982453.2</v>
      </c>
      <c r="R142" s="12">
        <v>879255.5</v>
      </c>
      <c r="S142" s="12">
        <v>236202.5</v>
      </c>
      <c r="T142" s="12">
        <v>1861708.7</v>
      </c>
      <c r="U142" s="13">
        <v>83.576666666666668</v>
      </c>
      <c r="V142" s="13">
        <v>85.193333333333328</v>
      </c>
      <c r="W142" s="13">
        <v>70.263333333333335</v>
      </c>
      <c r="X142" s="13">
        <v>83.960489999999993</v>
      </c>
      <c r="Y142" s="13">
        <v>85.571093333333337</v>
      </c>
      <c r="Z142" s="13">
        <v>69.619719265699032</v>
      </c>
      <c r="AA142" s="13">
        <v>86.96</v>
      </c>
      <c r="AB142" s="13">
        <v>0.59012256766508531</v>
      </c>
      <c r="AC142" s="13">
        <v>-1.4696970046790672</v>
      </c>
      <c r="AD142" s="12">
        <v>167547.41495849154</v>
      </c>
      <c r="AE142" s="12">
        <v>151701.96</v>
      </c>
      <c r="AF142" s="12">
        <v>14993.734017607088</v>
      </c>
      <c r="AG142" s="13">
        <v>9.4572959913569239</v>
      </c>
      <c r="AH142" s="12">
        <v>127156.26</v>
      </c>
      <c r="AI142" s="12">
        <v>61583192</v>
      </c>
      <c r="AJ142" s="15">
        <v>2.1403230333333334</v>
      </c>
      <c r="AK142" s="15">
        <v>3.6704455910973084</v>
      </c>
      <c r="AL142" s="13">
        <v>105.44305570041881</v>
      </c>
      <c r="AM142" s="13">
        <v>47.696666666666665</v>
      </c>
      <c r="AN142" s="13">
        <v>88.976076000000006</v>
      </c>
      <c r="AO142" s="14"/>
      <c r="AP142" s="14"/>
      <c r="AQ142" s="12">
        <v>10032572.848554978</v>
      </c>
      <c r="AR142" s="12">
        <v>12340013.191296753</v>
      </c>
      <c r="AS142" s="13">
        <v>64.919100664224104</v>
      </c>
      <c r="AT142" s="13">
        <v>17.26275850358163</v>
      </c>
      <c r="AU142" s="13">
        <v>42.524497593434262</v>
      </c>
      <c r="AV142" s="13">
        <v>81.3</v>
      </c>
      <c r="AW142" s="15">
        <v>0.37515478019789489</v>
      </c>
      <c r="AX142" s="15">
        <v>6.4762063720205063</v>
      </c>
      <c r="AY142" s="15">
        <v>13.21</v>
      </c>
      <c r="AZ142" s="15">
        <v>0.88826249933380308</v>
      </c>
      <c r="BA142" s="15">
        <v>0.76260199801723483</v>
      </c>
      <c r="BB142" s="15">
        <v>0.77136686207960503</v>
      </c>
      <c r="BD142">
        <v>112.579333333333</v>
      </c>
      <c r="BE142">
        <f t="shared" si="2"/>
        <v>0.88826249933380585</v>
      </c>
      <c r="BJ142" s="119">
        <v>846082.22</v>
      </c>
      <c r="BK142">
        <f t="shared" si="3"/>
        <v>0.66875513014224008</v>
      </c>
      <c r="BL142">
        <f t="shared" si="4"/>
        <v>0.66474128696640822</v>
      </c>
    </row>
    <row r="143" spans="1:64">
      <c r="A143" s="16">
        <v>38443</v>
      </c>
      <c r="B143" s="16" t="str">
        <f t="shared" si="5"/>
        <v>2005-Q2</v>
      </c>
      <c r="C143" s="12">
        <v>2635001.2999999998</v>
      </c>
      <c r="D143" s="12">
        <v>1457448.5</v>
      </c>
      <c r="E143" s="12">
        <v>542198.6</v>
      </c>
      <c r="F143" s="12">
        <v>568146.5</v>
      </c>
      <c r="G143" s="12">
        <v>864920.1</v>
      </c>
      <c r="H143" s="12">
        <v>817718</v>
      </c>
      <c r="I143" s="13">
        <v>80.474999999999994</v>
      </c>
      <c r="J143" s="13">
        <v>81.603999999999999</v>
      </c>
      <c r="K143" s="13">
        <v>79.004999999999995</v>
      </c>
      <c r="L143" s="13">
        <v>81.518000000000001</v>
      </c>
      <c r="M143" s="13">
        <v>87.56</v>
      </c>
      <c r="N143" s="13">
        <v>88.411000000000001</v>
      </c>
      <c r="O143" s="13">
        <v>81.376000000000005</v>
      </c>
      <c r="P143" s="12">
        <v>2120511.6</v>
      </c>
      <c r="Q143" s="12">
        <v>991478.4</v>
      </c>
      <c r="R143" s="12">
        <v>887758.5</v>
      </c>
      <c r="S143" s="12">
        <v>241274.7</v>
      </c>
      <c r="T143" s="12">
        <v>1879236.9</v>
      </c>
      <c r="U143" s="13">
        <v>84.6</v>
      </c>
      <c r="V143" s="13">
        <v>85.966666666666654</v>
      </c>
      <c r="W143" s="13">
        <v>73.376666666666665</v>
      </c>
      <c r="X143" s="13">
        <v>84.536360000000002</v>
      </c>
      <c r="Y143" s="13">
        <v>85.847146666666674</v>
      </c>
      <c r="Z143" s="13">
        <v>72.808649707609163</v>
      </c>
      <c r="AA143" s="13">
        <v>86.96</v>
      </c>
      <c r="AB143" s="13">
        <v>0.88827514797091334</v>
      </c>
      <c r="AC143" s="13">
        <v>-0.73262513760168224</v>
      </c>
      <c r="AD143" s="12">
        <v>168164.91053231733</v>
      </c>
      <c r="AE143" s="12">
        <v>152209.1</v>
      </c>
      <c r="AF143" s="12">
        <v>15090.664693569128</v>
      </c>
      <c r="AG143" s="13">
        <v>9.4881925615813874</v>
      </c>
      <c r="AH143" s="12">
        <v>127634.73</v>
      </c>
      <c r="AI143" s="12">
        <v>62067264</v>
      </c>
      <c r="AJ143" s="15">
        <v>2.1246399999999999</v>
      </c>
      <c r="AK143" s="15">
        <v>3.4108291053391055</v>
      </c>
      <c r="AL143" s="13">
        <v>109.97445914410673</v>
      </c>
      <c r="AM143" s="13">
        <v>51.626666666666665</v>
      </c>
      <c r="AN143" s="13">
        <v>86.319276000000016</v>
      </c>
      <c r="AO143" s="14"/>
      <c r="AP143" s="14"/>
      <c r="AQ143" s="12">
        <v>10081431.389276026</v>
      </c>
      <c r="AR143" s="12">
        <v>12439873.37927567</v>
      </c>
      <c r="AS143" s="13">
        <v>65.614711338544723</v>
      </c>
      <c r="AT143" s="13">
        <v>17.311719864318228</v>
      </c>
      <c r="AU143" s="13">
        <v>42.453962526848294</v>
      </c>
      <c r="AV143" s="13">
        <v>80.7</v>
      </c>
      <c r="AW143" s="15">
        <v>0.37627245193389469</v>
      </c>
      <c r="AX143" s="15">
        <v>6.5139232805397311</v>
      </c>
      <c r="AY143" s="15">
        <v>12.95</v>
      </c>
      <c r="AZ143" s="15">
        <v>0.90934304511705522</v>
      </c>
      <c r="BA143" s="15">
        <v>0.7940289026520565</v>
      </c>
      <c r="BB143" s="15">
        <v>0.8269930532583526</v>
      </c>
      <c r="BD143">
        <v>109.9695</v>
      </c>
      <c r="BE143">
        <f t="shared" si="2"/>
        <v>0.90934304511705533</v>
      </c>
      <c r="BJ143" s="119">
        <v>860308.52</v>
      </c>
      <c r="BK143">
        <f t="shared" si="3"/>
        <v>1.6814323317183133</v>
      </c>
      <c r="BL143">
        <f t="shared" si="4"/>
        <v>1.6989407400204382</v>
      </c>
    </row>
    <row r="144" spans="1:64">
      <c r="A144" s="16">
        <v>38534</v>
      </c>
      <c r="B144" s="16" t="str">
        <f t="shared" si="5"/>
        <v>2005-Q3</v>
      </c>
      <c r="C144" s="12">
        <v>2654664.2999999998</v>
      </c>
      <c r="D144" s="12">
        <v>1464410.3</v>
      </c>
      <c r="E144" s="12">
        <v>543491.30000000005</v>
      </c>
      <c r="F144" s="12">
        <v>575437.6</v>
      </c>
      <c r="G144" s="12">
        <v>885282.4</v>
      </c>
      <c r="H144" s="12">
        <v>833446.8</v>
      </c>
      <c r="I144" s="13">
        <v>80.875</v>
      </c>
      <c r="J144" s="13">
        <v>82.197000000000003</v>
      </c>
      <c r="K144" s="13">
        <v>79.658000000000001</v>
      </c>
      <c r="L144" s="13">
        <v>82.037999999999997</v>
      </c>
      <c r="M144" s="13">
        <v>88.260999999999996</v>
      </c>
      <c r="N144" s="13">
        <v>89.912000000000006</v>
      </c>
      <c r="O144" s="13">
        <v>81.718999999999994</v>
      </c>
      <c r="P144" s="12">
        <v>2146952.2999999998</v>
      </c>
      <c r="Q144" s="12">
        <v>1000909</v>
      </c>
      <c r="R144" s="12">
        <v>899060.8</v>
      </c>
      <c r="S144" s="12">
        <v>246982.39999999999</v>
      </c>
      <c r="T144" s="12">
        <v>1899969.8</v>
      </c>
      <c r="U144" s="13">
        <v>84.909999999999982</v>
      </c>
      <c r="V144" s="13">
        <v>85.836666666666659</v>
      </c>
      <c r="W144" s="13">
        <v>77.443333333333328</v>
      </c>
      <c r="X144" s="13">
        <v>85.201153333333338</v>
      </c>
      <c r="Y144" s="13">
        <v>86.111386666666661</v>
      </c>
      <c r="Z144" s="13">
        <v>77.141784478513557</v>
      </c>
      <c r="AA144" s="13">
        <v>86.96</v>
      </c>
      <c r="AB144" s="13">
        <v>0.37075827847640119</v>
      </c>
      <c r="AC144" s="13">
        <v>-1.1192800539076038</v>
      </c>
      <c r="AD144" s="12">
        <v>168343.95454459489</v>
      </c>
      <c r="AE144" s="12">
        <v>152638.74</v>
      </c>
      <c r="AF144" s="12">
        <v>14855.865572577213</v>
      </c>
      <c r="AG144" s="13">
        <v>9.3292417818511666</v>
      </c>
      <c r="AH144" s="12">
        <v>128130.37</v>
      </c>
      <c r="AI144" s="12">
        <v>62074581</v>
      </c>
      <c r="AJ144" s="15">
        <v>2.1303477666666666</v>
      </c>
      <c r="AK144" s="15">
        <v>3.2623580809649284</v>
      </c>
      <c r="AL144" s="13">
        <v>120.47465132653782</v>
      </c>
      <c r="AM144" s="13">
        <v>61.47</v>
      </c>
      <c r="AN144" s="13">
        <v>83.823395333333366</v>
      </c>
      <c r="AO144" s="14"/>
      <c r="AP144" s="14"/>
      <c r="AQ144" s="12">
        <v>10160103.970104931</v>
      </c>
      <c r="AR144" s="12">
        <v>12519765.761030136</v>
      </c>
      <c r="AS144" s="13">
        <v>66.406835091436477</v>
      </c>
      <c r="AT144" s="13">
        <v>17.391812196562942</v>
      </c>
      <c r="AU144" s="13">
        <v>42.765722413817016</v>
      </c>
      <c r="AV144" s="13">
        <v>81.099999999999994</v>
      </c>
      <c r="AW144" s="15">
        <v>0.37703788008148525</v>
      </c>
      <c r="AX144" s="15">
        <v>6.5573720013674119</v>
      </c>
      <c r="AY144" s="15">
        <v>12.64</v>
      </c>
      <c r="AZ144" s="15">
        <v>0.92639283935390893</v>
      </c>
      <c r="BA144" s="15">
        <v>0.81973932289531926</v>
      </c>
      <c r="BB144" s="15">
        <v>0.83042683939544926</v>
      </c>
      <c r="BD144">
        <v>107.945566666666</v>
      </c>
      <c r="BE144">
        <f t="shared" si="2"/>
        <v>0.9263928393539147</v>
      </c>
      <c r="BJ144" s="119">
        <v>880562.48</v>
      </c>
      <c r="BK144">
        <f t="shared" si="3"/>
        <v>2.3542670482910033</v>
      </c>
      <c r="BL144">
        <f t="shared" si="4"/>
        <v>2.3542405824538148</v>
      </c>
    </row>
    <row r="145" spans="1:64">
      <c r="A145" s="16">
        <v>38626</v>
      </c>
      <c r="B145" s="16" t="str">
        <f t="shared" si="5"/>
        <v>2005-Q4</v>
      </c>
      <c r="C145" s="12">
        <v>2673261.1</v>
      </c>
      <c r="D145" s="12">
        <v>1470203.2</v>
      </c>
      <c r="E145" s="12">
        <v>544042.19999999995</v>
      </c>
      <c r="F145" s="12">
        <v>581048</v>
      </c>
      <c r="G145" s="12">
        <v>902473.9</v>
      </c>
      <c r="H145" s="12">
        <v>852386.3</v>
      </c>
      <c r="I145" s="13">
        <v>81.388000000000005</v>
      </c>
      <c r="J145" s="13">
        <v>82.611999999999995</v>
      </c>
      <c r="K145" s="13">
        <v>80.653000000000006</v>
      </c>
      <c r="L145" s="13">
        <v>82.47</v>
      </c>
      <c r="M145" s="13">
        <v>88.86</v>
      </c>
      <c r="N145" s="13">
        <v>91.003</v>
      </c>
      <c r="O145" s="13">
        <v>82.126000000000005</v>
      </c>
      <c r="P145" s="12">
        <v>2175719</v>
      </c>
      <c r="Q145" s="12">
        <v>1014547.6</v>
      </c>
      <c r="R145" s="12">
        <v>912304.1</v>
      </c>
      <c r="S145" s="12">
        <v>248867.4</v>
      </c>
      <c r="T145" s="12">
        <v>1926851.7</v>
      </c>
      <c r="U145" s="13">
        <v>85.463333333333324</v>
      </c>
      <c r="V145" s="13">
        <v>86.403333333333322</v>
      </c>
      <c r="W145" s="13">
        <v>77.813333333333333</v>
      </c>
      <c r="X145" s="13">
        <v>85.541560000000004</v>
      </c>
      <c r="Y145" s="13">
        <v>86.457080000000005</v>
      </c>
      <c r="Z145" s="13">
        <v>77.434473459118564</v>
      </c>
      <c r="AA145" s="13">
        <v>86.96</v>
      </c>
      <c r="AB145" s="13">
        <v>0.7076640237987496</v>
      </c>
      <c r="AC145" s="13">
        <v>-0.49842936192798964</v>
      </c>
      <c r="AD145" s="12">
        <v>168902.11294109919</v>
      </c>
      <c r="AE145" s="12">
        <v>153299.75</v>
      </c>
      <c r="AF145" s="12">
        <v>14758.863678748705</v>
      </c>
      <c r="AG145" s="13">
        <v>9.2375179146161077</v>
      </c>
      <c r="AH145" s="12">
        <v>128722.9</v>
      </c>
      <c r="AI145" s="12">
        <v>62537407</v>
      </c>
      <c r="AJ145" s="15">
        <v>2.3434465666666671</v>
      </c>
      <c r="AK145" s="15">
        <v>3.4198654538239537</v>
      </c>
      <c r="AL145" s="13">
        <v>116.63402301596916</v>
      </c>
      <c r="AM145" s="13">
        <v>56.879999999999995</v>
      </c>
      <c r="AN145" s="13">
        <v>87.604886666666673</v>
      </c>
      <c r="AO145" s="14"/>
      <c r="AP145" s="14"/>
      <c r="AQ145" s="12">
        <v>10211552.509542866</v>
      </c>
      <c r="AR145" s="12">
        <v>12605992.734469444</v>
      </c>
      <c r="AS145" s="13">
        <v>67.210643343409771</v>
      </c>
      <c r="AT145" s="13">
        <v>17.438130851485408</v>
      </c>
      <c r="AU145" s="13">
        <v>42.746593250980169</v>
      </c>
      <c r="AV145" s="13">
        <v>81.599999999999994</v>
      </c>
      <c r="AW145" s="15">
        <v>0.37951683806718317</v>
      </c>
      <c r="AX145" s="15">
        <v>6.6180642825575386</v>
      </c>
      <c r="AY145" s="15">
        <v>12.87</v>
      </c>
      <c r="AZ145" s="15">
        <v>0.93816727147183421</v>
      </c>
      <c r="BA145" s="15">
        <v>0.84146751935375297</v>
      </c>
      <c r="BB145" s="15">
        <v>0.84767313723828097</v>
      </c>
      <c r="BD145">
        <v>106.5908</v>
      </c>
      <c r="BE145">
        <f t="shared" si="2"/>
        <v>0.93816727147183432</v>
      </c>
      <c r="BJ145" s="119">
        <v>897589.55</v>
      </c>
      <c r="BK145">
        <f t="shared" si="3"/>
        <v>1.9336583589162348</v>
      </c>
      <c r="BL145">
        <f t="shared" si="4"/>
        <v>1.9419227130235583</v>
      </c>
    </row>
    <row r="146" spans="1:64">
      <c r="A146" s="16">
        <v>38718</v>
      </c>
      <c r="B146" s="16" t="str">
        <f t="shared" si="5"/>
        <v>2006-Q1</v>
      </c>
      <c r="C146" s="12">
        <v>2698512.7</v>
      </c>
      <c r="D146" s="12">
        <v>1479838</v>
      </c>
      <c r="E146" s="12">
        <v>549683.1</v>
      </c>
      <c r="F146" s="12">
        <v>587912</v>
      </c>
      <c r="G146" s="12">
        <v>923141.7</v>
      </c>
      <c r="H146" s="12">
        <v>873388.5</v>
      </c>
      <c r="I146" s="13">
        <v>81.632999999999996</v>
      </c>
      <c r="J146" s="13">
        <v>83.141999999999996</v>
      </c>
      <c r="K146" s="13">
        <v>80.739999999999995</v>
      </c>
      <c r="L146" s="13">
        <v>83.087000000000003</v>
      </c>
      <c r="M146" s="13">
        <v>89.536000000000001</v>
      </c>
      <c r="N146" s="13">
        <v>92.241</v>
      </c>
      <c r="O146" s="13">
        <v>82.260999999999996</v>
      </c>
      <c r="P146" s="12">
        <v>2202871.6</v>
      </c>
      <c r="Q146" s="12">
        <v>1021875.9</v>
      </c>
      <c r="R146" s="12">
        <v>926796.2</v>
      </c>
      <c r="S146" s="12">
        <v>254199.5</v>
      </c>
      <c r="T146" s="12">
        <v>1948672.1</v>
      </c>
      <c r="U146" s="13">
        <v>85.543333333333337</v>
      </c>
      <c r="V146" s="13">
        <v>86.376666666666665</v>
      </c>
      <c r="W146" s="13">
        <v>78.86</v>
      </c>
      <c r="X146" s="13">
        <v>85.914269999999988</v>
      </c>
      <c r="Y146" s="13">
        <v>86.757996666666656</v>
      </c>
      <c r="Z146" s="13">
        <v>78.436532460392627</v>
      </c>
      <c r="AA146" s="13">
        <v>93.05</v>
      </c>
      <c r="AB146" s="13">
        <v>0.34368416995837936</v>
      </c>
      <c r="AC146" s="13">
        <v>-0.60607006115522799</v>
      </c>
      <c r="AD146" s="12">
        <v>169313.02453324577</v>
      </c>
      <c r="AE146" s="12">
        <v>154029.74</v>
      </c>
      <c r="AF146" s="12">
        <v>14457.122928596511</v>
      </c>
      <c r="AG146" s="13">
        <v>9.0266443325184387</v>
      </c>
      <c r="AH146" s="12">
        <v>129274.69</v>
      </c>
      <c r="AI146" s="12">
        <v>62842405</v>
      </c>
      <c r="AJ146" s="15">
        <v>2.6115468333333336</v>
      </c>
      <c r="AK146" s="15">
        <v>3.5582960356389992</v>
      </c>
      <c r="AL146" s="13">
        <v>128.09339226665892</v>
      </c>
      <c r="AM146" s="13">
        <v>61.75333333333333</v>
      </c>
      <c r="AN146" s="13">
        <v>96.416444666666649</v>
      </c>
      <c r="AO146" s="14"/>
      <c r="AP146" s="14"/>
      <c r="AQ146" s="12">
        <v>10343116.021790851</v>
      </c>
      <c r="AR146" s="12">
        <v>12741239.308033518</v>
      </c>
      <c r="AS146" s="13">
        <v>68.065141410471426</v>
      </c>
      <c r="AT146" s="13">
        <v>17.51942644323103</v>
      </c>
      <c r="AU146" s="13">
        <v>42.9409520529967</v>
      </c>
      <c r="AV146" s="13">
        <v>81.8</v>
      </c>
      <c r="AW146" s="15">
        <v>0.37868115276982017</v>
      </c>
      <c r="AX146" s="15">
        <v>6.6342766013887973</v>
      </c>
      <c r="AY146" s="15">
        <v>12.59</v>
      </c>
      <c r="AZ146" s="15">
        <v>0.93799948472561634</v>
      </c>
      <c r="BA146" s="15">
        <v>0.83173916659735514</v>
      </c>
      <c r="BB146" s="15">
        <v>0.82617316589557177</v>
      </c>
      <c r="BD146">
        <v>106.60986666666599</v>
      </c>
      <c r="BE146">
        <f t="shared" si="2"/>
        <v>0.93799948472562233</v>
      </c>
      <c r="BJ146" s="119">
        <v>918299.72</v>
      </c>
      <c r="BK146">
        <f t="shared" si="3"/>
        <v>2.3073096160711737</v>
      </c>
      <c r="BL146">
        <f t="shared" si="4"/>
        <v>2.2901271715447979</v>
      </c>
    </row>
    <row r="147" spans="1:64">
      <c r="A147" s="16">
        <v>38808</v>
      </c>
      <c r="B147" s="16" t="str">
        <f t="shared" si="5"/>
        <v>2006-Q2</v>
      </c>
      <c r="C147" s="12">
        <v>2728242.6</v>
      </c>
      <c r="D147" s="12">
        <v>1489479.8</v>
      </c>
      <c r="E147" s="12">
        <v>551610.6</v>
      </c>
      <c r="F147" s="12">
        <v>602446</v>
      </c>
      <c r="G147" s="12">
        <v>945336.5</v>
      </c>
      <c r="H147" s="12">
        <v>889727.9</v>
      </c>
      <c r="I147" s="13">
        <v>82.153999999999996</v>
      </c>
      <c r="J147" s="13">
        <v>83.724999999999994</v>
      </c>
      <c r="K147" s="13">
        <v>81.356999999999999</v>
      </c>
      <c r="L147" s="13">
        <v>83.804000000000002</v>
      </c>
      <c r="M147" s="13">
        <v>89.92</v>
      </c>
      <c r="N147" s="13">
        <v>92.576999999999998</v>
      </c>
      <c r="O147" s="13">
        <v>82.802000000000007</v>
      </c>
      <c r="P147" s="12">
        <v>2241358.7999999998</v>
      </c>
      <c r="Q147" s="12">
        <v>1035210.1</v>
      </c>
      <c r="R147" s="12">
        <v>949103.8</v>
      </c>
      <c r="S147" s="12">
        <v>257044.9</v>
      </c>
      <c r="T147" s="12">
        <v>1984313.9</v>
      </c>
      <c r="U147" s="13">
        <v>86.706666666666663</v>
      </c>
      <c r="V147" s="13">
        <v>87.316666666666663</v>
      </c>
      <c r="W147" s="13">
        <v>81.929999999999993</v>
      </c>
      <c r="X147" s="13">
        <v>86.583026666666669</v>
      </c>
      <c r="Y147" s="13">
        <v>87.147016666666673</v>
      </c>
      <c r="Z147" s="13">
        <v>81.614970708612731</v>
      </c>
      <c r="AA147" s="13">
        <v>93.05</v>
      </c>
      <c r="AB147" s="13">
        <v>0.62902417719422121</v>
      </c>
      <c r="AC147" s="13">
        <v>-0.54719012713759596</v>
      </c>
      <c r="AD147" s="12">
        <v>169758.62899847486</v>
      </c>
      <c r="AE147" s="12">
        <v>154912.69</v>
      </c>
      <c r="AF147" s="12">
        <v>14044.071755637213</v>
      </c>
      <c r="AG147" s="13">
        <v>8.7453221589155508</v>
      </c>
      <c r="AH147" s="12">
        <v>130036.69</v>
      </c>
      <c r="AI147" s="12">
        <v>63153676</v>
      </c>
      <c r="AJ147" s="15">
        <v>2.8894865333333333</v>
      </c>
      <c r="AK147" s="15">
        <v>4.049007141897234</v>
      </c>
      <c r="AL147" s="13">
        <v>141.98806217252667</v>
      </c>
      <c r="AM147" s="13">
        <v>69.533333333333346</v>
      </c>
      <c r="AN147" s="13">
        <v>104.93807399999999</v>
      </c>
      <c r="AO147" s="14"/>
      <c r="AP147" s="14"/>
      <c r="AQ147" s="12">
        <v>10367513.391158167</v>
      </c>
      <c r="AR147" s="12">
        <v>12828702.301963512</v>
      </c>
      <c r="AS147" s="13">
        <v>68.733779458099619</v>
      </c>
      <c r="AT147" s="13">
        <v>17.611485540661647</v>
      </c>
      <c r="AU147" s="13">
        <v>43.20006012001582</v>
      </c>
      <c r="AV147" s="13">
        <v>82.8</v>
      </c>
      <c r="AW147" s="15">
        <v>0.3794420994672541</v>
      </c>
      <c r="AX147" s="15">
        <v>6.682539048285844</v>
      </c>
      <c r="AY147" s="15">
        <v>12.53</v>
      </c>
      <c r="AZ147" s="15">
        <v>0.91287130279515105</v>
      </c>
      <c r="BA147" s="15">
        <v>0.79478620251152443</v>
      </c>
      <c r="BB147" s="15">
        <v>0.78659639738849985</v>
      </c>
      <c r="BD147">
        <v>109.544466666666</v>
      </c>
      <c r="BE147">
        <f t="shared" si="2"/>
        <v>0.91287130279515671</v>
      </c>
      <c r="BJ147" s="119">
        <v>940243.97</v>
      </c>
      <c r="BK147">
        <f t="shared" si="3"/>
        <v>2.3896609703855765</v>
      </c>
      <c r="BL147">
        <f t="shared" si="4"/>
        <v>2.4042679471634854</v>
      </c>
    </row>
    <row r="148" spans="1:64">
      <c r="A148" s="16">
        <v>38899</v>
      </c>
      <c r="B148" s="16" t="str">
        <f t="shared" si="5"/>
        <v>2006-Q3</v>
      </c>
      <c r="C148" s="12">
        <v>2743229.8</v>
      </c>
      <c r="D148" s="12">
        <v>1494660.3</v>
      </c>
      <c r="E148" s="12">
        <v>553360.19999999995</v>
      </c>
      <c r="F148" s="12">
        <v>606516</v>
      </c>
      <c r="G148" s="12">
        <v>953856.9</v>
      </c>
      <c r="H148" s="12">
        <v>896451.8</v>
      </c>
      <c r="I148" s="13">
        <v>82.622</v>
      </c>
      <c r="J148" s="13">
        <v>84.106999999999999</v>
      </c>
      <c r="K148" s="13">
        <v>81.551000000000002</v>
      </c>
      <c r="L148" s="13">
        <v>84.46</v>
      </c>
      <c r="M148" s="13">
        <v>90.363</v>
      </c>
      <c r="N148" s="13">
        <v>93.045000000000002</v>
      </c>
      <c r="O148" s="13">
        <v>83.248999999999995</v>
      </c>
      <c r="P148" s="12">
        <v>2266503.1</v>
      </c>
      <c r="Q148" s="12">
        <v>1046853</v>
      </c>
      <c r="R148" s="12">
        <v>961290.6</v>
      </c>
      <c r="S148" s="12">
        <v>258359.6</v>
      </c>
      <c r="T148" s="12">
        <v>2008143.6</v>
      </c>
      <c r="U148" s="13">
        <v>86.776666666666657</v>
      </c>
      <c r="V148" s="13">
        <v>87.336666666666659</v>
      </c>
      <c r="W148" s="13">
        <v>82.406666666666666</v>
      </c>
      <c r="X148" s="13">
        <v>87.046506666666673</v>
      </c>
      <c r="Y148" s="13">
        <v>87.60936333333332</v>
      </c>
      <c r="Z148" s="13">
        <v>82.089769965995487</v>
      </c>
      <c r="AA148" s="13">
        <v>93.05</v>
      </c>
      <c r="AB148" s="13">
        <v>0.46011189439568567</v>
      </c>
      <c r="AC148" s="13">
        <v>-0.76777670796272146</v>
      </c>
      <c r="AD148" s="12">
        <v>170018.98014083717</v>
      </c>
      <c r="AE148" s="12">
        <v>155597.14000000001</v>
      </c>
      <c r="AF148" s="12">
        <v>13638.460025126262</v>
      </c>
      <c r="AG148" s="13">
        <v>8.4824883250626844</v>
      </c>
      <c r="AH148" s="12">
        <v>130752.75</v>
      </c>
      <c r="AI148" s="12">
        <v>63556896</v>
      </c>
      <c r="AJ148" s="15">
        <v>3.2213499333333337</v>
      </c>
      <c r="AK148" s="15">
        <v>3.9681064982746723</v>
      </c>
      <c r="AL148" s="13">
        <v>142.94272801588011</v>
      </c>
      <c r="AM148" s="13">
        <v>69.62</v>
      </c>
      <c r="AN148" s="13">
        <v>105.85610100000001</v>
      </c>
      <c r="AO148" s="14"/>
      <c r="AP148" s="14"/>
      <c r="AQ148" s="12">
        <v>10379434.023137726</v>
      </c>
      <c r="AR148" s="12">
        <v>12874615.080634398</v>
      </c>
      <c r="AS148" s="13">
        <v>69.160979368378662</v>
      </c>
      <c r="AT148" s="13">
        <v>17.630335621850115</v>
      </c>
      <c r="AU148" s="13">
        <v>43.161796321834217</v>
      </c>
      <c r="AV148" s="13">
        <v>83.6</v>
      </c>
      <c r="AW148" s="15">
        <v>0.38161330851684394</v>
      </c>
      <c r="AX148" s="15">
        <v>6.7279707069165919</v>
      </c>
      <c r="AY148" s="15">
        <v>13.04</v>
      </c>
      <c r="AZ148" s="15">
        <v>0.90389842351075944</v>
      </c>
      <c r="BA148" s="15">
        <v>0.78474456564388295</v>
      </c>
      <c r="BB148" s="15">
        <v>0.78988941548183256</v>
      </c>
      <c r="BD148">
        <v>110.6319</v>
      </c>
      <c r="BE148">
        <f t="shared" si="2"/>
        <v>0.90389842351075955</v>
      </c>
      <c r="BJ148" s="119">
        <v>948799.23</v>
      </c>
      <c r="BK148">
        <f t="shared" si="3"/>
        <v>0.90989788533288873</v>
      </c>
      <c r="BL148">
        <f t="shared" si="4"/>
        <v>0.90130868743563131</v>
      </c>
    </row>
    <row r="149" spans="1:64">
      <c r="A149" s="16">
        <v>38991</v>
      </c>
      <c r="B149" s="16" t="str">
        <f t="shared" si="5"/>
        <v>2006-Q4</v>
      </c>
      <c r="C149" s="12">
        <v>2775340.2</v>
      </c>
      <c r="D149" s="12">
        <v>1505530.1</v>
      </c>
      <c r="E149" s="12">
        <v>558317.1</v>
      </c>
      <c r="F149" s="12">
        <v>620454.1</v>
      </c>
      <c r="G149" s="12">
        <v>984668.2</v>
      </c>
      <c r="H149" s="12">
        <v>921759.5</v>
      </c>
      <c r="I149" s="13">
        <v>83.049000000000007</v>
      </c>
      <c r="J149" s="13">
        <v>84.369</v>
      </c>
      <c r="K149" s="13">
        <v>81.676000000000002</v>
      </c>
      <c r="L149" s="13">
        <v>84.897999999999996</v>
      </c>
      <c r="M149" s="13">
        <v>90.679000000000002</v>
      </c>
      <c r="N149" s="13">
        <v>92.71</v>
      </c>
      <c r="O149" s="13">
        <v>83.557000000000002</v>
      </c>
      <c r="P149" s="12">
        <v>2304896.2999999998</v>
      </c>
      <c r="Q149" s="12">
        <v>1059017.8</v>
      </c>
      <c r="R149" s="12">
        <v>981065.6</v>
      </c>
      <c r="S149" s="12">
        <v>264812.79999999999</v>
      </c>
      <c r="T149" s="12">
        <v>2040083.4</v>
      </c>
      <c r="U149" s="13">
        <v>87.006666666666661</v>
      </c>
      <c r="V149" s="13">
        <v>88</v>
      </c>
      <c r="W149" s="13">
        <v>79.00333333333333</v>
      </c>
      <c r="X149" s="13">
        <v>87.054189999999991</v>
      </c>
      <c r="Y149" s="13">
        <v>88.014759999999981</v>
      </c>
      <c r="Z149" s="13">
        <v>78.552241878688861</v>
      </c>
      <c r="AA149" s="13">
        <v>93.05</v>
      </c>
      <c r="AB149" s="13">
        <v>0.80225516162178434</v>
      </c>
      <c r="AC149" s="13">
        <v>-0.86046799984973199</v>
      </c>
      <c r="AD149" s="12">
        <v>170411.03447799818</v>
      </c>
      <c r="AE149" s="12">
        <v>156297.51</v>
      </c>
      <c r="AF149" s="12">
        <v>13349.76455951047</v>
      </c>
      <c r="AG149" s="13">
        <v>8.2820484725244601</v>
      </c>
      <c r="AH149" s="12">
        <v>131420.94</v>
      </c>
      <c r="AI149" s="12">
        <v>63908913</v>
      </c>
      <c r="AJ149" s="15">
        <v>3.5944640999999997</v>
      </c>
      <c r="AK149" s="15">
        <v>3.8626508044733057</v>
      </c>
      <c r="AL149" s="13">
        <v>133.11509476898533</v>
      </c>
      <c r="AM149" s="13">
        <v>59.68</v>
      </c>
      <c r="AN149" s="13">
        <v>112.10830866666666</v>
      </c>
      <c r="AO149" s="14"/>
      <c r="AP149" s="14"/>
      <c r="AQ149" s="12">
        <v>10471312.009500714</v>
      </c>
      <c r="AR149" s="12">
        <v>12997725.451472167</v>
      </c>
      <c r="AS149" s="13">
        <v>69.81851651961226</v>
      </c>
      <c r="AT149" s="13">
        <v>17.756778083028962</v>
      </c>
      <c r="AU149" s="13">
        <v>43.426496707900512</v>
      </c>
      <c r="AV149" s="13">
        <v>84</v>
      </c>
      <c r="AW149" s="15">
        <v>0.38158125623662281</v>
      </c>
      <c r="AX149" s="15">
        <v>6.7756536876371225</v>
      </c>
      <c r="AY149" s="15">
        <v>13.27</v>
      </c>
      <c r="AZ149" s="15">
        <v>0.90394200067072483</v>
      </c>
      <c r="BA149" s="15">
        <v>0.77597578955536595</v>
      </c>
      <c r="BB149" s="15">
        <v>0.75930144267274113</v>
      </c>
      <c r="BD149">
        <v>110.62656666666599</v>
      </c>
      <c r="BE149">
        <f t="shared" si="2"/>
        <v>0.90394200067073049</v>
      </c>
      <c r="BJ149" s="119">
        <v>979559.04</v>
      </c>
      <c r="BK149">
        <f t="shared" si="3"/>
        <v>3.2419724876884715</v>
      </c>
      <c r="BL149">
        <f t="shared" si="4"/>
        <v>3.2301805438530673</v>
      </c>
    </row>
    <row r="150" spans="1:64">
      <c r="A150" s="16">
        <v>39083</v>
      </c>
      <c r="B150" s="16" t="str">
        <f t="shared" si="5"/>
        <v>2007-Q1</v>
      </c>
      <c r="C150" s="12">
        <v>2794835.2</v>
      </c>
      <c r="D150" s="12">
        <v>1508633.2</v>
      </c>
      <c r="E150" s="12">
        <v>561124.19999999995</v>
      </c>
      <c r="F150" s="12">
        <v>626923.30000000005</v>
      </c>
      <c r="G150" s="12">
        <v>993782.8</v>
      </c>
      <c r="H150" s="12">
        <v>936535.7</v>
      </c>
      <c r="I150" s="13">
        <v>83.799000000000007</v>
      </c>
      <c r="J150" s="13">
        <v>84.977000000000004</v>
      </c>
      <c r="K150" s="13">
        <v>82.036000000000001</v>
      </c>
      <c r="L150" s="13">
        <v>85.587000000000003</v>
      </c>
      <c r="M150" s="13">
        <v>91.057000000000002</v>
      </c>
      <c r="N150" s="13">
        <v>92.724999999999994</v>
      </c>
      <c r="O150" s="13">
        <v>84.179000000000002</v>
      </c>
      <c r="P150" s="12">
        <v>2342038.7000000002</v>
      </c>
      <c r="Q150" s="12">
        <v>1071043.2</v>
      </c>
      <c r="R150" s="12">
        <v>999661.7</v>
      </c>
      <c r="S150" s="12">
        <v>271333.8</v>
      </c>
      <c r="T150" s="12">
        <v>2070704.9</v>
      </c>
      <c r="U150" s="13">
        <v>87.17</v>
      </c>
      <c r="V150" s="13">
        <v>88.086666666666659</v>
      </c>
      <c r="W150" s="13">
        <v>79.766666666666666</v>
      </c>
      <c r="X150" s="13">
        <v>87.532196666666664</v>
      </c>
      <c r="Y150" s="13">
        <v>88.456103333333317</v>
      </c>
      <c r="Z150" s="13">
        <v>79.332814652123247</v>
      </c>
      <c r="AA150" s="13">
        <v>97.01</v>
      </c>
      <c r="AB150" s="13">
        <v>1.1688290059716016</v>
      </c>
      <c r="AC150" s="13">
        <v>-0.38990170035704047</v>
      </c>
      <c r="AD150" s="12">
        <v>170795.02224020072</v>
      </c>
      <c r="AE150" s="12">
        <v>157100.34</v>
      </c>
      <c r="AF150" s="12">
        <v>12960.036456397545</v>
      </c>
      <c r="AG150" s="13">
        <v>8.018197521553617</v>
      </c>
      <c r="AH150" s="12">
        <v>132253.76000000001</v>
      </c>
      <c r="AI150" s="12">
        <v>64214957</v>
      </c>
      <c r="AJ150" s="15">
        <v>3.8203242333333329</v>
      </c>
      <c r="AK150" s="15">
        <v>4.0810149806324114</v>
      </c>
      <c r="AL150" s="13">
        <v>133.52086496141382</v>
      </c>
      <c r="AM150" s="13">
        <v>57.763333333333343</v>
      </c>
      <c r="AN150" s="13">
        <v>117.41228533333332</v>
      </c>
      <c r="AO150" s="14"/>
      <c r="AP150" s="14"/>
      <c r="AQ150" s="12">
        <v>10501933.031994034</v>
      </c>
      <c r="AR150" s="12">
        <v>13091300.500793573</v>
      </c>
      <c r="AS150" s="13">
        <v>70.663694885946498</v>
      </c>
      <c r="AT150" s="13">
        <v>17.790128270887259</v>
      </c>
      <c r="AU150" s="13">
        <v>43.523118764994265</v>
      </c>
      <c r="AV150" s="13">
        <v>84</v>
      </c>
      <c r="AW150" s="15">
        <v>0.38322230949431291</v>
      </c>
      <c r="AX150" s="15">
        <v>6.8175740421694817</v>
      </c>
      <c r="AY150" s="15">
        <v>12.76</v>
      </c>
      <c r="AZ150" s="15">
        <v>0.89862627002101902</v>
      </c>
      <c r="BA150" s="15">
        <v>0.76300930871356631</v>
      </c>
      <c r="BB150" s="15">
        <v>0.75086349301696942</v>
      </c>
      <c r="BD150">
        <v>111.280966666666</v>
      </c>
      <c r="BE150">
        <f t="shared" si="2"/>
        <v>0.89862627002102424</v>
      </c>
      <c r="BJ150" s="119">
        <v>988168.56</v>
      </c>
      <c r="BK150">
        <f t="shared" si="3"/>
        <v>0.87891792617216247</v>
      </c>
      <c r="BL150">
        <f t="shared" si="4"/>
        <v>0.92565190995301805</v>
      </c>
    </row>
    <row r="151" spans="1:64">
      <c r="A151" s="16">
        <v>39173</v>
      </c>
      <c r="B151" s="16" t="str">
        <f t="shared" si="5"/>
        <v>2007-Q2</v>
      </c>
      <c r="C151" s="12">
        <v>2813714.5</v>
      </c>
      <c r="D151" s="12">
        <v>1520125.2</v>
      </c>
      <c r="E151" s="12">
        <v>563783</v>
      </c>
      <c r="F151" s="12">
        <v>630342</v>
      </c>
      <c r="G151" s="12">
        <v>1012002.5</v>
      </c>
      <c r="H151" s="12">
        <v>946224.5</v>
      </c>
      <c r="I151" s="13">
        <v>84.155000000000001</v>
      </c>
      <c r="J151" s="13">
        <v>85.55</v>
      </c>
      <c r="K151" s="13">
        <v>82.424000000000007</v>
      </c>
      <c r="L151" s="13">
        <v>86.054000000000002</v>
      </c>
      <c r="M151" s="13">
        <v>91.578999999999994</v>
      </c>
      <c r="N151" s="13">
        <v>93.603999999999999</v>
      </c>
      <c r="O151" s="13">
        <v>84.62</v>
      </c>
      <c r="P151" s="12">
        <v>2367870.5</v>
      </c>
      <c r="Q151" s="12">
        <v>1083261.3999999999</v>
      </c>
      <c r="R151" s="12">
        <v>1013400.6</v>
      </c>
      <c r="S151" s="12">
        <v>271208.59999999998</v>
      </c>
      <c r="T151" s="12">
        <v>2096662</v>
      </c>
      <c r="U151" s="13">
        <v>88.366666666666674</v>
      </c>
      <c r="V151" s="13">
        <v>89.113333333333344</v>
      </c>
      <c r="W151" s="13">
        <v>82.383333333333326</v>
      </c>
      <c r="X151" s="13">
        <v>88.250626666666676</v>
      </c>
      <c r="Y151" s="13">
        <v>88.945319999999995</v>
      </c>
      <c r="Z151" s="13">
        <v>81.988090989112322</v>
      </c>
      <c r="AA151" s="13">
        <v>97.01</v>
      </c>
      <c r="AB151" s="13">
        <v>1.2185180373592681</v>
      </c>
      <c r="AC151" s="13">
        <v>-0.5162807404877412</v>
      </c>
      <c r="AD151" s="12">
        <v>171233.22083971667</v>
      </c>
      <c r="AE151" s="12">
        <v>157935.62</v>
      </c>
      <c r="AF151" s="12">
        <v>12576.956166050943</v>
      </c>
      <c r="AG151" s="13">
        <v>7.7657832834692266</v>
      </c>
      <c r="AH151" s="12">
        <v>132963.95000000001</v>
      </c>
      <c r="AI151" s="12">
        <v>64497478</v>
      </c>
      <c r="AJ151" s="15">
        <v>4.0647962333333334</v>
      </c>
      <c r="AK151" s="15">
        <v>4.4265776680469289</v>
      </c>
      <c r="AL151" s="13">
        <v>150.93764827766722</v>
      </c>
      <c r="AM151" s="13">
        <v>68.583333333333329</v>
      </c>
      <c r="AN151" s="13">
        <v>125.31488233333334</v>
      </c>
      <c r="AO151" s="14"/>
      <c r="AP151" s="14"/>
      <c r="AQ151" s="12">
        <v>10558691.303502897</v>
      </c>
      <c r="AR151" s="12">
        <v>13147800.990684966</v>
      </c>
      <c r="AS151" s="13">
        <v>71.338929935048014</v>
      </c>
      <c r="AT151" s="13">
        <v>17.815578904872758</v>
      </c>
      <c r="AU151" s="13">
        <v>43.625186398761201</v>
      </c>
      <c r="AV151" s="13">
        <v>84.5</v>
      </c>
      <c r="AW151" s="15">
        <v>0.38499336020054625</v>
      </c>
      <c r="AX151" s="15">
        <v>6.8588795865049308</v>
      </c>
      <c r="AY151" s="15">
        <v>12.61</v>
      </c>
      <c r="AZ151" s="15">
        <v>0.88955124215452874</v>
      </c>
      <c r="BA151" s="15">
        <v>0.74178473407017276</v>
      </c>
      <c r="BB151" s="15">
        <v>0.74046649389115138</v>
      </c>
      <c r="BD151">
        <v>112.416233333333</v>
      </c>
      <c r="BE151">
        <f t="shared" si="2"/>
        <v>0.88955124215453141</v>
      </c>
      <c r="BJ151" s="119">
        <v>1006172.27</v>
      </c>
      <c r="BK151">
        <f t="shared" si="3"/>
        <v>1.8219270202241677</v>
      </c>
      <c r="BL151">
        <f t="shared" si="4"/>
        <v>1.8333684181291776</v>
      </c>
    </row>
    <row r="152" spans="1:64">
      <c r="A152" s="16">
        <v>39264</v>
      </c>
      <c r="B152" s="16" t="str">
        <f t="shared" si="5"/>
        <v>2007-Q3</v>
      </c>
      <c r="C152" s="12">
        <v>2824653</v>
      </c>
      <c r="D152" s="12">
        <v>1524812.8</v>
      </c>
      <c r="E152" s="12">
        <v>565967.80000000005</v>
      </c>
      <c r="F152" s="12">
        <v>634639.69999999995</v>
      </c>
      <c r="G152" s="12">
        <v>1025978.2</v>
      </c>
      <c r="H152" s="12">
        <v>963655</v>
      </c>
      <c r="I152" s="13">
        <v>84.602999999999994</v>
      </c>
      <c r="J152" s="13">
        <v>86.049000000000007</v>
      </c>
      <c r="K152" s="13">
        <v>82.927000000000007</v>
      </c>
      <c r="L152" s="13">
        <v>86.379000000000005</v>
      </c>
      <c r="M152" s="13">
        <v>91.873000000000005</v>
      </c>
      <c r="N152" s="13">
        <v>93.968999999999994</v>
      </c>
      <c r="O152" s="13">
        <v>85.114999999999995</v>
      </c>
      <c r="P152" s="12">
        <v>2389750</v>
      </c>
      <c r="Q152" s="12">
        <v>1094935.2</v>
      </c>
      <c r="R152" s="12">
        <v>1023051.2</v>
      </c>
      <c r="S152" s="12">
        <v>271763.59999999998</v>
      </c>
      <c r="T152" s="12">
        <v>2117986.4</v>
      </c>
      <c r="U152" s="13">
        <v>88.44</v>
      </c>
      <c r="V152" s="13">
        <v>89.123333333333335</v>
      </c>
      <c r="W152" s="13">
        <v>83.006666666666661</v>
      </c>
      <c r="X152" s="13">
        <v>88.697609999999997</v>
      </c>
      <c r="Y152" s="13">
        <v>89.373973333333325</v>
      </c>
      <c r="Z152" s="13">
        <v>82.591055080302141</v>
      </c>
      <c r="AA152" s="13">
        <v>97.01</v>
      </c>
      <c r="AB152" s="13">
        <v>0.50018019600280472</v>
      </c>
      <c r="AC152" s="13">
        <v>-1.0506089968416379</v>
      </c>
      <c r="AD152" s="12">
        <v>171833.55470493328</v>
      </c>
      <c r="AE152" s="12">
        <v>158613.91</v>
      </c>
      <c r="AF152" s="12">
        <v>12499.644972007836</v>
      </c>
      <c r="AG152" s="13">
        <v>7.6932847764417227</v>
      </c>
      <c r="AH152" s="12">
        <v>133511.93</v>
      </c>
      <c r="AI152" s="12">
        <v>64813349</v>
      </c>
      <c r="AJ152" s="15">
        <v>4.5004968333333339</v>
      </c>
      <c r="AK152" s="15">
        <v>4.4747141154150194</v>
      </c>
      <c r="AL152" s="13">
        <v>155.70073588352378</v>
      </c>
      <c r="AM152" s="13">
        <v>74.953333333333333</v>
      </c>
      <c r="AN152" s="13">
        <v>124.12740933333333</v>
      </c>
      <c r="AO152" s="14"/>
      <c r="AP152" s="14"/>
      <c r="AQ152" s="12">
        <v>10608492.440462906</v>
      </c>
      <c r="AR152" s="12">
        <v>13213184.769492164</v>
      </c>
      <c r="AS152" s="13">
        <v>71.982685906068056</v>
      </c>
      <c r="AT152" s="13">
        <v>17.808356152370244</v>
      </c>
      <c r="AU152" s="13">
        <v>43.581346182250201</v>
      </c>
      <c r="AV152" s="13">
        <v>84.4</v>
      </c>
      <c r="AW152" s="15">
        <v>0.38763529537964486</v>
      </c>
      <c r="AX152" s="15">
        <v>6.9031473973499544</v>
      </c>
      <c r="AY152" s="15">
        <v>12.57</v>
      </c>
      <c r="AZ152" s="15">
        <v>0.88527486899407404</v>
      </c>
      <c r="BA152" s="15">
        <v>0.7279079924297569</v>
      </c>
      <c r="BB152" s="15">
        <v>0.70526835460892878</v>
      </c>
      <c r="BD152">
        <v>112.959266666666</v>
      </c>
      <c r="BE152">
        <f t="shared" si="2"/>
        <v>0.88527486899407914</v>
      </c>
      <c r="BJ152" s="119">
        <v>1020186</v>
      </c>
      <c r="BK152">
        <f t="shared" si="3"/>
        <v>1.3927764079604277</v>
      </c>
      <c r="BL152">
        <f t="shared" si="4"/>
        <v>1.3809946121674521</v>
      </c>
    </row>
    <row r="153" spans="1:64">
      <c r="A153" s="16">
        <v>39356</v>
      </c>
      <c r="B153" s="16" t="str">
        <f t="shared" si="5"/>
        <v>2007-Q4</v>
      </c>
      <c r="C153" s="12">
        <v>2839158.8</v>
      </c>
      <c r="D153" s="12">
        <v>1530368.9</v>
      </c>
      <c r="E153" s="12">
        <v>569163.69999999995</v>
      </c>
      <c r="F153" s="12">
        <v>646551.4</v>
      </c>
      <c r="G153" s="12">
        <v>1031507.8</v>
      </c>
      <c r="H153" s="12">
        <v>973741</v>
      </c>
      <c r="I153" s="13">
        <v>85.197999999999993</v>
      </c>
      <c r="J153" s="13">
        <v>86.936999999999998</v>
      </c>
      <c r="K153" s="13">
        <v>84.085999999999999</v>
      </c>
      <c r="L153" s="13">
        <v>87.066999999999993</v>
      </c>
      <c r="M153" s="13">
        <v>92.396000000000001</v>
      </c>
      <c r="N153" s="13">
        <v>95.313999999999993</v>
      </c>
      <c r="O153" s="13">
        <v>85.664000000000001</v>
      </c>
      <c r="P153" s="12">
        <v>2418917.2999999998</v>
      </c>
      <c r="Q153" s="12">
        <v>1111601.3999999999</v>
      </c>
      <c r="R153" s="12">
        <v>1033312.5</v>
      </c>
      <c r="S153" s="12">
        <v>274003.40000000002</v>
      </c>
      <c r="T153" s="12">
        <v>2144913.9</v>
      </c>
      <c r="U153" s="13">
        <v>89.570000000000007</v>
      </c>
      <c r="V153" s="13">
        <v>90.09999999999998</v>
      </c>
      <c r="W153" s="13">
        <v>85.399999999999991</v>
      </c>
      <c r="X153" s="13">
        <v>89.556849999999997</v>
      </c>
      <c r="Y153" s="13">
        <v>90.049543333333347</v>
      </c>
      <c r="Z153" s="13">
        <v>85.045307690828707</v>
      </c>
      <c r="AA153" s="13">
        <v>97.01</v>
      </c>
      <c r="AB153" s="13">
        <v>-0.49534645653742893</v>
      </c>
      <c r="AC153" s="13">
        <v>-1.5272316784092206</v>
      </c>
      <c r="AD153" s="12">
        <v>172165.00234621362</v>
      </c>
      <c r="AE153" s="12">
        <v>159146.42000000001</v>
      </c>
      <c r="AF153" s="12">
        <v>12314.248897154959</v>
      </c>
      <c r="AG153" s="13">
        <v>7.561689175384207</v>
      </c>
      <c r="AH153" s="12">
        <v>134179.32999999999</v>
      </c>
      <c r="AI153" s="12">
        <v>65019459</v>
      </c>
      <c r="AJ153" s="15">
        <v>4.7247684000000003</v>
      </c>
      <c r="AK153" s="15">
        <v>4.3445057112742331</v>
      </c>
      <c r="AL153" s="13">
        <v>174.63527880414205</v>
      </c>
      <c r="AM153" s="13">
        <v>88.56</v>
      </c>
      <c r="AN153" s="13">
        <v>131.77431333333331</v>
      </c>
      <c r="AO153" s="14"/>
      <c r="AP153" s="14"/>
      <c r="AQ153" s="12">
        <v>10674356.514407121</v>
      </c>
      <c r="AR153" s="12">
        <v>13300936.159928631</v>
      </c>
      <c r="AS153" s="13">
        <v>72.788825954698325</v>
      </c>
      <c r="AT153" s="13">
        <v>17.839916223060499</v>
      </c>
      <c r="AU153" s="13">
        <v>43.66629380905799</v>
      </c>
      <c r="AV153" s="13">
        <v>84.5</v>
      </c>
      <c r="AW153" s="15">
        <v>0.39152491223808966</v>
      </c>
      <c r="AX153" s="15">
        <v>6.9847716335686334</v>
      </c>
      <c r="AY153" s="15">
        <v>12.77</v>
      </c>
      <c r="AZ153" s="15">
        <v>0.86502247040037283</v>
      </c>
      <c r="BA153" s="15">
        <v>0.69032168990749687</v>
      </c>
      <c r="BB153" s="15">
        <v>0.67930167787514439</v>
      </c>
      <c r="BD153">
        <v>115.603933333333</v>
      </c>
      <c r="BE153">
        <f t="shared" si="2"/>
        <v>0.86502247040037517</v>
      </c>
      <c r="BJ153" s="119">
        <v>1025451.18</v>
      </c>
      <c r="BK153">
        <f t="shared" si="3"/>
        <v>0.51610000529316302</v>
      </c>
      <c r="BL153">
        <f t="shared" si="4"/>
        <v>0.53895881998273776</v>
      </c>
    </row>
    <row r="154" spans="1:64">
      <c r="A154" s="16">
        <v>39448</v>
      </c>
      <c r="B154" s="16" t="str">
        <f t="shared" si="5"/>
        <v>2008-Q1</v>
      </c>
      <c r="C154" s="12">
        <v>2857507.5</v>
      </c>
      <c r="D154" s="12">
        <v>1533424.7</v>
      </c>
      <c r="E154" s="12">
        <v>573331.19999999995</v>
      </c>
      <c r="F154" s="12">
        <v>644381.5</v>
      </c>
      <c r="G154" s="12">
        <v>1047752.7</v>
      </c>
      <c r="H154" s="12">
        <v>974543.3</v>
      </c>
      <c r="I154" s="13">
        <v>85.587999999999994</v>
      </c>
      <c r="J154" s="13">
        <v>87.71</v>
      </c>
      <c r="K154" s="13">
        <v>84.117999999999995</v>
      </c>
      <c r="L154" s="13">
        <v>87.358999999999995</v>
      </c>
      <c r="M154" s="13">
        <v>93.484999999999999</v>
      </c>
      <c r="N154" s="13">
        <v>96.867000000000004</v>
      </c>
      <c r="O154" s="13">
        <v>86.191999999999993</v>
      </c>
      <c r="P154" s="12">
        <v>2445676.1</v>
      </c>
      <c r="Q154" s="12">
        <v>1130248.2</v>
      </c>
      <c r="R154" s="12">
        <v>1043755.1</v>
      </c>
      <c r="S154" s="12">
        <v>271672.8</v>
      </c>
      <c r="T154" s="12">
        <v>2174003.2999999998</v>
      </c>
      <c r="U154" s="13">
        <v>90.15666666666668</v>
      </c>
      <c r="V154" s="13">
        <v>90.416666666666671</v>
      </c>
      <c r="W154" s="13">
        <v>88.339999999999989</v>
      </c>
      <c r="X154" s="13">
        <v>90.444286666666656</v>
      </c>
      <c r="Y154" s="13">
        <v>90.703796666666676</v>
      </c>
      <c r="Z154" s="13">
        <v>87.963236473073906</v>
      </c>
      <c r="AA154" s="13">
        <v>98.93</v>
      </c>
      <c r="AB154" s="13">
        <v>-0.50403387953708534</v>
      </c>
      <c r="AC154" s="13">
        <v>-1.9547882612804319</v>
      </c>
      <c r="AD154" s="12">
        <v>172940.14869109975</v>
      </c>
      <c r="AE154" s="12">
        <v>159909.54999999999</v>
      </c>
      <c r="AF154" s="12">
        <v>12320.311301808155</v>
      </c>
      <c r="AG154" s="13">
        <v>7.5347447019804612</v>
      </c>
      <c r="AH154" s="12">
        <v>134873.57999999999</v>
      </c>
      <c r="AI154" s="12">
        <v>65321590</v>
      </c>
      <c r="AJ154" s="15">
        <v>4.4800030333333334</v>
      </c>
      <c r="AK154" s="15">
        <v>4.1472094982746723</v>
      </c>
      <c r="AL154" s="13">
        <v>193.4673212243527</v>
      </c>
      <c r="AM154" s="13">
        <v>96.936666666666667</v>
      </c>
      <c r="AN154" s="13">
        <v>147.079296</v>
      </c>
      <c r="AO154" s="14"/>
      <c r="AP154" s="14"/>
      <c r="AQ154" s="12">
        <v>10626579.220230613</v>
      </c>
      <c r="AR154" s="12">
        <v>13291742.528023284</v>
      </c>
      <c r="AS154" s="13">
        <v>73.171948022647783</v>
      </c>
      <c r="AT154" s="13">
        <v>17.86952374013935</v>
      </c>
      <c r="AU154" s="13">
        <v>43.745222674463378</v>
      </c>
      <c r="AV154" s="13">
        <v>84.1</v>
      </c>
      <c r="AW154" s="15">
        <v>0.3955363896682686</v>
      </c>
      <c r="AX154" s="15">
        <v>7.0680469052661339</v>
      </c>
      <c r="AY154" s="15">
        <v>12.44</v>
      </c>
      <c r="AZ154" s="15">
        <v>0.84929368490694723</v>
      </c>
      <c r="BA154" s="15">
        <v>0.66773504273504269</v>
      </c>
      <c r="BB154" s="15">
        <v>0.63243106501391355</v>
      </c>
      <c r="BD154">
        <v>117.7449</v>
      </c>
      <c r="BE154">
        <f t="shared" si="2"/>
        <v>0.84929368490694712</v>
      </c>
      <c r="BJ154" s="119">
        <v>1041589.91</v>
      </c>
      <c r="BK154">
        <f t="shared" si="3"/>
        <v>1.5738174878300759</v>
      </c>
      <c r="BL154">
        <f t="shared" si="4"/>
        <v>1.5748693320593254</v>
      </c>
    </row>
    <row r="155" spans="1:64">
      <c r="A155" s="16">
        <v>39539</v>
      </c>
      <c r="B155" s="16" t="str">
        <f t="shared" si="5"/>
        <v>2008-Q2</v>
      </c>
      <c r="C155" s="12">
        <v>2843714.9</v>
      </c>
      <c r="D155" s="12">
        <v>1527319.1</v>
      </c>
      <c r="E155" s="12">
        <v>579026.1</v>
      </c>
      <c r="F155" s="12">
        <v>635509.6</v>
      </c>
      <c r="G155" s="12">
        <v>1037862.2</v>
      </c>
      <c r="H155" s="12">
        <v>967382.6</v>
      </c>
      <c r="I155" s="13">
        <v>86.207999999999998</v>
      </c>
      <c r="J155" s="13">
        <v>88.445999999999998</v>
      </c>
      <c r="K155" s="13">
        <v>85.088999999999999</v>
      </c>
      <c r="L155" s="13">
        <v>88.072000000000003</v>
      </c>
      <c r="M155" s="13">
        <v>94.356999999999999</v>
      </c>
      <c r="N155" s="13">
        <v>98.206000000000003</v>
      </c>
      <c r="O155" s="13">
        <v>86.852000000000004</v>
      </c>
      <c r="P155" s="12">
        <v>2451523</v>
      </c>
      <c r="Q155" s="12">
        <v>1137417</v>
      </c>
      <c r="R155" s="12">
        <v>1044114</v>
      </c>
      <c r="S155" s="12">
        <v>269992</v>
      </c>
      <c r="T155" s="12">
        <v>2181531</v>
      </c>
      <c r="U155" s="13">
        <v>91.653333333333322</v>
      </c>
      <c r="V155" s="13">
        <v>91.483333333333348</v>
      </c>
      <c r="W155" s="13">
        <v>93.556666666666672</v>
      </c>
      <c r="X155" s="13">
        <v>91.455986666666661</v>
      </c>
      <c r="Y155" s="13">
        <v>91.230083333333326</v>
      </c>
      <c r="Z155" s="13">
        <v>93.378849429704772</v>
      </c>
      <c r="AA155" s="13">
        <v>98.93</v>
      </c>
      <c r="AB155" s="13">
        <v>-0.39476855986706949</v>
      </c>
      <c r="AC155" s="13">
        <v>-1.588633757052653</v>
      </c>
      <c r="AD155" s="12">
        <v>173083.94905149774</v>
      </c>
      <c r="AE155" s="12">
        <v>159856.70000000001</v>
      </c>
      <c r="AF155" s="12">
        <v>12506.463935619206</v>
      </c>
      <c r="AG155" s="13">
        <v>7.6421003356944537</v>
      </c>
      <c r="AH155" s="12">
        <v>134953.67000000001</v>
      </c>
      <c r="AI155" s="12">
        <v>65149279</v>
      </c>
      <c r="AJ155" s="15">
        <v>4.8604682666666674</v>
      </c>
      <c r="AK155" s="15">
        <v>4.5050896774891784</v>
      </c>
      <c r="AL155" s="13">
        <v>226.83922137505616</v>
      </c>
      <c r="AM155" s="13">
        <v>121.39666666666666</v>
      </c>
      <c r="AN155" s="13">
        <v>153.69444333333334</v>
      </c>
      <c r="AO155" s="14"/>
      <c r="AP155" s="14"/>
      <c r="AQ155" s="12">
        <v>10683145.308502618</v>
      </c>
      <c r="AR155" s="12">
        <v>13275681.250107711</v>
      </c>
      <c r="AS155" s="13">
        <v>73.457080260193123</v>
      </c>
      <c r="AT155" s="13">
        <v>17.789150532946067</v>
      </c>
      <c r="AU155" s="13">
        <v>43.649215212343336</v>
      </c>
      <c r="AV155" s="13">
        <v>83.5</v>
      </c>
      <c r="AW155" s="15">
        <v>0.39997575003035646</v>
      </c>
      <c r="AX155" s="15">
        <v>7.1152288268180186</v>
      </c>
      <c r="AY155" s="15">
        <v>12.83</v>
      </c>
      <c r="AZ155" s="15">
        <v>0.82866678838861063</v>
      </c>
      <c r="BA155" s="15">
        <v>0.64012290359749069</v>
      </c>
      <c r="BB155" s="15">
        <v>0.63435676224308546</v>
      </c>
      <c r="BD155">
        <v>120.67576666666599</v>
      </c>
      <c r="BE155">
        <f t="shared" si="2"/>
        <v>0.82866678838861507</v>
      </c>
      <c r="BJ155" s="119">
        <v>1031815.76</v>
      </c>
      <c r="BK155">
        <f t="shared" si="3"/>
        <v>-0.93838754640009903</v>
      </c>
      <c r="BL155">
        <f t="shared" si="4"/>
        <v>-0.94397275234890943</v>
      </c>
    </row>
    <row r="156" spans="1:64">
      <c r="A156" s="16">
        <v>39630</v>
      </c>
      <c r="B156" s="16" t="str">
        <f t="shared" si="5"/>
        <v>2008-Q3</v>
      </c>
      <c r="C156" s="12">
        <v>2828380.1</v>
      </c>
      <c r="D156" s="12">
        <v>1521788.2</v>
      </c>
      <c r="E156" s="12">
        <v>579459.19999999995</v>
      </c>
      <c r="F156" s="12">
        <v>625111.69999999995</v>
      </c>
      <c r="G156" s="12">
        <v>1026065.2</v>
      </c>
      <c r="H156" s="12">
        <v>962464.4</v>
      </c>
      <c r="I156" s="13">
        <v>86.445999999999998</v>
      </c>
      <c r="J156" s="13">
        <v>88.899000000000001</v>
      </c>
      <c r="K156" s="13">
        <v>85.245999999999995</v>
      </c>
      <c r="L156" s="13">
        <v>88.629000000000005</v>
      </c>
      <c r="M156" s="13">
        <v>95.356999999999999</v>
      </c>
      <c r="N156" s="13">
        <v>99.763000000000005</v>
      </c>
      <c r="O156" s="13">
        <v>87.069000000000003</v>
      </c>
      <c r="P156" s="12">
        <v>2445035.4</v>
      </c>
      <c r="Q156" s="12">
        <v>1147124.6000000001</v>
      </c>
      <c r="R156" s="12">
        <v>1030537.7</v>
      </c>
      <c r="S156" s="12">
        <v>267373.2</v>
      </c>
      <c r="T156" s="12">
        <v>2177662.2999999998</v>
      </c>
      <c r="U156" s="13">
        <v>91.92</v>
      </c>
      <c r="V156" s="13">
        <v>91.553333333333327</v>
      </c>
      <c r="W156" s="13">
        <v>95.506666666666661</v>
      </c>
      <c r="X156" s="13">
        <v>92.094246666666663</v>
      </c>
      <c r="Y156" s="13">
        <v>91.720089999999985</v>
      </c>
      <c r="Z156" s="13">
        <v>95.409050067403371</v>
      </c>
      <c r="AA156" s="13">
        <v>98.93</v>
      </c>
      <c r="AB156" s="13">
        <v>-0.96416847033511577</v>
      </c>
      <c r="AC156" s="13">
        <v>-1.7102367437024411</v>
      </c>
      <c r="AD156" s="12">
        <v>173167.53213263163</v>
      </c>
      <c r="AE156" s="12">
        <v>159641.39000000001</v>
      </c>
      <c r="AF156" s="12">
        <v>12789.121922950075</v>
      </c>
      <c r="AG156" s="13">
        <v>7.8110151285587053</v>
      </c>
      <c r="AH156" s="12">
        <v>134759</v>
      </c>
      <c r="AI156" s="12">
        <v>64901039</v>
      </c>
      <c r="AJ156" s="15">
        <v>4.9817907666666672</v>
      </c>
      <c r="AK156" s="15">
        <v>4.6049502247004197</v>
      </c>
      <c r="AL156" s="13">
        <v>212.57921804690514</v>
      </c>
      <c r="AM156" s="13">
        <v>114.39666666666666</v>
      </c>
      <c r="AN156" s="13">
        <v>141.15896666666666</v>
      </c>
      <c r="AO156" s="14"/>
      <c r="AP156" s="14"/>
      <c r="AQ156" s="12">
        <v>10621379.670164678</v>
      </c>
      <c r="AR156" s="12">
        <v>13224269.431976045</v>
      </c>
      <c r="AS156" s="13">
        <v>73.34264461045403</v>
      </c>
      <c r="AT156" s="13">
        <v>17.717085149408934</v>
      </c>
      <c r="AU156" s="13">
        <v>43.579889375885031</v>
      </c>
      <c r="AV156" s="13">
        <v>82.5</v>
      </c>
      <c r="AW156" s="15">
        <v>0.40557653478045613</v>
      </c>
      <c r="AX156" s="15">
        <v>7.1856340013075553</v>
      </c>
      <c r="AY156" s="15">
        <v>12.85</v>
      </c>
      <c r="AZ156" s="15">
        <v>0.8465285978523569</v>
      </c>
      <c r="BA156" s="15">
        <v>0.66445182724252494</v>
      </c>
      <c r="BB156" s="15">
        <v>0.699154023631406</v>
      </c>
      <c r="BD156">
        <v>118.12949999999999</v>
      </c>
      <c r="BE156">
        <f t="shared" si="2"/>
        <v>0.84652859785235701</v>
      </c>
      <c r="BJ156" s="119">
        <v>1020147.61</v>
      </c>
      <c r="BK156">
        <f t="shared" si="3"/>
        <v>-1.1308365749327254</v>
      </c>
      <c r="BL156">
        <f t="shared" si="4"/>
        <v>-1.1366634221768535</v>
      </c>
    </row>
    <row r="157" spans="1:64">
      <c r="A157" s="16">
        <v>39722</v>
      </c>
      <c r="B157" s="16" t="str">
        <f t="shared" si="5"/>
        <v>2008-Q4</v>
      </c>
      <c r="C157" s="12">
        <v>2779901.4</v>
      </c>
      <c r="D157" s="12">
        <v>1512074.5</v>
      </c>
      <c r="E157" s="12">
        <v>583572.30000000005</v>
      </c>
      <c r="F157" s="12">
        <v>604624.30000000005</v>
      </c>
      <c r="G157" s="12">
        <v>967107.6</v>
      </c>
      <c r="H157" s="12">
        <v>915539.5</v>
      </c>
      <c r="I157" s="13">
        <v>86.73</v>
      </c>
      <c r="J157" s="13">
        <v>88.45</v>
      </c>
      <c r="K157" s="13">
        <v>85.781999999999996</v>
      </c>
      <c r="L157" s="13">
        <v>88.632999999999996</v>
      </c>
      <c r="M157" s="13">
        <v>93.855999999999995</v>
      </c>
      <c r="N157" s="13">
        <v>96.331999999999994</v>
      </c>
      <c r="O157" s="13">
        <v>87.403999999999996</v>
      </c>
      <c r="P157" s="12">
        <v>2411015.6</v>
      </c>
      <c r="Q157" s="12">
        <v>1145627.6000000001</v>
      </c>
      <c r="R157" s="12">
        <v>1003965</v>
      </c>
      <c r="S157" s="12">
        <v>261422.9</v>
      </c>
      <c r="T157" s="12">
        <v>2149592.6</v>
      </c>
      <c r="U157" s="13">
        <v>91.686666666666667</v>
      </c>
      <c r="V157" s="13">
        <v>92.233333333333334</v>
      </c>
      <c r="W157" s="13">
        <v>87.386666666666656</v>
      </c>
      <c r="X157" s="13">
        <v>91.59150666666666</v>
      </c>
      <c r="Y157" s="13">
        <v>92.105459999999994</v>
      </c>
      <c r="Z157" s="13">
        <v>86.890922380235693</v>
      </c>
      <c r="AA157" s="13">
        <v>98.93</v>
      </c>
      <c r="AB157" s="13">
        <v>-1.3529713857858985</v>
      </c>
      <c r="AC157" s="13">
        <v>-2.4201979070908606</v>
      </c>
      <c r="AD157" s="12">
        <v>173452.29380180064</v>
      </c>
      <c r="AE157" s="12">
        <v>159036.84</v>
      </c>
      <c r="AF157" s="12">
        <v>13622.68026024563</v>
      </c>
      <c r="AG157" s="13">
        <v>8.3109041026997357</v>
      </c>
      <c r="AH157" s="12">
        <v>134212.79</v>
      </c>
      <c r="AI157" s="12">
        <v>64577783</v>
      </c>
      <c r="AJ157" s="15">
        <v>4.2146686666666664</v>
      </c>
      <c r="AK157" s="15">
        <v>4.1667976920289851</v>
      </c>
      <c r="AL157" s="13">
        <v>121.10128703571665</v>
      </c>
      <c r="AM157" s="13">
        <v>54.660000000000004</v>
      </c>
      <c r="AN157" s="13">
        <v>94.856460000000027</v>
      </c>
      <c r="AO157" s="14"/>
      <c r="AP157" s="14"/>
      <c r="AQ157" s="12">
        <v>10387799.71306953</v>
      </c>
      <c r="AR157" s="12">
        <v>13011846.639696218</v>
      </c>
      <c r="AS157" s="13">
        <v>72.066109367641616</v>
      </c>
      <c r="AT157" s="13">
        <v>17.479606611901996</v>
      </c>
      <c r="AU157" s="13">
        <v>43.047334096309875</v>
      </c>
      <c r="AV157" s="13">
        <v>81.099999999999994</v>
      </c>
      <c r="AW157" s="15">
        <v>0.41211087558717013</v>
      </c>
      <c r="AX157" s="15">
        <v>7.2035359857502206</v>
      </c>
      <c r="AY157" s="15">
        <v>13.79</v>
      </c>
      <c r="AZ157" s="15">
        <v>0.86831409004590776</v>
      </c>
      <c r="BA157" s="15">
        <v>0.75872534142640358</v>
      </c>
      <c r="BB157" s="15">
        <v>0.71854566357692029</v>
      </c>
      <c r="BD157">
        <v>115.1657</v>
      </c>
      <c r="BE157">
        <f t="shared" si="2"/>
        <v>0.86831409004590787</v>
      </c>
      <c r="BJ157" s="119">
        <v>961464.46</v>
      </c>
      <c r="BK157">
        <f t="shared" si="3"/>
        <v>-5.7524175349486946</v>
      </c>
      <c r="BL157">
        <f t="shared" si="4"/>
        <v>-5.7459896310682819</v>
      </c>
    </row>
    <row r="158" spans="1:64">
      <c r="A158" s="16">
        <v>39814</v>
      </c>
      <c r="B158" s="16" t="str">
        <f t="shared" si="5"/>
        <v>2009-Q1</v>
      </c>
      <c r="C158" s="12">
        <v>2694584.7</v>
      </c>
      <c r="D158" s="12">
        <v>1506633.2</v>
      </c>
      <c r="E158" s="12">
        <v>588510.6</v>
      </c>
      <c r="F158" s="12">
        <v>570630.5</v>
      </c>
      <c r="G158" s="12">
        <v>883137.3</v>
      </c>
      <c r="H158" s="12">
        <v>848357.3</v>
      </c>
      <c r="I158" s="13">
        <v>87.004000000000005</v>
      </c>
      <c r="J158" s="13">
        <v>87.703000000000003</v>
      </c>
      <c r="K158" s="13">
        <v>86.274000000000001</v>
      </c>
      <c r="L158" s="13">
        <v>88.25</v>
      </c>
      <c r="M158" s="13">
        <v>91.382000000000005</v>
      </c>
      <c r="N158" s="13">
        <v>91.861000000000004</v>
      </c>
      <c r="O158" s="13">
        <v>87.85</v>
      </c>
      <c r="P158" s="12">
        <v>2344394</v>
      </c>
      <c r="Q158" s="12">
        <v>1136306.7</v>
      </c>
      <c r="R158" s="12">
        <v>956550.4</v>
      </c>
      <c r="S158" s="12">
        <v>251536.9</v>
      </c>
      <c r="T158" s="12">
        <v>2092857.1</v>
      </c>
      <c r="U158" s="13">
        <v>91.089999999999989</v>
      </c>
      <c r="V158" s="13">
        <v>92.043333333333337</v>
      </c>
      <c r="W158" s="13">
        <v>83.216666666666654</v>
      </c>
      <c r="X158" s="13">
        <v>91.345109999999991</v>
      </c>
      <c r="Y158" s="13">
        <v>92.32032333333332</v>
      </c>
      <c r="Z158" s="13">
        <v>82.656192906018447</v>
      </c>
      <c r="AA158" s="13">
        <v>96.07</v>
      </c>
      <c r="AB158" s="13">
        <v>7.438571233094643E-2</v>
      </c>
      <c r="AC158" s="13">
        <v>-1.107967942088917</v>
      </c>
      <c r="AD158" s="12">
        <v>174025.83241455347</v>
      </c>
      <c r="AE158" s="12">
        <v>157841.43</v>
      </c>
      <c r="AF158" s="12">
        <v>15290</v>
      </c>
      <c r="AG158" s="13">
        <v>9.3000000000000007</v>
      </c>
      <c r="AH158" s="12">
        <v>133241.47</v>
      </c>
      <c r="AI158" s="12">
        <v>63386346</v>
      </c>
      <c r="AJ158" s="15">
        <v>2.0116760999999999</v>
      </c>
      <c r="AK158" s="15">
        <v>4.146118191710916</v>
      </c>
      <c r="AL158" s="13">
        <v>102.77857797852789</v>
      </c>
      <c r="AM158" s="13">
        <v>44.43333333333333</v>
      </c>
      <c r="AN158" s="13">
        <v>89.887070999999978</v>
      </c>
      <c r="AO158" s="14"/>
      <c r="AP158" s="14"/>
      <c r="AQ158" s="12">
        <v>10253964.43131735</v>
      </c>
      <c r="AR158" s="12">
        <v>12738647.501032041</v>
      </c>
      <c r="AS158" s="13">
        <v>71.020717039770076</v>
      </c>
      <c r="AT158" s="13">
        <v>17.071466597838096</v>
      </c>
      <c r="AU158" s="13">
        <v>42.510491139527112</v>
      </c>
      <c r="AV158" s="13">
        <v>74.099999999999994</v>
      </c>
      <c r="AW158" s="15">
        <v>0.42170012321379241</v>
      </c>
      <c r="AX158" s="15">
        <v>7.1990395677484678</v>
      </c>
      <c r="AY158" s="15">
        <v>14.02</v>
      </c>
      <c r="AZ158" s="15">
        <v>0.83888840575130696</v>
      </c>
      <c r="BA158" s="15">
        <v>0.76751861232634899</v>
      </c>
      <c r="BB158" s="15">
        <v>0.75142771265404273</v>
      </c>
      <c r="BD158">
        <v>119.205366666666</v>
      </c>
      <c r="BE158">
        <f t="shared" si="2"/>
        <v>0.83888840575131185</v>
      </c>
      <c r="BJ158" s="119">
        <v>877927.87</v>
      </c>
      <c r="BK158">
        <f t="shared" si="3"/>
        <v>-8.6884740388635926</v>
      </c>
      <c r="BL158">
        <f t="shared" si="4"/>
        <v>-8.6826222852555368</v>
      </c>
    </row>
    <row r="159" spans="1:64">
      <c r="A159" s="16">
        <v>39904</v>
      </c>
      <c r="B159" s="16" t="str">
        <f t="shared" si="5"/>
        <v>2009-Q2</v>
      </c>
      <c r="C159" s="12">
        <v>2694665.1</v>
      </c>
      <c r="D159" s="12">
        <v>1507551.2</v>
      </c>
      <c r="E159" s="12">
        <v>591691.69999999995</v>
      </c>
      <c r="F159" s="12">
        <v>557140.69999999995</v>
      </c>
      <c r="G159" s="12">
        <v>877925.5</v>
      </c>
      <c r="H159" s="12">
        <v>827977.5</v>
      </c>
      <c r="I159" s="13">
        <v>87.037999999999997</v>
      </c>
      <c r="J159" s="13">
        <v>87.671999999999997</v>
      </c>
      <c r="K159" s="13">
        <v>86.605000000000004</v>
      </c>
      <c r="L159" s="13">
        <v>87.825999999999993</v>
      </c>
      <c r="M159" s="13">
        <v>90.647999999999996</v>
      </c>
      <c r="N159" s="13">
        <v>90.944000000000003</v>
      </c>
      <c r="O159" s="13">
        <v>88.043999999999997</v>
      </c>
      <c r="P159" s="12">
        <v>2345374.4</v>
      </c>
      <c r="Q159" s="12">
        <v>1133133.2</v>
      </c>
      <c r="R159" s="12">
        <v>965561.3</v>
      </c>
      <c r="S159" s="12">
        <v>246680</v>
      </c>
      <c r="T159" s="12">
        <v>2098694.5</v>
      </c>
      <c r="U159" s="13">
        <v>91.853333333333339</v>
      </c>
      <c r="V159" s="13">
        <v>92.83</v>
      </c>
      <c r="W159" s="13">
        <v>83.823333333333338</v>
      </c>
      <c r="X159" s="13">
        <v>91.584253333333322</v>
      </c>
      <c r="Y159" s="13">
        <v>92.516480000000001</v>
      </c>
      <c r="Z159" s="13">
        <v>83.257205827075126</v>
      </c>
      <c r="AA159" s="13">
        <v>96.07</v>
      </c>
      <c r="AB159" s="13">
        <v>0.69524215549884838</v>
      </c>
      <c r="AC159" s="13">
        <v>-1.130737084318896</v>
      </c>
      <c r="AD159" s="12">
        <v>173620.9634551495</v>
      </c>
      <c r="AE159" s="12">
        <v>156779.73000000001</v>
      </c>
      <c r="AF159" s="12">
        <v>15853</v>
      </c>
      <c r="AG159" s="13">
        <v>9.6999999999999993</v>
      </c>
      <c r="AH159" s="12">
        <v>132263.85</v>
      </c>
      <c r="AI159" s="12">
        <v>62826123</v>
      </c>
      <c r="AJ159" s="15">
        <v>1.3106363666666665</v>
      </c>
      <c r="AK159" s="15">
        <v>4.1824777040521548</v>
      </c>
      <c r="AL159" s="13">
        <v>125.35231524534305</v>
      </c>
      <c r="AM159" s="13">
        <v>58.696666666666658</v>
      </c>
      <c r="AN159" s="13">
        <v>96.273728000000006</v>
      </c>
      <c r="AO159" s="14"/>
      <c r="AP159" s="14"/>
      <c r="AQ159" s="12">
        <v>10241364.45714354</v>
      </c>
      <c r="AR159" s="12">
        <v>12683746.614046019</v>
      </c>
      <c r="AS159" s="13">
        <v>71.293205651692219</v>
      </c>
      <c r="AT159" s="13">
        <v>17.187586048272948</v>
      </c>
      <c r="AU159" s="13">
        <v>42.890838576813024</v>
      </c>
      <c r="AV159" s="13">
        <v>69.7</v>
      </c>
      <c r="AW159" s="15">
        <v>0.42050984369077993</v>
      </c>
      <c r="AX159" s="15">
        <v>7.2275491225810882</v>
      </c>
      <c r="AY159" s="15">
        <v>14.33</v>
      </c>
      <c r="AZ159" s="15">
        <v>0.8325408007432924</v>
      </c>
      <c r="BA159" s="15">
        <v>0.73356807511737088</v>
      </c>
      <c r="BB159" s="15">
        <v>0.70751379651903212</v>
      </c>
      <c r="BD159">
        <v>120.114233333333</v>
      </c>
      <c r="BE159">
        <f t="shared" ref="BE159:BE222" si="6">1/(BD159/100)</f>
        <v>0.83254080074329473</v>
      </c>
      <c r="BJ159" s="119">
        <v>872843.54</v>
      </c>
      <c r="BK159">
        <f t="shared" si="3"/>
        <v>-0.5791284425222698</v>
      </c>
      <c r="BL159">
        <f t="shared" si="4"/>
        <v>-0.59014606222611565</v>
      </c>
    </row>
    <row r="160" spans="1:64">
      <c r="A160" s="16">
        <v>39995</v>
      </c>
      <c r="B160" s="16" t="str">
        <f t="shared" si="5"/>
        <v>2009-Q3</v>
      </c>
      <c r="C160" s="12">
        <v>2704360.4</v>
      </c>
      <c r="D160" s="12">
        <v>1509145.5</v>
      </c>
      <c r="E160" s="12">
        <v>596735.30000000005</v>
      </c>
      <c r="F160" s="12">
        <v>551052.4</v>
      </c>
      <c r="G160" s="12">
        <v>900206.9</v>
      </c>
      <c r="H160" s="12">
        <v>846111</v>
      </c>
      <c r="I160" s="13">
        <v>87.108000000000004</v>
      </c>
      <c r="J160" s="13">
        <v>87.724999999999994</v>
      </c>
      <c r="K160" s="13">
        <v>86.981999999999999</v>
      </c>
      <c r="L160" s="13">
        <v>87.983000000000004</v>
      </c>
      <c r="M160" s="13">
        <v>90.501999999999995</v>
      </c>
      <c r="N160" s="13">
        <v>91.251000000000005</v>
      </c>
      <c r="O160" s="13">
        <v>88.097999999999999</v>
      </c>
      <c r="P160" s="12">
        <v>2355719.7999999998</v>
      </c>
      <c r="Q160" s="12">
        <v>1136531.2</v>
      </c>
      <c r="R160" s="12">
        <v>970776.8</v>
      </c>
      <c r="S160" s="12">
        <v>248411.7</v>
      </c>
      <c r="T160" s="12">
        <v>2107308</v>
      </c>
      <c r="U160" s="13">
        <v>91.59666666666665</v>
      </c>
      <c r="V160" s="13">
        <v>92.466666666666654</v>
      </c>
      <c r="W160" s="13">
        <v>84.466666666666654</v>
      </c>
      <c r="X160" s="13">
        <v>91.750780000000006</v>
      </c>
      <c r="Y160" s="13">
        <v>92.626803333333328</v>
      </c>
      <c r="Z160" s="13">
        <v>83.90043764849986</v>
      </c>
      <c r="AA160" s="13">
        <v>96.07</v>
      </c>
      <c r="AB160" s="13">
        <v>0.95779022451775131</v>
      </c>
      <c r="AC160" s="13">
        <v>-0.85144447427791969</v>
      </c>
      <c r="AD160" s="12">
        <v>173386.17777777778</v>
      </c>
      <c r="AE160" s="12">
        <v>156047.56</v>
      </c>
      <c r="AF160" s="12">
        <v>16346</v>
      </c>
      <c r="AG160" s="13">
        <v>10</v>
      </c>
      <c r="AH160" s="12">
        <v>131629.04</v>
      </c>
      <c r="AI160" s="12">
        <v>62534422</v>
      </c>
      <c r="AJ160" s="15">
        <v>0.8691745333333335</v>
      </c>
      <c r="AK160" s="15">
        <v>3.9490500667976995</v>
      </c>
      <c r="AL160" s="13">
        <v>139.58019933600485</v>
      </c>
      <c r="AM160" s="13">
        <v>68.2</v>
      </c>
      <c r="AN160" s="13">
        <v>104.74563666666667</v>
      </c>
      <c r="AO160" s="14"/>
      <c r="AP160" s="14"/>
      <c r="AQ160" s="12">
        <v>10269930.095228177</v>
      </c>
      <c r="AR160" s="12">
        <v>12713519.676340876</v>
      </c>
      <c r="AS160" s="13">
        <v>71.875949092671533</v>
      </c>
      <c r="AT160" s="13">
        <v>17.330360051768832</v>
      </c>
      <c r="AU160" s="13">
        <v>43.245948607312627</v>
      </c>
      <c r="AV160" s="13">
        <v>70.099999999999994</v>
      </c>
      <c r="AW160" s="15">
        <v>0.4202587791183453</v>
      </c>
      <c r="AX160" s="15">
        <v>7.2832359570377134</v>
      </c>
      <c r="AY160" s="15">
        <v>14.24</v>
      </c>
      <c r="AZ160" s="15">
        <v>0.82298430568929037</v>
      </c>
      <c r="BA160" s="15">
        <v>0.699154023631406</v>
      </c>
      <c r="BB160" s="15">
        <v>0.68292016663252064</v>
      </c>
      <c r="BD160">
        <v>121.509</v>
      </c>
      <c r="BE160">
        <f t="shared" si="6"/>
        <v>0.82298430568929049</v>
      </c>
      <c r="BJ160" s="119">
        <v>894987.58</v>
      </c>
      <c r="BK160">
        <f t="shared" si="3"/>
        <v>2.5369999301363855</v>
      </c>
      <c r="BL160">
        <f t="shared" si="4"/>
        <v>2.5379602255544587</v>
      </c>
    </row>
    <row r="161" spans="1:64">
      <c r="A161" s="16">
        <v>40087</v>
      </c>
      <c r="B161" s="16" t="str">
        <f t="shared" si="5"/>
        <v>2009-Q4</v>
      </c>
      <c r="C161" s="12">
        <v>2716003.1</v>
      </c>
      <c r="D161" s="12">
        <v>1512557.4</v>
      </c>
      <c r="E161" s="12">
        <v>594908.4</v>
      </c>
      <c r="F161" s="12">
        <v>549087.1</v>
      </c>
      <c r="G161" s="12">
        <v>919391.3</v>
      </c>
      <c r="H161" s="12">
        <v>858106.7</v>
      </c>
      <c r="I161" s="13">
        <v>87.355999999999995</v>
      </c>
      <c r="J161" s="13">
        <v>88.081000000000003</v>
      </c>
      <c r="K161" s="13">
        <v>87.078000000000003</v>
      </c>
      <c r="L161" s="13">
        <v>88.299000000000007</v>
      </c>
      <c r="M161" s="13">
        <v>90.900999999999996</v>
      </c>
      <c r="N161" s="13">
        <v>92.003</v>
      </c>
      <c r="O161" s="13">
        <v>88.194000000000003</v>
      </c>
      <c r="P161" s="12">
        <v>2372596.5</v>
      </c>
      <c r="Q161" s="12">
        <v>1141231.6000000001</v>
      </c>
      <c r="R161" s="12">
        <v>977715.5</v>
      </c>
      <c r="S161" s="12">
        <v>253649.5</v>
      </c>
      <c r="T161" s="12">
        <v>2118947.1</v>
      </c>
      <c r="U161" s="13">
        <v>92.08</v>
      </c>
      <c r="V161" s="13">
        <v>92.98</v>
      </c>
      <c r="W161" s="13">
        <v>84.71</v>
      </c>
      <c r="X161" s="13">
        <v>91.948136666666656</v>
      </c>
      <c r="Y161" s="13">
        <v>92.816876666666658</v>
      </c>
      <c r="Z161" s="13">
        <v>84.159081138259339</v>
      </c>
      <c r="AA161" s="13">
        <v>96.07</v>
      </c>
      <c r="AB161" s="13">
        <v>0.93243716683324684</v>
      </c>
      <c r="AC161" s="13">
        <v>-1.0169873734120074</v>
      </c>
      <c r="AD161" s="12">
        <v>173267.40823136817</v>
      </c>
      <c r="AE161" s="12">
        <v>155767.4</v>
      </c>
      <c r="AF161" s="12">
        <v>16578</v>
      </c>
      <c r="AG161" s="13">
        <v>10.1</v>
      </c>
      <c r="AH161" s="12">
        <v>131384.03</v>
      </c>
      <c r="AI161" s="12">
        <v>62368315</v>
      </c>
      <c r="AJ161" s="15">
        <v>0.721912</v>
      </c>
      <c r="AK161" s="15">
        <v>3.8368195978419677</v>
      </c>
      <c r="AL161" s="13">
        <v>152.00353457694308</v>
      </c>
      <c r="AM161" s="13">
        <v>74.63</v>
      </c>
      <c r="AN161" s="13">
        <v>114.36975466666668</v>
      </c>
      <c r="AO161" s="14"/>
      <c r="AP161" s="14"/>
      <c r="AQ161" s="12">
        <v>10388185.521839028</v>
      </c>
      <c r="AR161" s="12">
        <v>12777017.770327713</v>
      </c>
      <c r="AS161" s="13">
        <v>72.598445794003695</v>
      </c>
      <c r="AT161" s="13">
        <v>17.436274213988295</v>
      </c>
      <c r="AU161" s="13">
        <v>43.547803079175701</v>
      </c>
      <c r="AV161" s="13">
        <v>72.2</v>
      </c>
      <c r="AW161" s="15">
        <v>0.4201878856471114</v>
      </c>
      <c r="AX161" s="15">
        <v>7.3265111955389903</v>
      </c>
      <c r="AY161" s="15">
        <v>14.03</v>
      </c>
      <c r="AZ161" s="15">
        <v>0.81269670646532743</v>
      </c>
      <c r="BA161" s="15">
        <v>0.67663576696664185</v>
      </c>
      <c r="BB161" s="15">
        <v>0.69415521310565043</v>
      </c>
      <c r="BD161">
        <v>123.04713333333299</v>
      </c>
      <c r="BE161">
        <f t="shared" si="6"/>
        <v>0.81269670646532965</v>
      </c>
      <c r="BJ161" s="119">
        <v>913931.89</v>
      </c>
      <c r="BK161">
        <f t="shared" si="3"/>
        <v>2.1167120553784669</v>
      </c>
      <c r="BL161">
        <f t="shared" si="4"/>
        <v>2.1311100814712658</v>
      </c>
    </row>
    <row r="162" spans="1:64">
      <c r="A162" s="16">
        <v>40179</v>
      </c>
      <c r="B162" s="16" t="str">
        <f t="shared" si="5"/>
        <v>2010-Q1</v>
      </c>
      <c r="C162" s="12">
        <v>2726724.2</v>
      </c>
      <c r="D162" s="12">
        <v>1513659.8</v>
      </c>
      <c r="E162" s="12">
        <v>596817.9</v>
      </c>
      <c r="F162" s="12">
        <v>545380.5</v>
      </c>
      <c r="G162" s="12">
        <v>941988.8</v>
      </c>
      <c r="H162" s="12">
        <v>883596.6</v>
      </c>
      <c r="I162" s="13">
        <v>87.438000000000002</v>
      </c>
      <c r="J162" s="13">
        <v>88.537000000000006</v>
      </c>
      <c r="K162" s="13">
        <v>87.332999999999998</v>
      </c>
      <c r="L162" s="13">
        <v>88.503</v>
      </c>
      <c r="M162" s="13">
        <v>92.103999999999999</v>
      </c>
      <c r="N162" s="13">
        <v>93.841999999999999</v>
      </c>
      <c r="O162" s="13">
        <v>88.072999999999993</v>
      </c>
      <c r="P162" s="12">
        <v>2384197.5</v>
      </c>
      <c r="Q162" s="12">
        <v>1144787.6000000001</v>
      </c>
      <c r="R162" s="12">
        <v>985337.8</v>
      </c>
      <c r="S162" s="12">
        <v>254072.2</v>
      </c>
      <c r="T162" s="12">
        <v>2130125.4000000004</v>
      </c>
      <c r="U162" s="13">
        <v>92.09333333333332</v>
      </c>
      <c r="V162" s="13">
        <v>92.693333333333328</v>
      </c>
      <c r="W162" s="13">
        <v>87.263333333333321</v>
      </c>
      <c r="X162" s="13">
        <v>92.432003333333341</v>
      </c>
      <c r="Y162" s="13">
        <v>93.066779999999994</v>
      </c>
      <c r="Z162" s="13">
        <v>86.663140779731037</v>
      </c>
      <c r="AA162" s="13">
        <v>96.12</v>
      </c>
      <c r="AB162" s="13">
        <v>0.7226361236363803</v>
      </c>
      <c r="AC162" s="13">
        <v>-0.88900229893557547</v>
      </c>
      <c r="AD162" s="12">
        <v>173534.39241917504</v>
      </c>
      <c r="AE162" s="12">
        <v>155660.35</v>
      </c>
      <c r="AF162" s="12">
        <v>16800</v>
      </c>
      <c r="AG162" s="13">
        <v>10.3</v>
      </c>
      <c r="AH162" s="12">
        <v>131248.99</v>
      </c>
      <c r="AI162" s="12">
        <v>62313349</v>
      </c>
      <c r="AJ162" s="15">
        <v>0.6621355000000001</v>
      </c>
      <c r="AK162" s="15">
        <v>4.0647765994982015</v>
      </c>
      <c r="AL162" s="13">
        <v>157.23488603416669</v>
      </c>
      <c r="AM162" s="13">
        <v>76.25</v>
      </c>
      <c r="AN162" s="13">
        <v>123.26248666666667</v>
      </c>
      <c r="AO162" s="14"/>
      <c r="AP162" s="14"/>
      <c r="AQ162" s="12">
        <v>10438914.639849499</v>
      </c>
      <c r="AR162" s="12">
        <v>12841959.659196109</v>
      </c>
      <c r="AS162" s="13">
        <v>73.295722693330674</v>
      </c>
      <c r="AT162" s="13">
        <v>17.517140363618608</v>
      </c>
      <c r="AU162" s="13">
        <v>43.758267590464442</v>
      </c>
      <c r="AV162" s="13">
        <v>73</v>
      </c>
      <c r="AW162" s="15">
        <v>0.41983989433181396</v>
      </c>
      <c r="AX162" s="15">
        <v>7.3543943592571903</v>
      </c>
      <c r="AY162" s="15">
        <v>13.34</v>
      </c>
      <c r="AZ162" s="15">
        <v>0.85414529523959204</v>
      </c>
      <c r="BA162" s="15">
        <v>0.72311808518331044</v>
      </c>
      <c r="BB162" s="15">
        <v>0.74189479931745672</v>
      </c>
      <c r="BD162">
        <v>117.0761</v>
      </c>
      <c r="BE162">
        <f t="shared" si="6"/>
        <v>0.85414529523959204</v>
      </c>
      <c r="BJ162" s="119">
        <v>936625.72</v>
      </c>
      <c r="BK162">
        <f t="shared" si="3"/>
        <v>2.4830986037701397</v>
      </c>
      <c r="BL162">
        <f t="shared" si="4"/>
        <v>2.4578762057026138</v>
      </c>
    </row>
    <row r="163" spans="1:64">
      <c r="A163" s="16">
        <v>40269</v>
      </c>
      <c r="B163" s="16" t="str">
        <f t="shared" si="5"/>
        <v>2010-Q2</v>
      </c>
      <c r="C163" s="12">
        <v>2752187.3</v>
      </c>
      <c r="D163" s="12">
        <v>1518731.3</v>
      </c>
      <c r="E163" s="12">
        <v>595355.6</v>
      </c>
      <c r="F163" s="12">
        <v>557319.6</v>
      </c>
      <c r="G163" s="12">
        <v>987685</v>
      </c>
      <c r="H163" s="12">
        <v>924654.5</v>
      </c>
      <c r="I163" s="13">
        <v>87.593999999999994</v>
      </c>
      <c r="J163" s="13">
        <v>88.992999999999995</v>
      </c>
      <c r="K163" s="13">
        <v>87.584999999999994</v>
      </c>
      <c r="L163" s="13">
        <v>88.936999999999998</v>
      </c>
      <c r="M163" s="13">
        <v>93.676000000000002</v>
      </c>
      <c r="N163" s="13">
        <v>96.414000000000001</v>
      </c>
      <c r="O163" s="13">
        <v>88.179000000000002</v>
      </c>
      <c r="P163" s="12">
        <v>2410753.2999999998</v>
      </c>
      <c r="Q163" s="12">
        <v>1152584.1000000001</v>
      </c>
      <c r="R163" s="12">
        <v>995877.2</v>
      </c>
      <c r="S163" s="12">
        <v>262292</v>
      </c>
      <c r="T163" s="12">
        <v>2148461.2999999998</v>
      </c>
      <c r="U163" s="13">
        <v>93.313333333333318</v>
      </c>
      <c r="V163" s="13">
        <v>93.653333333333322</v>
      </c>
      <c r="W163" s="13">
        <v>90.679999999999993</v>
      </c>
      <c r="X163" s="13">
        <v>93.022473333333323</v>
      </c>
      <c r="Y163" s="13">
        <v>93.330316666666661</v>
      </c>
      <c r="Z163" s="13">
        <v>90.169102451982923</v>
      </c>
      <c r="AA163" s="13">
        <v>96.12</v>
      </c>
      <c r="AB163" s="13">
        <v>0.85183499301774002</v>
      </c>
      <c r="AC163" s="13">
        <v>-0.5472053388984327</v>
      </c>
      <c r="AD163" s="12">
        <v>173327.63656633222</v>
      </c>
      <c r="AE163" s="12">
        <v>155474.89000000001</v>
      </c>
      <c r="AF163" s="12">
        <v>16845</v>
      </c>
      <c r="AG163" s="13">
        <v>10.3</v>
      </c>
      <c r="AH163" s="12">
        <v>131126.22</v>
      </c>
      <c r="AI163" s="12">
        <v>62422978</v>
      </c>
      <c r="AJ163" s="15">
        <v>0.68627156666666667</v>
      </c>
      <c r="AK163" s="15">
        <v>3.8470206689136179</v>
      </c>
      <c r="AL163" s="13">
        <v>164.61116243249617</v>
      </c>
      <c r="AM163" s="13">
        <v>78.509999999999991</v>
      </c>
      <c r="AN163" s="13">
        <v>128.46093599999998</v>
      </c>
      <c r="AO163" s="14"/>
      <c r="AP163" s="14"/>
      <c r="AQ163" s="12">
        <v>10542738.461355405</v>
      </c>
      <c r="AR163" s="12">
        <v>12951047.203240441</v>
      </c>
      <c r="AS163" s="13">
        <v>74.221787469742068</v>
      </c>
      <c r="AT163" s="13">
        <v>17.701812170441155</v>
      </c>
      <c r="AU163" s="13">
        <v>44.089330374465632</v>
      </c>
      <c r="AV163" s="13">
        <v>76.099999999999994</v>
      </c>
      <c r="AW163" s="15">
        <v>0.4187883942346512</v>
      </c>
      <c r="AX163" s="15">
        <v>7.4133134939024554</v>
      </c>
      <c r="AY163" s="15">
        <v>13.16</v>
      </c>
      <c r="AZ163" s="15">
        <v>0.90686030754051328</v>
      </c>
      <c r="BA163" s="15">
        <v>0.78690588605602774</v>
      </c>
      <c r="BB163" s="15">
        <v>0.81492950859750624</v>
      </c>
      <c r="BD163">
        <v>110.270566666666</v>
      </c>
      <c r="BE163">
        <f t="shared" si="6"/>
        <v>0.90686030754051883</v>
      </c>
      <c r="BJ163" s="119">
        <v>982053.69</v>
      </c>
      <c r="BK163">
        <f t="shared" si="3"/>
        <v>4.8501732367545847</v>
      </c>
      <c r="BL163">
        <f t="shared" si="4"/>
        <v>4.8510343222764485</v>
      </c>
    </row>
    <row r="164" spans="1:64">
      <c r="A164" s="16">
        <v>40360</v>
      </c>
      <c r="B164" s="16" t="str">
        <f t="shared" si="5"/>
        <v>2010-Q3</v>
      </c>
      <c r="C164" s="12">
        <v>2764427.4</v>
      </c>
      <c r="D164" s="12">
        <v>1523684.3</v>
      </c>
      <c r="E164" s="12">
        <v>597163.6</v>
      </c>
      <c r="F164" s="12">
        <v>555345.19999999995</v>
      </c>
      <c r="G164" s="12">
        <v>1007599.7</v>
      </c>
      <c r="H164" s="12">
        <v>934119.9</v>
      </c>
      <c r="I164" s="13">
        <v>87.915999999999997</v>
      </c>
      <c r="J164" s="13">
        <v>89.335999999999999</v>
      </c>
      <c r="K164" s="13">
        <v>87.652000000000001</v>
      </c>
      <c r="L164" s="13">
        <v>88.986000000000004</v>
      </c>
      <c r="M164" s="13">
        <v>94.171000000000006</v>
      </c>
      <c r="N164" s="13">
        <v>97.248999999999995</v>
      </c>
      <c r="O164" s="13">
        <v>88.456000000000003</v>
      </c>
      <c r="P164" s="12">
        <v>2430365</v>
      </c>
      <c r="Q164" s="12">
        <v>1157586.2</v>
      </c>
      <c r="R164" s="12">
        <v>1007449.2</v>
      </c>
      <c r="S164" s="12">
        <v>265329.5</v>
      </c>
      <c r="T164" s="12">
        <v>2165035.4</v>
      </c>
      <c r="U164" s="13">
        <v>93.17</v>
      </c>
      <c r="V164" s="13">
        <v>93.49666666666667</v>
      </c>
      <c r="W164" s="13">
        <v>90.686666666666667</v>
      </c>
      <c r="X164" s="13">
        <v>93.313353333333339</v>
      </c>
      <c r="Y164" s="13">
        <v>93.656526666666664</v>
      </c>
      <c r="Z164" s="13">
        <v>90.139422655885582</v>
      </c>
      <c r="AA164" s="13">
        <v>96.12</v>
      </c>
      <c r="AB164" s="13">
        <v>0.767026003679672</v>
      </c>
      <c r="AC164" s="13">
        <v>-0.89710477239717346</v>
      </c>
      <c r="AD164" s="12">
        <v>173367.58082497213</v>
      </c>
      <c r="AE164" s="12">
        <v>155510.72</v>
      </c>
      <c r="AF164" s="12">
        <v>16739</v>
      </c>
      <c r="AG164" s="13">
        <v>10.3</v>
      </c>
      <c r="AH164" s="12">
        <v>131204.14000000001</v>
      </c>
      <c r="AI164" s="12">
        <v>62401140</v>
      </c>
      <c r="AJ164" s="15">
        <v>0.87493940000000003</v>
      </c>
      <c r="AK164" s="15">
        <v>3.5134612003627166</v>
      </c>
      <c r="AL164" s="13">
        <v>165.56736462266255</v>
      </c>
      <c r="AM164" s="13">
        <v>76.820000000000007</v>
      </c>
      <c r="AN164" s="13">
        <v>131.22154333333333</v>
      </c>
      <c r="AO164" s="14"/>
      <c r="AP164" s="14"/>
      <c r="AQ164" s="12">
        <v>10631784.967460219</v>
      </c>
      <c r="AR164" s="12">
        <v>12994068.38416194</v>
      </c>
      <c r="AS164" s="13">
        <v>74.818206759849318</v>
      </c>
      <c r="AT164" s="13">
        <v>17.776442678678357</v>
      </c>
      <c r="AU164" s="13">
        <v>44.300911810265006</v>
      </c>
      <c r="AV164" s="13">
        <v>78.099999999999994</v>
      </c>
      <c r="AW164" s="15">
        <v>0.41874357054918498</v>
      </c>
      <c r="AX164" s="15">
        <v>7.4437710789326932</v>
      </c>
      <c r="AY164" s="15">
        <v>12.99</v>
      </c>
      <c r="AZ164" s="15">
        <v>0.91022179070966958</v>
      </c>
      <c r="BA164" s="15">
        <v>0.77459333849728895</v>
      </c>
      <c r="BB164" s="15">
        <v>0.73270808909730367</v>
      </c>
      <c r="BD164">
        <v>109.863333333333</v>
      </c>
      <c r="BE164">
        <f t="shared" si="6"/>
        <v>0.91022179070967235</v>
      </c>
      <c r="BJ164" s="119">
        <v>1001435</v>
      </c>
      <c r="BK164">
        <f t="shared" si="3"/>
        <v>1.973548920731627</v>
      </c>
      <c r="BL164">
        <f t="shared" si="4"/>
        <v>2.0163007436581504</v>
      </c>
    </row>
    <row r="165" spans="1:64">
      <c r="A165" s="16">
        <v>40452</v>
      </c>
      <c r="B165" s="16" t="str">
        <f t="shared" si="5"/>
        <v>2010-Q4</v>
      </c>
      <c r="C165" s="12">
        <v>2780871.5</v>
      </c>
      <c r="D165" s="12">
        <v>1529897.8</v>
      </c>
      <c r="E165" s="12">
        <v>595397</v>
      </c>
      <c r="F165" s="12">
        <v>555823.30000000005</v>
      </c>
      <c r="G165" s="12">
        <v>1025021.5</v>
      </c>
      <c r="H165" s="12">
        <v>950732.2</v>
      </c>
      <c r="I165" s="13">
        <v>88.070999999999998</v>
      </c>
      <c r="J165" s="13">
        <v>89.828999999999994</v>
      </c>
      <c r="K165" s="13">
        <v>87.906000000000006</v>
      </c>
      <c r="L165" s="13">
        <v>89.516000000000005</v>
      </c>
      <c r="M165" s="13">
        <v>94.906000000000006</v>
      </c>
      <c r="N165" s="13">
        <v>98.192999999999998</v>
      </c>
      <c r="O165" s="13">
        <v>88.566999999999993</v>
      </c>
      <c r="P165" s="12">
        <v>2449148</v>
      </c>
      <c r="Q165" s="12">
        <v>1164532.2</v>
      </c>
      <c r="R165" s="12">
        <v>1016042.3</v>
      </c>
      <c r="S165" s="12">
        <v>268573.5</v>
      </c>
      <c r="T165" s="12">
        <v>2180574.5</v>
      </c>
      <c r="U165" s="13">
        <v>93.946666666666673</v>
      </c>
      <c r="V165" s="13">
        <v>94.15000000000002</v>
      </c>
      <c r="W165" s="13">
        <v>92.516666666666652</v>
      </c>
      <c r="X165" s="13">
        <v>93.797170000000008</v>
      </c>
      <c r="Y165" s="13">
        <v>93.982383333333317</v>
      </c>
      <c r="Z165" s="13">
        <v>92.065350700457586</v>
      </c>
      <c r="AA165" s="13">
        <v>96.12</v>
      </c>
      <c r="AB165" s="13">
        <v>0.91738056357174236</v>
      </c>
      <c r="AC165" s="13">
        <v>-0.68539867410602107</v>
      </c>
      <c r="AD165" s="12">
        <v>173455.10022271713</v>
      </c>
      <c r="AE165" s="12">
        <v>155762.68</v>
      </c>
      <c r="AF165" s="12">
        <v>16712</v>
      </c>
      <c r="AG165" s="13">
        <v>10.199999999999999</v>
      </c>
      <c r="AH165" s="12">
        <v>131437.75</v>
      </c>
      <c r="AI165" s="12">
        <v>62424454</v>
      </c>
      <c r="AJ165" s="15">
        <v>1.0204693</v>
      </c>
      <c r="AK165" s="15">
        <v>3.7003594748826116</v>
      </c>
      <c r="AL165" s="13">
        <v>185.15607179992165</v>
      </c>
      <c r="AM165" s="13">
        <v>86.466666666666654</v>
      </c>
      <c r="AN165" s="13">
        <v>146.886562</v>
      </c>
      <c r="AO165" s="14"/>
      <c r="AP165" s="14"/>
      <c r="AQ165" s="12">
        <v>10679269.242822694</v>
      </c>
      <c r="AR165" s="12">
        <v>13062357.64156582</v>
      </c>
      <c r="AS165" s="13">
        <v>75.540954254435078</v>
      </c>
      <c r="AT165" s="13">
        <v>17.853259201754877</v>
      </c>
      <c r="AU165" s="13">
        <v>44.547790518119712</v>
      </c>
      <c r="AV165" s="13">
        <v>79.2</v>
      </c>
      <c r="AW165" s="15">
        <v>0.41876519645010563</v>
      </c>
      <c r="AX165" s="15">
        <v>7.4763235968975366</v>
      </c>
      <c r="AY165" s="15">
        <v>12.41</v>
      </c>
      <c r="AZ165" s="15">
        <v>0.89039028477352478</v>
      </c>
      <c r="BA165" s="15">
        <v>0.73621438562909514</v>
      </c>
      <c r="BB165" s="15">
        <v>0.74839095943721001</v>
      </c>
      <c r="BD165">
        <v>112.3103</v>
      </c>
      <c r="BE165">
        <f t="shared" si="6"/>
        <v>0.89039028477352478</v>
      </c>
      <c r="BJ165" s="119">
        <v>1018909.35</v>
      </c>
      <c r="BK165">
        <f t="shared" si="3"/>
        <v>1.7449310239805893</v>
      </c>
      <c r="BL165">
        <f t="shared" si="4"/>
        <v>1.7290398161095233</v>
      </c>
    </row>
    <row r="166" spans="1:64">
      <c r="A166" s="16">
        <v>40544</v>
      </c>
      <c r="B166" s="16" t="str">
        <f t="shared" si="5"/>
        <v>2011-Q1</v>
      </c>
      <c r="C166" s="12">
        <v>2807187</v>
      </c>
      <c r="D166" s="12">
        <v>1527257.2</v>
      </c>
      <c r="E166" s="12">
        <v>596159.9</v>
      </c>
      <c r="F166" s="12">
        <v>564241.9</v>
      </c>
      <c r="G166" s="12">
        <v>1046658.1</v>
      </c>
      <c r="H166" s="12">
        <v>967541.9</v>
      </c>
      <c r="I166" s="13">
        <v>88.436000000000007</v>
      </c>
      <c r="J166" s="13">
        <v>90.542000000000002</v>
      </c>
      <c r="K166" s="13">
        <v>87.980999999999995</v>
      </c>
      <c r="L166" s="13">
        <v>89.965000000000003</v>
      </c>
      <c r="M166" s="13">
        <v>96.498000000000005</v>
      </c>
      <c r="N166" s="13">
        <v>101.06</v>
      </c>
      <c r="O166" s="13">
        <v>88.691999999999993</v>
      </c>
      <c r="P166" s="12">
        <v>2482567.7000000002</v>
      </c>
      <c r="Q166" s="12">
        <v>1174473.8</v>
      </c>
      <c r="R166" s="12">
        <v>1032736.5</v>
      </c>
      <c r="S166" s="12">
        <v>275357.5</v>
      </c>
      <c r="T166" s="12">
        <v>2207210.2999999998</v>
      </c>
      <c r="U166" s="13">
        <v>94.373333333333335</v>
      </c>
      <c r="V166" s="13">
        <v>93.953333333333333</v>
      </c>
      <c r="W166" s="13">
        <v>98.31</v>
      </c>
      <c r="X166" s="13">
        <v>94.792553333333331</v>
      </c>
      <c r="Y166" s="13">
        <v>94.419253333333344</v>
      </c>
      <c r="Z166" s="13">
        <v>97.902694627355274</v>
      </c>
      <c r="AA166" s="13">
        <v>104.13</v>
      </c>
      <c r="AB166" s="13">
        <v>0.36564080350210465</v>
      </c>
      <c r="AC166" s="13">
        <v>-0.93165671623925417</v>
      </c>
      <c r="AD166" s="12">
        <v>173323.18131256953</v>
      </c>
      <c r="AE166" s="12">
        <v>155817.54</v>
      </c>
      <c r="AF166" s="12">
        <v>16565</v>
      </c>
      <c r="AG166" s="13">
        <v>10.1</v>
      </c>
      <c r="AH166" s="12">
        <v>131444.66</v>
      </c>
      <c r="AI166" s="12">
        <v>62766910</v>
      </c>
      <c r="AJ166" s="15">
        <v>1.0931699333333333</v>
      </c>
      <c r="AK166" s="15">
        <v>4.2984507162885253</v>
      </c>
      <c r="AL166" s="13">
        <v>218.08301826175077</v>
      </c>
      <c r="AM166" s="13">
        <v>104.96</v>
      </c>
      <c r="AN166" s="13">
        <v>164.52480000000003</v>
      </c>
      <c r="AO166" s="14"/>
      <c r="AP166" s="14"/>
      <c r="AQ166" s="12">
        <v>10644059.854094056</v>
      </c>
      <c r="AR166" s="12">
        <v>13118989.243374886</v>
      </c>
      <c r="AS166" s="13">
        <v>76.015976045470069</v>
      </c>
      <c r="AT166" s="13">
        <v>18.015860088665242</v>
      </c>
      <c r="AU166" s="13">
        <v>44.723995493803983</v>
      </c>
      <c r="AV166" s="13">
        <v>79.900000000000006</v>
      </c>
      <c r="AW166" s="15">
        <v>0.41838103410994709</v>
      </c>
      <c r="AX166" s="15">
        <v>7.5374941742758867</v>
      </c>
      <c r="AY166" s="15">
        <v>12.37</v>
      </c>
      <c r="AZ166" s="15">
        <v>0.89500649028873192</v>
      </c>
      <c r="BA166" s="15">
        <v>0.73099415204678353</v>
      </c>
      <c r="BB166" s="15">
        <v>0.70387836981769547</v>
      </c>
      <c r="BD166">
        <v>111.731033333333</v>
      </c>
      <c r="BE166">
        <f t="shared" si="6"/>
        <v>0.89500649028873469</v>
      </c>
      <c r="BJ166" s="119">
        <v>1040120.63</v>
      </c>
      <c r="BK166">
        <f t="shared" si="3"/>
        <v>2.0817632108293127</v>
      </c>
      <c r="BL166">
        <f t="shared" si="4"/>
        <v>2.1108435286479432</v>
      </c>
    </row>
    <row r="167" spans="1:64">
      <c r="A167" s="16">
        <v>40634</v>
      </c>
      <c r="B167" s="16" t="str">
        <f t="shared" si="5"/>
        <v>2011-Q2</v>
      </c>
      <c r="C167" s="12">
        <v>2807075.7</v>
      </c>
      <c r="D167" s="12">
        <v>1523500.7</v>
      </c>
      <c r="E167" s="12">
        <v>596781.6</v>
      </c>
      <c r="F167" s="12">
        <v>562894.80000000005</v>
      </c>
      <c r="G167" s="12">
        <v>1054773.8999999999</v>
      </c>
      <c r="H167" s="12">
        <v>966071.4</v>
      </c>
      <c r="I167" s="13">
        <v>88.593999999999994</v>
      </c>
      <c r="J167" s="13">
        <v>91.153999999999996</v>
      </c>
      <c r="K167" s="13">
        <v>88.307000000000002</v>
      </c>
      <c r="L167" s="13">
        <v>90.215999999999994</v>
      </c>
      <c r="M167" s="13">
        <v>97.052000000000007</v>
      </c>
      <c r="N167" s="13">
        <v>102.05500000000001</v>
      </c>
      <c r="O167" s="13">
        <v>88.924000000000007</v>
      </c>
      <c r="P167" s="12">
        <v>2486907.2000000002</v>
      </c>
      <c r="Q167" s="12">
        <v>1181646.8</v>
      </c>
      <c r="R167" s="12">
        <v>1031281</v>
      </c>
      <c r="S167" s="12">
        <v>273979.40000000002</v>
      </c>
      <c r="T167" s="12">
        <v>2212927.7999999998</v>
      </c>
      <c r="U167" s="13">
        <v>95.883333333333326</v>
      </c>
      <c r="V167" s="13">
        <v>95.32</v>
      </c>
      <c r="W167" s="13">
        <v>101.07</v>
      </c>
      <c r="X167" s="13">
        <v>95.470916666666668</v>
      </c>
      <c r="Y167" s="13">
        <v>94.857759999999999</v>
      </c>
      <c r="Z167" s="13">
        <v>100.74475959987039</v>
      </c>
      <c r="AA167" s="13">
        <v>104.13</v>
      </c>
      <c r="AB167" s="13">
        <v>1.020405902010751</v>
      </c>
      <c r="AC167" s="13">
        <v>-0.49774476151219127</v>
      </c>
      <c r="AD167" s="12">
        <v>173611.69265033407</v>
      </c>
      <c r="AE167" s="12">
        <v>155903.29999999999</v>
      </c>
      <c r="AF167" s="12">
        <v>16594</v>
      </c>
      <c r="AG167" s="13">
        <v>10.199999999999999</v>
      </c>
      <c r="AH167" s="12">
        <v>131556.31</v>
      </c>
      <c r="AI167" s="12">
        <v>62553720</v>
      </c>
      <c r="AJ167" s="15">
        <v>1.4116307666666668</v>
      </c>
      <c r="AK167" s="15">
        <v>4.4674248030156845</v>
      </c>
      <c r="AL167" s="13">
        <v>235.77889973272693</v>
      </c>
      <c r="AM167" s="13">
        <v>117.36</v>
      </c>
      <c r="AN167" s="13">
        <v>163.67364000000001</v>
      </c>
      <c r="AO167" s="14"/>
      <c r="AP167" s="14"/>
      <c r="AQ167" s="12">
        <v>10710128.753418982</v>
      </c>
      <c r="AR167" s="12">
        <v>13113738.393099274</v>
      </c>
      <c r="AS167" s="13">
        <v>76.727462919313936</v>
      </c>
      <c r="AT167" s="13">
        <v>18.005235937917931</v>
      </c>
      <c r="AU167" s="13">
        <v>44.874640548955362</v>
      </c>
      <c r="AV167" s="13">
        <v>81.2</v>
      </c>
      <c r="AW167" s="15">
        <v>0.42095295114413905</v>
      </c>
      <c r="AX167" s="15">
        <v>7.5793572041130632</v>
      </c>
      <c r="AY167" s="15">
        <v>12.57</v>
      </c>
      <c r="AZ167" s="15">
        <v>0.87205626507022238</v>
      </c>
      <c r="BA167" s="15">
        <v>0.69487874365923141</v>
      </c>
      <c r="BB167" s="15">
        <v>0.69189787587352103</v>
      </c>
      <c r="BD167">
        <v>114.67149999999999</v>
      </c>
      <c r="BE167">
        <f t="shared" si="6"/>
        <v>0.87205626507022238</v>
      </c>
      <c r="BJ167" s="119">
        <v>1048383.88</v>
      </c>
      <c r="BK167">
        <f t="shared" si="3"/>
        <v>0.79445112053972977</v>
      </c>
      <c r="BL167">
        <f t="shared" si="4"/>
        <v>0.77540125089559098</v>
      </c>
    </row>
    <row r="168" spans="1:64">
      <c r="A168" s="16">
        <v>40725</v>
      </c>
      <c r="B168" s="16" t="str">
        <f t="shared" si="5"/>
        <v>2011-Q3</v>
      </c>
      <c r="C168" s="12">
        <v>2807571</v>
      </c>
      <c r="D168" s="12">
        <v>1522547.7</v>
      </c>
      <c r="E168" s="12">
        <v>596506.80000000005</v>
      </c>
      <c r="F168" s="12">
        <v>563147</v>
      </c>
      <c r="G168" s="12">
        <v>1063960.8999999999</v>
      </c>
      <c r="H168" s="12">
        <v>968429.3</v>
      </c>
      <c r="I168" s="13">
        <v>88.866</v>
      </c>
      <c r="J168" s="13">
        <v>91.408000000000001</v>
      </c>
      <c r="K168" s="13">
        <v>88.557000000000002</v>
      </c>
      <c r="L168" s="13">
        <v>90.385000000000005</v>
      </c>
      <c r="M168" s="13">
        <v>97.241</v>
      </c>
      <c r="N168" s="13">
        <v>102.18899999999999</v>
      </c>
      <c r="O168" s="13">
        <v>89.153000000000006</v>
      </c>
      <c r="P168" s="12">
        <v>2494965.2999999998</v>
      </c>
      <c r="Q168" s="12">
        <v>1183715.3</v>
      </c>
      <c r="R168" s="12">
        <v>1034914.4</v>
      </c>
      <c r="S168" s="12">
        <v>276335.59999999998</v>
      </c>
      <c r="T168" s="12">
        <v>2218629.7000000002</v>
      </c>
      <c r="U168" s="13">
        <v>95.69</v>
      </c>
      <c r="V168" s="13">
        <v>95.043333333333337</v>
      </c>
      <c r="W168" s="13">
        <v>101.54</v>
      </c>
      <c r="X168" s="13">
        <v>95.899010000000018</v>
      </c>
      <c r="Y168" s="13">
        <v>95.28309999999999</v>
      </c>
      <c r="Z168" s="13">
        <v>101.1965368293539</v>
      </c>
      <c r="AA168" s="13">
        <v>104.13</v>
      </c>
      <c r="AB168" s="13">
        <v>0.84374683717664756</v>
      </c>
      <c r="AC168" s="13">
        <v>-0.95900374183941695</v>
      </c>
      <c r="AD168" s="12">
        <v>173922.05586592178</v>
      </c>
      <c r="AE168" s="12">
        <v>155660.24</v>
      </c>
      <c r="AF168" s="12">
        <v>17148</v>
      </c>
      <c r="AG168" s="13">
        <v>10.5</v>
      </c>
      <c r="AH168" s="12">
        <v>131430.04999999999</v>
      </c>
      <c r="AI168" s="12">
        <v>62444024</v>
      </c>
      <c r="AJ168" s="15">
        <v>1.5620535</v>
      </c>
      <c r="AK168" s="15">
        <v>4.278557747342167</v>
      </c>
      <c r="AL168" s="13">
        <v>225.86564055647287</v>
      </c>
      <c r="AM168" s="13">
        <v>113.33999999999999</v>
      </c>
      <c r="AN168" s="13">
        <v>156.78144600000002</v>
      </c>
      <c r="AO168" s="14"/>
      <c r="AP168" s="14"/>
      <c r="AQ168" s="12">
        <v>10723442.647082474</v>
      </c>
      <c r="AR168" s="12">
        <v>13097923.128335068</v>
      </c>
      <c r="AS168" s="13">
        <v>77.312278534421921</v>
      </c>
      <c r="AT168" s="13">
        <v>18.036532643146383</v>
      </c>
      <c r="AU168" s="13">
        <v>44.961404152941839</v>
      </c>
      <c r="AV168" s="13">
        <v>80.400000000000006</v>
      </c>
      <c r="AW168" s="15">
        <v>0.42161544623448527</v>
      </c>
      <c r="AX168" s="15">
        <v>7.6044807588630219</v>
      </c>
      <c r="AY168" s="15">
        <v>12.21</v>
      </c>
      <c r="AZ168" s="15">
        <v>0.8819013558057478</v>
      </c>
      <c r="BA168" s="15">
        <v>0.70786437318609752</v>
      </c>
      <c r="BB168" s="15">
        <v>0.74057616825890538</v>
      </c>
      <c r="BD168">
        <v>113.391366666666</v>
      </c>
      <c r="BE168">
        <f t="shared" si="6"/>
        <v>0.88190135580575291</v>
      </c>
      <c r="BJ168" s="119">
        <v>1057511.1499999999</v>
      </c>
      <c r="BK168">
        <f t="shared" ref="BK168:BK225" si="7">(BJ168/BJ167-1)*100</f>
        <v>0.87060380974188778</v>
      </c>
      <c r="BL168">
        <f t="shared" ref="BL168:BL225" si="8">(G168/G167-1)*100</f>
        <v>0.87099235201022474</v>
      </c>
    </row>
    <row r="169" spans="1:64">
      <c r="A169" s="16">
        <v>40817</v>
      </c>
      <c r="B169" s="16" t="str">
        <f t="shared" si="5"/>
        <v>2011-Q4</v>
      </c>
      <c r="C169" s="12">
        <v>2799079</v>
      </c>
      <c r="D169" s="12">
        <v>1516273.3</v>
      </c>
      <c r="E169" s="12">
        <v>597197.5</v>
      </c>
      <c r="F169" s="12">
        <v>560987.69999999995</v>
      </c>
      <c r="G169" s="12">
        <v>1059729.2</v>
      </c>
      <c r="H169" s="12">
        <v>954154.6</v>
      </c>
      <c r="I169" s="13">
        <v>89.117999999999995</v>
      </c>
      <c r="J169" s="13">
        <v>91.888999999999996</v>
      </c>
      <c r="K169" s="13">
        <v>88.766999999999996</v>
      </c>
      <c r="L169" s="13">
        <v>90.581999999999994</v>
      </c>
      <c r="M169" s="13">
        <v>97.766000000000005</v>
      </c>
      <c r="N169" s="13">
        <v>103.003</v>
      </c>
      <c r="O169" s="13">
        <v>89.361000000000004</v>
      </c>
      <c r="P169" s="12">
        <v>2494471.6</v>
      </c>
      <c r="Q169" s="12">
        <v>1187993.6000000001</v>
      </c>
      <c r="R169" s="12">
        <v>1029596.2</v>
      </c>
      <c r="S169" s="12">
        <v>276881.8</v>
      </c>
      <c r="T169" s="12">
        <v>2217589.7999999998</v>
      </c>
      <c r="U169" s="13">
        <v>96.706666666666663</v>
      </c>
      <c r="V169" s="13">
        <v>96.00333333333333</v>
      </c>
      <c r="W169" s="13">
        <v>103.07333333333334</v>
      </c>
      <c r="X169" s="13">
        <v>96.502496666666659</v>
      </c>
      <c r="Y169" s="13">
        <v>95.777079999999998</v>
      </c>
      <c r="Z169" s="13">
        <v>102.80366853609016</v>
      </c>
      <c r="AA169" s="13">
        <v>104.13</v>
      </c>
      <c r="AB169" s="13">
        <v>1.3975468856608098</v>
      </c>
      <c r="AC169" s="13">
        <v>-0.7370529644236774</v>
      </c>
      <c r="AD169" s="12">
        <v>174477.66554433221</v>
      </c>
      <c r="AE169" s="12">
        <v>155459.6</v>
      </c>
      <c r="AF169" s="12">
        <v>17808</v>
      </c>
      <c r="AG169" s="13">
        <v>10.9</v>
      </c>
      <c r="AH169" s="12">
        <v>131268.29999999999</v>
      </c>
      <c r="AI169" s="12">
        <v>62260130</v>
      </c>
      <c r="AJ169" s="15">
        <v>1.4955446999999999</v>
      </c>
      <c r="AK169" s="15">
        <v>4.1873764324770786</v>
      </c>
      <c r="AL169" s="13">
        <v>211.4472413050978</v>
      </c>
      <c r="AM169" s="13">
        <v>109.39666666666666</v>
      </c>
      <c r="AN169" s="13">
        <v>138.72079200000002</v>
      </c>
      <c r="AO169" s="14"/>
      <c r="AP169" s="14"/>
      <c r="AQ169" s="12">
        <v>10844190.554072017</v>
      </c>
      <c r="AR169" s="12">
        <v>13087713.412160739</v>
      </c>
      <c r="AS169" s="13">
        <v>77.772453622990255</v>
      </c>
      <c r="AT169" s="13">
        <v>18.005185913253346</v>
      </c>
      <c r="AU169" s="13">
        <v>44.95780847229198</v>
      </c>
      <c r="AV169" s="13">
        <v>80.099999999999994</v>
      </c>
      <c r="AW169" s="15">
        <v>0.42442303343349724</v>
      </c>
      <c r="AX169" s="15">
        <v>7.6418156228370586</v>
      </c>
      <c r="AY169" s="15">
        <v>12.82</v>
      </c>
      <c r="AZ169" s="15">
        <v>0.88894709846185482</v>
      </c>
      <c r="BA169" s="15">
        <v>0.74172971369233043</v>
      </c>
      <c r="BB169" s="15">
        <v>0.77285725326532184</v>
      </c>
      <c r="BD169">
        <v>112.492633333333</v>
      </c>
      <c r="BE169">
        <f t="shared" si="6"/>
        <v>0.88894709846185738</v>
      </c>
      <c r="BJ169" s="119">
        <v>1053080.8600000001</v>
      </c>
      <c r="BK169">
        <f t="shared" si="7"/>
        <v>-0.41893553557329488</v>
      </c>
      <c r="BL169">
        <f t="shared" si="8"/>
        <v>-0.39773078127213202</v>
      </c>
    </row>
    <row r="170" spans="1:64">
      <c r="A170" s="16">
        <v>40909</v>
      </c>
      <c r="B170" s="16" t="str">
        <f t="shared" si="5"/>
        <v>2012-Q1</v>
      </c>
      <c r="C170" s="12">
        <v>2792399</v>
      </c>
      <c r="D170" s="12">
        <v>1515421.6</v>
      </c>
      <c r="E170" s="12">
        <v>596228.80000000005</v>
      </c>
      <c r="F170" s="12">
        <v>553202</v>
      </c>
      <c r="G170" s="12">
        <v>1070453.5</v>
      </c>
      <c r="H170" s="12">
        <v>956284</v>
      </c>
      <c r="I170" s="13">
        <v>89.468999999999994</v>
      </c>
      <c r="J170" s="13">
        <v>92.41</v>
      </c>
      <c r="K170" s="13">
        <v>88.876000000000005</v>
      </c>
      <c r="L170" s="13">
        <v>90.96</v>
      </c>
      <c r="M170" s="13">
        <v>98.813999999999993</v>
      </c>
      <c r="N170" s="13">
        <v>104.422</v>
      </c>
      <c r="O170" s="13">
        <v>89.635000000000005</v>
      </c>
      <c r="P170" s="12">
        <v>2498340.1</v>
      </c>
      <c r="Q170" s="12">
        <v>1191866.2</v>
      </c>
      <c r="R170" s="12">
        <v>1022210.4</v>
      </c>
      <c r="S170" s="12">
        <v>284263.5</v>
      </c>
      <c r="T170" s="12">
        <v>2214076.6</v>
      </c>
      <c r="U170" s="13">
        <v>96.90666666666668</v>
      </c>
      <c r="V170" s="13">
        <v>95.740000000000009</v>
      </c>
      <c r="W170" s="13">
        <v>107.23666666666666</v>
      </c>
      <c r="X170" s="13">
        <v>97.356920000000002</v>
      </c>
      <c r="Y170" s="13">
        <v>96.250209999999996</v>
      </c>
      <c r="Z170" s="13">
        <v>107.01493154862938</v>
      </c>
      <c r="AA170" s="13">
        <v>110.37</v>
      </c>
      <c r="AB170" s="13">
        <v>0.8874711834869663</v>
      </c>
      <c r="AC170" s="13">
        <v>-1.4815834944569977</v>
      </c>
      <c r="AD170" s="12">
        <v>175153.41600901916</v>
      </c>
      <c r="AE170" s="12">
        <v>155361.07999999999</v>
      </c>
      <c r="AF170" s="12">
        <v>18487</v>
      </c>
      <c r="AG170" s="13">
        <v>11.3</v>
      </c>
      <c r="AH170" s="12">
        <v>131102.92000000001</v>
      </c>
      <c r="AI170" s="12">
        <v>62080271</v>
      </c>
      <c r="AJ170" s="15">
        <v>1.0429891666666669</v>
      </c>
      <c r="AK170" s="15">
        <v>3.6437300425974417</v>
      </c>
      <c r="AL170" s="13">
        <v>223.90371739377451</v>
      </c>
      <c r="AM170" s="13">
        <v>118.49</v>
      </c>
      <c r="AN170" s="13">
        <v>141.933424</v>
      </c>
      <c r="AO170" s="14"/>
      <c r="AP170" s="14"/>
      <c r="AQ170" s="12">
        <v>10940785.66698388</v>
      </c>
      <c r="AR170" s="12">
        <v>13077900.400995474</v>
      </c>
      <c r="AS170" s="13">
        <v>78.57347905793408</v>
      </c>
      <c r="AT170" s="13">
        <v>17.973607032082938</v>
      </c>
      <c r="AU170" s="13">
        <v>44.980457640076992</v>
      </c>
      <c r="AV170" s="13">
        <v>79.5</v>
      </c>
      <c r="AW170" s="15">
        <v>0.42682517792049057</v>
      </c>
      <c r="AX170" s="15">
        <v>7.6715880193417814</v>
      </c>
      <c r="AY170" s="15">
        <v>11.98</v>
      </c>
      <c r="AZ170" s="15">
        <v>0.91667038427433634</v>
      </c>
      <c r="BA170" s="15">
        <v>0.76289288983826675</v>
      </c>
      <c r="BB170" s="15">
        <v>0.74872716382150351</v>
      </c>
      <c r="BD170">
        <v>109.090466666666</v>
      </c>
      <c r="BE170">
        <f t="shared" si="6"/>
        <v>0.91667038427434189</v>
      </c>
      <c r="BJ170" s="119">
        <v>1063987.53</v>
      </c>
      <c r="BK170">
        <f t="shared" si="7"/>
        <v>1.0356915992186799</v>
      </c>
      <c r="BL170">
        <f t="shared" si="8"/>
        <v>1.011984948607636</v>
      </c>
    </row>
    <row r="171" spans="1:64">
      <c r="A171" s="16">
        <v>41000</v>
      </c>
      <c r="B171" s="16" t="str">
        <f t="shared" si="5"/>
        <v>2012-Q2</v>
      </c>
      <c r="C171" s="12">
        <v>2782348.2</v>
      </c>
      <c r="D171" s="12">
        <v>1507210.5</v>
      </c>
      <c r="E171" s="12">
        <v>594341.5</v>
      </c>
      <c r="F171" s="12">
        <v>550232.19999999995</v>
      </c>
      <c r="G171" s="12">
        <v>1079337.7</v>
      </c>
      <c r="H171" s="12">
        <v>955001.8</v>
      </c>
      <c r="I171" s="13">
        <v>89.712000000000003</v>
      </c>
      <c r="J171" s="13">
        <v>92.774000000000001</v>
      </c>
      <c r="K171" s="13">
        <v>89.2</v>
      </c>
      <c r="L171" s="13">
        <v>91.251999999999995</v>
      </c>
      <c r="M171" s="13">
        <v>98.885000000000005</v>
      </c>
      <c r="N171" s="13">
        <v>104.59</v>
      </c>
      <c r="O171" s="13">
        <v>89.89</v>
      </c>
      <c r="P171" s="12">
        <v>2496106.6</v>
      </c>
      <c r="Q171" s="12">
        <v>1195089</v>
      </c>
      <c r="R171" s="12">
        <v>1021767.2</v>
      </c>
      <c r="S171" s="12">
        <v>279250.3</v>
      </c>
      <c r="T171" s="12">
        <v>2216856.2000000002</v>
      </c>
      <c r="U171" s="13">
        <v>98.25</v>
      </c>
      <c r="V171" s="13">
        <v>97.11</v>
      </c>
      <c r="W171" s="13">
        <v>108.37666666666667</v>
      </c>
      <c r="X171" s="13">
        <v>97.838716666666684</v>
      </c>
      <c r="Y171" s="13">
        <v>96.663223333333335</v>
      </c>
      <c r="Z171" s="13">
        <v>108.11355698508018</v>
      </c>
      <c r="AA171" s="13">
        <v>110.37</v>
      </c>
      <c r="AB171" s="13">
        <v>2.558676574089108</v>
      </c>
      <c r="AC171" s="13">
        <v>-0.18426325167794852</v>
      </c>
      <c r="AD171" s="12">
        <v>175375.57062146894</v>
      </c>
      <c r="AE171" s="12">
        <v>155207.38</v>
      </c>
      <c r="AF171" s="12">
        <v>18970</v>
      </c>
      <c r="AG171" s="13">
        <v>11.5</v>
      </c>
      <c r="AH171" s="12">
        <v>130950.04</v>
      </c>
      <c r="AI171" s="12">
        <v>61707764</v>
      </c>
      <c r="AJ171" s="15">
        <v>0.69602733333333333</v>
      </c>
      <c r="AK171" s="15">
        <v>3.4378053909454493</v>
      </c>
      <c r="AL171" s="13">
        <v>208.8606125416882</v>
      </c>
      <c r="AM171" s="13">
        <v>108.41666666666667</v>
      </c>
      <c r="AN171" s="13">
        <v>137.08844333333334</v>
      </c>
      <c r="AO171" s="14"/>
      <c r="AP171" s="14"/>
      <c r="AQ171" s="12">
        <v>10983797.144015314</v>
      </c>
      <c r="AR171" s="12">
        <v>13031146.038331561</v>
      </c>
      <c r="AS171" s="13">
        <v>78.897746129502337</v>
      </c>
      <c r="AT171" s="13">
        <v>17.926648848785412</v>
      </c>
      <c r="AU171" s="13">
        <v>45.089110666852228</v>
      </c>
      <c r="AV171" s="13">
        <v>79.599999999999994</v>
      </c>
      <c r="AW171" s="15">
        <v>0.4295253196562529</v>
      </c>
      <c r="AX171" s="15">
        <v>7.6999495771399529</v>
      </c>
      <c r="AY171" s="15">
        <v>12.37</v>
      </c>
      <c r="AZ171" s="15">
        <v>0.92488771092449606</v>
      </c>
      <c r="BA171" s="15">
        <v>0.78039644139222719</v>
      </c>
      <c r="BB171" s="15">
        <v>0.79428117553613986</v>
      </c>
      <c r="BD171">
        <v>108.121233333333</v>
      </c>
      <c r="BE171">
        <f t="shared" si="6"/>
        <v>0.92488771092449917</v>
      </c>
      <c r="BJ171" s="119">
        <v>1072545.9099999999</v>
      </c>
      <c r="BK171">
        <f t="shared" si="7"/>
        <v>0.80436844969413723</v>
      </c>
      <c r="BL171">
        <f t="shared" si="8"/>
        <v>0.82994730737953049</v>
      </c>
    </row>
    <row r="172" spans="1:64">
      <c r="A172" s="16">
        <v>41091</v>
      </c>
      <c r="B172" s="16" t="str">
        <f t="shared" si="5"/>
        <v>2012-Q3</v>
      </c>
      <c r="C172" s="12">
        <v>2778695.1</v>
      </c>
      <c r="D172" s="12">
        <v>1504471.3</v>
      </c>
      <c r="E172" s="12">
        <v>594531.69999999995</v>
      </c>
      <c r="F172" s="12">
        <v>543030</v>
      </c>
      <c r="G172" s="12">
        <v>1090476.5</v>
      </c>
      <c r="H172" s="12">
        <v>954430.7</v>
      </c>
      <c r="I172" s="13">
        <v>90.085999999999999</v>
      </c>
      <c r="J172" s="13">
        <v>93.021000000000001</v>
      </c>
      <c r="K172" s="13">
        <v>89.378</v>
      </c>
      <c r="L172" s="13">
        <v>91.353999999999999</v>
      </c>
      <c r="M172" s="13">
        <v>99.399000000000001</v>
      </c>
      <c r="N172" s="13">
        <v>104.93</v>
      </c>
      <c r="O172" s="13">
        <v>90.161000000000001</v>
      </c>
      <c r="P172" s="12">
        <v>2503225.1</v>
      </c>
      <c r="Q172" s="12">
        <v>1195607.8999999999</v>
      </c>
      <c r="R172" s="12">
        <v>1022670.6</v>
      </c>
      <c r="S172" s="12">
        <v>284946.7</v>
      </c>
      <c r="T172" s="12">
        <v>2218278.5</v>
      </c>
      <c r="U172" s="13">
        <v>98.13</v>
      </c>
      <c r="V172" s="13">
        <v>96.826666666666668</v>
      </c>
      <c r="W172" s="13">
        <v>109.70333333333333</v>
      </c>
      <c r="X172" s="13">
        <v>98.315213333333347</v>
      </c>
      <c r="Y172" s="13">
        <v>97.042816666666667</v>
      </c>
      <c r="Z172" s="13">
        <v>109.46559620964192</v>
      </c>
      <c r="AA172" s="13">
        <v>110.37</v>
      </c>
      <c r="AB172" s="13">
        <v>2.7958702869288996</v>
      </c>
      <c r="AC172" s="13">
        <v>-0.49742533898184577</v>
      </c>
      <c r="AD172" s="12">
        <v>175416.63646659118</v>
      </c>
      <c r="AE172" s="12">
        <v>154892.89000000001</v>
      </c>
      <c r="AF172" s="12">
        <v>19336</v>
      </c>
      <c r="AG172" s="13">
        <v>11.7</v>
      </c>
      <c r="AH172" s="12">
        <v>130613.11</v>
      </c>
      <c r="AI172" s="12">
        <v>61537313</v>
      </c>
      <c r="AJ172" s="15">
        <v>0.35857893333333335</v>
      </c>
      <c r="AK172" s="15">
        <v>2.8919013459005072</v>
      </c>
      <c r="AL172" s="13">
        <v>209.73286636114898</v>
      </c>
      <c r="AM172" s="13">
        <v>109.61333333333334</v>
      </c>
      <c r="AN172" s="13">
        <v>136.12594333333331</v>
      </c>
      <c r="AO172" s="14"/>
      <c r="AP172" s="14"/>
      <c r="AQ172" s="12">
        <v>10990416.495006701</v>
      </c>
      <c r="AR172" s="12">
        <v>12984969.850115106</v>
      </c>
      <c r="AS172" s="13">
        <v>79.309338765087205</v>
      </c>
      <c r="AT172" s="13">
        <v>17.939461908161181</v>
      </c>
      <c r="AU172" s="13">
        <v>45.154638129877398</v>
      </c>
      <c r="AV172" s="13">
        <v>78.900000000000006</v>
      </c>
      <c r="AW172" s="15">
        <v>0.43027675112681485</v>
      </c>
      <c r="AX172" s="15">
        <v>7.7189333868068433</v>
      </c>
      <c r="AY172" s="15">
        <v>11.99</v>
      </c>
      <c r="AZ172" s="15">
        <v>0.94457813723523876</v>
      </c>
      <c r="BA172" s="15">
        <v>0.79987202047672379</v>
      </c>
      <c r="BB172" s="15">
        <v>0.77339520494972935</v>
      </c>
      <c r="BD172">
        <v>105.867366666666</v>
      </c>
      <c r="BE172">
        <f t="shared" si="6"/>
        <v>0.94457813723524453</v>
      </c>
      <c r="BJ172" s="119">
        <v>1083884.43</v>
      </c>
      <c r="BK172">
        <f t="shared" si="7"/>
        <v>1.0571594086820957</v>
      </c>
      <c r="BL172">
        <f t="shared" si="8"/>
        <v>1.03200323679975</v>
      </c>
    </row>
    <row r="173" spans="1:64">
      <c r="A173" s="16">
        <v>41183</v>
      </c>
      <c r="B173" s="16" t="str">
        <f t="shared" si="5"/>
        <v>2012-Q4</v>
      </c>
      <c r="C173" s="12">
        <v>2766723</v>
      </c>
      <c r="D173" s="12">
        <v>1497059.4</v>
      </c>
      <c r="E173" s="12">
        <v>594427.4</v>
      </c>
      <c r="F173" s="12">
        <v>535812</v>
      </c>
      <c r="G173" s="12">
        <v>1083911.8999999999</v>
      </c>
      <c r="H173" s="12">
        <v>947521.5</v>
      </c>
      <c r="I173" s="13">
        <v>90.265000000000001</v>
      </c>
      <c r="J173" s="13">
        <v>93.488</v>
      </c>
      <c r="K173" s="13">
        <v>88.977999999999994</v>
      </c>
      <c r="L173" s="13">
        <v>91.515000000000001</v>
      </c>
      <c r="M173" s="13">
        <v>99.522000000000006</v>
      </c>
      <c r="N173" s="13">
        <v>104.82299999999999</v>
      </c>
      <c r="O173" s="13">
        <v>90.221999999999994</v>
      </c>
      <c r="P173" s="12">
        <v>2497376.7000000002</v>
      </c>
      <c r="Q173" s="12">
        <v>1195702.5</v>
      </c>
      <c r="R173" s="12">
        <v>1013789.8</v>
      </c>
      <c r="S173" s="12">
        <v>287884.40000000002</v>
      </c>
      <c r="T173" s="12">
        <v>2209492.2999999998</v>
      </c>
      <c r="U173" s="13">
        <v>98.943333333333328</v>
      </c>
      <c r="V173" s="13">
        <v>97.74666666666667</v>
      </c>
      <c r="W173" s="13">
        <v>109.61000000000001</v>
      </c>
      <c r="X173" s="13">
        <v>98.734559999999988</v>
      </c>
      <c r="Y173" s="13">
        <v>97.52067666666666</v>
      </c>
      <c r="Z173" s="13">
        <v>109.35286217049425</v>
      </c>
      <c r="AA173" s="13">
        <v>110.37</v>
      </c>
      <c r="AB173" s="13">
        <v>3.2069112289140729</v>
      </c>
      <c r="AC173" s="13">
        <v>-0.21709521644917379</v>
      </c>
      <c r="AD173" s="12">
        <v>175532.13636363635</v>
      </c>
      <c r="AE173" s="12">
        <v>154468.28</v>
      </c>
      <c r="AF173" s="12">
        <v>19832</v>
      </c>
      <c r="AG173" s="13">
        <v>12</v>
      </c>
      <c r="AH173" s="12">
        <v>130309.08</v>
      </c>
      <c r="AI173" s="12">
        <v>61151915</v>
      </c>
      <c r="AJ173" s="15">
        <v>0.19512889999999997</v>
      </c>
      <c r="AK173" s="15">
        <v>2.2171667811330122</v>
      </c>
      <c r="AL173" s="13">
        <v>209.59428365351698</v>
      </c>
      <c r="AM173" s="13">
        <v>110.08666666666666</v>
      </c>
      <c r="AN173" s="13">
        <v>135.62617533333332</v>
      </c>
      <c r="AO173" s="14"/>
      <c r="AP173" s="14"/>
      <c r="AQ173" s="12">
        <v>11003197.680332288</v>
      </c>
      <c r="AR173" s="12">
        <v>12952101.747246109</v>
      </c>
      <c r="AS173" s="13">
        <v>79.591542882507625</v>
      </c>
      <c r="AT173" s="13">
        <v>17.911269549968448</v>
      </c>
      <c r="AU173" s="13">
        <v>45.243440045990383</v>
      </c>
      <c r="AV173" s="13">
        <v>78.3</v>
      </c>
      <c r="AW173" s="15">
        <v>0.4321728268424414</v>
      </c>
      <c r="AX173" s="15">
        <v>7.7407639937468069</v>
      </c>
      <c r="AY173" s="15">
        <v>11.63</v>
      </c>
      <c r="AZ173" s="15">
        <v>0.92419391806466389</v>
      </c>
      <c r="BA173" s="15">
        <v>0.77118840132644406</v>
      </c>
      <c r="BB173" s="15">
        <v>0.757920266787934</v>
      </c>
      <c r="BD173">
        <v>108.2024</v>
      </c>
      <c r="BE173">
        <f t="shared" si="6"/>
        <v>0.92419391806466411</v>
      </c>
      <c r="BJ173" s="119">
        <v>1077202.95</v>
      </c>
      <c r="BK173">
        <f t="shared" si="7"/>
        <v>-0.61643841493321805</v>
      </c>
      <c r="BL173">
        <f t="shared" si="8"/>
        <v>-0.6019937155913091</v>
      </c>
    </row>
    <row r="174" spans="1:64">
      <c r="A174" s="16">
        <v>41275</v>
      </c>
      <c r="B174" s="16" t="str">
        <f t="shared" si="5"/>
        <v>2013-Q1</v>
      </c>
      <c r="C174" s="12">
        <v>2757603.1</v>
      </c>
      <c r="D174" s="12">
        <v>1489981.7</v>
      </c>
      <c r="E174" s="12">
        <v>595027.4</v>
      </c>
      <c r="F174" s="12">
        <v>526249.4</v>
      </c>
      <c r="G174" s="12">
        <v>1088962.1000000001</v>
      </c>
      <c r="H174" s="12">
        <v>949051.2</v>
      </c>
      <c r="I174" s="13">
        <v>90.762</v>
      </c>
      <c r="J174" s="13">
        <v>93.869</v>
      </c>
      <c r="K174" s="13">
        <v>89.905000000000001</v>
      </c>
      <c r="L174" s="13">
        <v>91.465000000000003</v>
      </c>
      <c r="M174" s="13">
        <v>99.254000000000005</v>
      </c>
      <c r="N174" s="13">
        <v>104.554</v>
      </c>
      <c r="O174" s="13">
        <v>90.680999999999997</v>
      </c>
      <c r="P174" s="12">
        <v>2502861.5</v>
      </c>
      <c r="Q174" s="12">
        <v>1200338.6000000001</v>
      </c>
      <c r="R174" s="12">
        <v>1020338</v>
      </c>
      <c r="S174" s="12">
        <v>282184.90000000002</v>
      </c>
      <c r="T174" s="12">
        <v>2220676.6</v>
      </c>
      <c r="U174" s="13">
        <v>98.716666666666683</v>
      </c>
      <c r="V174" s="13">
        <v>97.376666666666665</v>
      </c>
      <c r="W174" s="13">
        <v>110.65333333333335</v>
      </c>
      <c r="X174" s="13">
        <v>99.137613333333334</v>
      </c>
      <c r="Y174" s="13">
        <v>97.854496666666662</v>
      </c>
      <c r="Z174" s="13">
        <v>110.38261904309752</v>
      </c>
      <c r="AA174" s="13">
        <v>110.26</v>
      </c>
      <c r="AB174" s="13">
        <v>2.7905399913658995</v>
      </c>
      <c r="AC174" s="13">
        <v>-0.74810771590837133</v>
      </c>
      <c r="AD174" s="12">
        <v>175748.88255416192</v>
      </c>
      <c r="AE174" s="12">
        <v>154131.76999999999</v>
      </c>
      <c r="AF174" s="12">
        <v>20190</v>
      </c>
      <c r="AG174" s="13">
        <v>12.3</v>
      </c>
      <c r="AH174" s="12">
        <v>130082.69</v>
      </c>
      <c r="AI174" s="12">
        <v>60837674</v>
      </c>
      <c r="AJ174" s="15">
        <v>0.21143636666666668</v>
      </c>
      <c r="AK174" s="15">
        <v>2.7596494628016282</v>
      </c>
      <c r="AL174" s="13">
        <v>213.43602184638723</v>
      </c>
      <c r="AM174" s="13">
        <v>112.49333333333334</v>
      </c>
      <c r="AN174" s="13">
        <v>138.35486</v>
      </c>
      <c r="AO174" s="14"/>
      <c r="AP174" s="14"/>
      <c r="AQ174" s="12">
        <v>11118563.546658671</v>
      </c>
      <c r="AR174" s="12">
        <v>12962191.019699221</v>
      </c>
      <c r="AS174" s="13">
        <v>80.348263160736835</v>
      </c>
      <c r="AT174" s="13">
        <v>17.891205038390204</v>
      </c>
      <c r="AU174" s="13">
        <v>45.327227664884099</v>
      </c>
      <c r="AV174" s="13">
        <v>77.900000000000006</v>
      </c>
      <c r="AW174" s="15">
        <v>0.43528330817440697</v>
      </c>
      <c r="AX174" s="15">
        <v>7.7877429163371064</v>
      </c>
      <c r="AY174" s="15">
        <v>12.12</v>
      </c>
      <c r="AZ174" s="15">
        <v>0.90291415543667186</v>
      </c>
      <c r="BA174" s="15">
        <v>0.75723156141147963</v>
      </c>
      <c r="BB174" s="15">
        <v>0.78094494338149167</v>
      </c>
      <c r="BD174">
        <v>110.7525</v>
      </c>
      <c r="BE174">
        <f t="shared" si="6"/>
        <v>0.90291415543667197</v>
      </c>
      <c r="BJ174" s="119">
        <v>1081895.48</v>
      </c>
      <c r="BK174">
        <f t="shared" si="7"/>
        <v>0.43562171826581064</v>
      </c>
      <c r="BL174">
        <f t="shared" si="8"/>
        <v>0.46592347588398919</v>
      </c>
    </row>
    <row r="175" spans="1:64">
      <c r="A175" s="16">
        <v>41365</v>
      </c>
      <c r="B175" s="16" t="str">
        <f t="shared" si="5"/>
        <v>2013-Q2</v>
      </c>
      <c r="C175" s="12">
        <v>2775568.9</v>
      </c>
      <c r="D175" s="12">
        <v>1495329.4</v>
      </c>
      <c r="E175" s="12">
        <v>596147.4</v>
      </c>
      <c r="F175" s="12">
        <v>532377.59999999998</v>
      </c>
      <c r="G175" s="12">
        <v>1101816.1000000001</v>
      </c>
      <c r="H175" s="12">
        <v>963497.1</v>
      </c>
      <c r="I175" s="13">
        <v>90.971999999999994</v>
      </c>
      <c r="J175" s="13">
        <v>93.834999999999994</v>
      </c>
      <c r="K175" s="13">
        <v>90.105000000000004</v>
      </c>
      <c r="L175" s="13">
        <v>91.397999999999996</v>
      </c>
      <c r="M175" s="13">
        <v>98.712000000000003</v>
      </c>
      <c r="N175" s="13">
        <v>103.169</v>
      </c>
      <c r="O175" s="13">
        <v>90.801000000000002</v>
      </c>
      <c r="P175" s="12">
        <v>2524999.4</v>
      </c>
      <c r="Q175" s="12">
        <v>1204259.3999999999</v>
      </c>
      <c r="R175" s="12">
        <v>1032191.1</v>
      </c>
      <c r="S175" s="12">
        <v>288549</v>
      </c>
      <c r="T175" s="12">
        <v>2236450.5</v>
      </c>
      <c r="U175" s="13">
        <v>99.63</v>
      </c>
      <c r="V175" s="13">
        <v>98.61333333333333</v>
      </c>
      <c r="W175" s="13">
        <v>108.67333333333333</v>
      </c>
      <c r="X175" s="13">
        <v>99.254270000000005</v>
      </c>
      <c r="Y175" s="13">
        <v>98.202756666666673</v>
      </c>
      <c r="Z175" s="13">
        <v>108.41328808953175</v>
      </c>
      <c r="AA175" s="13">
        <v>110.26</v>
      </c>
      <c r="AB175" s="13">
        <v>3.1265546254387231</v>
      </c>
      <c r="AC175" s="13">
        <v>-0.58015459330406183</v>
      </c>
      <c r="AD175" s="12">
        <v>175485.35307517086</v>
      </c>
      <c r="AE175" s="12">
        <v>154076.14000000001</v>
      </c>
      <c r="AF175" s="12">
        <v>20090</v>
      </c>
      <c r="AG175" s="13">
        <v>12.2</v>
      </c>
      <c r="AH175" s="12">
        <v>129949.68</v>
      </c>
      <c r="AI175" s="12">
        <v>60985646</v>
      </c>
      <c r="AJ175" s="15">
        <v>0.20679403333333335</v>
      </c>
      <c r="AK175" s="15">
        <v>2.8699781657272343</v>
      </c>
      <c r="AL175" s="13">
        <v>196.59402907780003</v>
      </c>
      <c r="AM175" s="13">
        <v>102.57666666666667</v>
      </c>
      <c r="AN175" s="13">
        <v>128.96548000000001</v>
      </c>
      <c r="AO175" s="14"/>
      <c r="AP175" s="14"/>
      <c r="AQ175" s="12">
        <v>11149579.398439387</v>
      </c>
      <c r="AR175" s="12">
        <v>13036771.599415557</v>
      </c>
      <c r="AS175" s="13">
        <v>81.057389460399534</v>
      </c>
      <c r="AT175" s="13">
        <v>18.01426814041421</v>
      </c>
      <c r="AU175" s="13">
        <v>45.511838966172469</v>
      </c>
      <c r="AV175" s="13">
        <v>78.3</v>
      </c>
      <c r="AW175" s="15">
        <v>0.43387840237005104</v>
      </c>
      <c r="AX175" s="15">
        <v>7.8160018806286278</v>
      </c>
      <c r="AY175" s="15">
        <v>12.17</v>
      </c>
      <c r="AZ175" s="15">
        <v>0.90153901725635832</v>
      </c>
      <c r="BA175" s="15">
        <v>0.76557954371459191</v>
      </c>
      <c r="BB175" s="15">
        <v>0.76452599388379205</v>
      </c>
      <c r="BD175">
        <v>110.921433333333</v>
      </c>
      <c r="BE175">
        <f t="shared" si="6"/>
        <v>0.9015390172563611</v>
      </c>
      <c r="BJ175" s="119">
        <v>1094685.83</v>
      </c>
      <c r="BK175">
        <f t="shared" si="7"/>
        <v>1.1822167886310186</v>
      </c>
      <c r="BL175">
        <f t="shared" si="8"/>
        <v>1.1803900245931365</v>
      </c>
    </row>
    <row r="176" spans="1:64">
      <c r="A176" s="16">
        <v>41456</v>
      </c>
      <c r="B176" s="16" t="str">
        <f t="shared" si="5"/>
        <v>2013-Q3</v>
      </c>
      <c r="C176" s="12">
        <v>2783805.3</v>
      </c>
      <c r="D176" s="12">
        <v>1499155.1</v>
      </c>
      <c r="E176" s="12">
        <v>597528.80000000005</v>
      </c>
      <c r="F176" s="12">
        <v>535603.80000000005</v>
      </c>
      <c r="G176" s="12">
        <v>1112647.3999999999</v>
      </c>
      <c r="H176" s="12">
        <v>977575.4</v>
      </c>
      <c r="I176" s="13">
        <v>91.084000000000003</v>
      </c>
      <c r="J176" s="13">
        <v>94.066999999999993</v>
      </c>
      <c r="K176" s="13">
        <v>90.236999999999995</v>
      </c>
      <c r="L176" s="13">
        <v>91.664000000000001</v>
      </c>
      <c r="M176" s="13">
        <v>98.456999999999994</v>
      </c>
      <c r="N176" s="13">
        <v>103.04</v>
      </c>
      <c r="O176" s="13">
        <v>90.941999999999993</v>
      </c>
      <c r="P176" s="12">
        <v>2535601.2999999998</v>
      </c>
      <c r="Q176" s="12">
        <v>1210078.1000000001</v>
      </c>
      <c r="R176" s="12">
        <v>1036073</v>
      </c>
      <c r="S176" s="12">
        <v>289450.3</v>
      </c>
      <c r="T176" s="12">
        <v>2246151.1</v>
      </c>
      <c r="U176" s="13">
        <v>99.45</v>
      </c>
      <c r="V176" s="13">
        <v>98.293333333333337</v>
      </c>
      <c r="W176" s="13">
        <v>109.75666666666666</v>
      </c>
      <c r="X176" s="13">
        <v>99.586923333333331</v>
      </c>
      <c r="Y176" s="13">
        <v>98.451219999999992</v>
      </c>
      <c r="Z176" s="13">
        <v>109.49792377194709</v>
      </c>
      <c r="AA176" s="13">
        <v>110.26</v>
      </c>
      <c r="AB176" s="13">
        <v>2.8426416431479131</v>
      </c>
      <c r="AC176" s="13">
        <v>-0.63525365758410035</v>
      </c>
      <c r="AD176" s="12">
        <v>175609.66970387244</v>
      </c>
      <c r="AE176" s="12">
        <v>154185.29</v>
      </c>
      <c r="AF176" s="12">
        <v>20043</v>
      </c>
      <c r="AG176" s="13">
        <v>12.2</v>
      </c>
      <c r="AH176" s="12">
        <v>130002.95</v>
      </c>
      <c r="AI176" s="12">
        <v>61050105</v>
      </c>
      <c r="AJ176" s="15">
        <v>0.22351216666666665</v>
      </c>
      <c r="AK176" s="15">
        <v>3.2017818016585728</v>
      </c>
      <c r="AL176" s="13">
        <v>202.48688898111791</v>
      </c>
      <c r="AM176" s="13">
        <v>110.27</v>
      </c>
      <c r="AN176" s="13">
        <v>125.891694</v>
      </c>
      <c r="AO176" s="14"/>
      <c r="AP176" s="14"/>
      <c r="AQ176" s="12">
        <v>11246086.52595333</v>
      </c>
      <c r="AR176" s="12">
        <v>13113793.098322662</v>
      </c>
      <c r="AS176" s="13">
        <v>81.948964000783022</v>
      </c>
      <c r="AT176" s="13">
        <v>18.054934423381113</v>
      </c>
      <c r="AU176" s="13">
        <v>45.598697987497317</v>
      </c>
      <c r="AV176" s="13">
        <v>79.3</v>
      </c>
      <c r="AW176" s="15">
        <v>0.43468488978018693</v>
      </c>
      <c r="AX176" s="15">
        <v>7.8482071798159216</v>
      </c>
      <c r="AY176" s="15">
        <v>11.96</v>
      </c>
      <c r="AZ176" s="15">
        <v>0.8824297644736131</v>
      </c>
      <c r="BA176" s="15">
        <v>0.75517293460202384</v>
      </c>
      <c r="BB176" s="15">
        <v>0.74046649389115138</v>
      </c>
      <c r="BD176">
        <v>113.32346666666599</v>
      </c>
      <c r="BE176">
        <f t="shared" si="6"/>
        <v>0.88242976447361821</v>
      </c>
      <c r="BJ176" s="119">
        <v>1105100.69</v>
      </c>
      <c r="BK176">
        <f t="shared" si="7"/>
        <v>0.95140173688006424</v>
      </c>
      <c r="BL176">
        <f t="shared" si="8"/>
        <v>0.98304063627312477</v>
      </c>
    </row>
    <row r="177" spans="1:64">
      <c r="A177" s="16">
        <v>41548</v>
      </c>
      <c r="B177" s="16" t="str">
        <f t="shared" si="5"/>
        <v>2013-Q4</v>
      </c>
      <c r="C177" s="12">
        <v>2789596.7</v>
      </c>
      <c r="D177" s="12">
        <v>1500797</v>
      </c>
      <c r="E177" s="12">
        <v>598514.9</v>
      </c>
      <c r="F177" s="12">
        <v>541051.69999999995</v>
      </c>
      <c r="G177" s="12">
        <v>1122202.7</v>
      </c>
      <c r="H177" s="12">
        <v>986282</v>
      </c>
      <c r="I177" s="13">
        <v>91.168999999999997</v>
      </c>
      <c r="J177" s="13">
        <v>94.195999999999998</v>
      </c>
      <c r="K177" s="13">
        <v>90.322999999999993</v>
      </c>
      <c r="L177" s="13">
        <v>91.787000000000006</v>
      </c>
      <c r="M177" s="13">
        <v>98.352999999999994</v>
      </c>
      <c r="N177" s="13">
        <v>102.68899999999999</v>
      </c>
      <c r="O177" s="13">
        <v>91.031999999999996</v>
      </c>
      <c r="P177" s="12">
        <v>2543238.7000000002</v>
      </c>
      <c r="Q177" s="12">
        <v>1214754.3999999999</v>
      </c>
      <c r="R177" s="12">
        <v>1040046.3</v>
      </c>
      <c r="S177" s="12">
        <v>288438</v>
      </c>
      <c r="T177" s="12">
        <v>2254800.7000000002</v>
      </c>
      <c r="U177" s="13">
        <v>99.74666666666667</v>
      </c>
      <c r="V177" s="13">
        <v>98.756666666666661</v>
      </c>
      <c r="W177" s="13">
        <v>108.55333333333333</v>
      </c>
      <c r="X177" s="13">
        <v>99.550983333333349</v>
      </c>
      <c r="Y177" s="13">
        <v>98.545556666666656</v>
      </c>
      <c r="Z177" s="13">
        <v>108.29980837605602</v>
      </c>
      <c r="AA177" s="13">
        <v>110.26</v>
      </c>
      <c r="AB177" s="13">
        <v>3.462368614908224</v>
      </c>
      <c r="AC177" s="13">
        <v>-0.11247862813663538</v>
      </c>
      <c r="AD177" s="12">
        <v>175560.73863636365</v>
      </c>
      <c r="AE177" s="12">
        <v>154493.45000000001</v>
      </c>
      <c r="AF177" s="12">
        <v>19806</v>
      </c>
      <c r="AG177" s="13">
        <v>12</v>
      </c>
      <c r="AH177" s="12">
        <v>130255.17</v>
      </c>
      <c r="AI177" s="12">
        <v>61184815</v>
      </c>
      <c r="AJ177" s="15">
        <v>0.24090236666666667</v>
      </c>
      <c r="AK177" s="15">
        <v>3.2156940744880855</v>
      </c>
      <c r="AL177" s="13">
        <v>201.39601348284205</v>
      </c>
      <c r="AM177" s="13">
        <v>109.21</v>
      </c>
      <c r="AN177" s="13">
        <v>127.47126000000002</v>
      </c>
      <c r="AO177" s="14"/>
      <c r="AP177" s="14"/>
      <c r="AQ177" s="12">
        <v>11341666.859480776</v>
      </c>
      <c r="AR177" s="12">
        <v>13170979.215980681</v>
      </c>
      <c r="AS177" s="13">
        <v>82.696308999098562</v>
      </c>
      <c r="AT177" s="13">
        <v>18.05640756938239</v>
      </c>
      <c r="AU177" s="13">
        <v>45.592957991292444</v>
      </c>
      <c r="AV177" s="13">
        <v>79.7</v>
      </c>
      <c r="AW177" s="15">
        <v>0.43545878872024757</v>
      </c>
      <c r="AX177" s="15">
        <v>7.8628213688023658</v>
      </c>
      <c r="AY177" s="15">
        <v>12.29</v>
      </c>
      <c r="AZ177" s="15">
        <v>0.86862886065716405</v>
      </c>
      <c r="BA177" s="15">
        <v>0.73475385745775168</v>
      </c>
      <c r="BB177" s="15">
        <v>0.72511057936335288</v>
      </c>
      <c r="BD177">
        <v>115.12396666666601</v>
      </c>
      <c r="BE177">
        <f t="shared" si="6"/>
        <v>0.86862886065716904</v>
      </c>
      <c r="BJ177" s="119">
        <v>1114891.23</v>
      </c>
      <c r="BK177">
        <f t="shared" si="7"/>
        <v>0.88594099058973974</v>
      </c>
      <c r="BL177">
        <f t="shared" si="8"/>
        <v>0.85878958599103772</v>
      </c>
    </row>
    <row r="178" spans="1:64">
      <c r="A178" s="16">
        <v>41640</v>
      </c>
      <c r="B178" s="16" t="str">
        <f t="shared" si="5"/>
        <v>2014-Q1</v>
      </c>
      <c r="C178" s="12">
        <v>2802614.9</v>
      </c>
      <c r="D178" s="12">
        <v>1500305.6</v>
      </c>
      <c r="E178" s="12">
        <v>599438.5</v>
      </c>
      <c r="F178" s="12">
        <v>541814.1</v>
      </c>
      <c r="G178" s="12">
        <v>1131727.5</v>
      </c>
      <c r="H178" s="12">
        <v>992027.7</v>
      </c>
      <c r="I178" s="13">
        <v>91.555999999999997</v>
      </c>
      <c r="J178" s="13">
        <v>94.483000000000004</v>
      </c>
      <c r="K178" s="13">
        <v>90.649000000000001</v>
      </c>
      <c r="L178" s="13">
        <v>92.001000000000005</v>
      </c>
      <c r="M178" s="13">
        <v>98.072999999999993</v>
      </c>
      <c r="N178" s="13">
        <v>102.5</v>
      </c>
      <c r="O178" s="13">
        <v>91.272999999999996</v>
      </c>
      <c r="P178" s="12">
        <v>2565955.1</v>
      </c>
      <c r="Q178" s="12">
        <v>1222944.1000000001</v>
      </c>
      <c r="R178" s="12">
        <v>1050074.6000000001</v>
      </c>
      <c r="S178" s="12">
        <v>292936.40000000002</v>
      </c>
      <c r="T178" s="12">
        <v>2273018.7000000002</v>
      </c>
      <c r="U178" s="13">
        <v>99.350000000000009</v>
      </c>
      <c r="V178" s="13">
        <v>98.316666666666663</v>
      </c>
      <c r="W178" s="13">
        <v>108.57666666666667</v>
      </c>
      <c r="X178" s="13">
        <v>99.805323333333334</v>
      </c>
      <c r="Y178" s="13">
        <v>98.826019999999986</v>
      </c>
      <c r="Z178" s="13">
        <v>108.31794769156733</v>
      </c>
      <c r="AA178" s="13">
        <v>108.57</v>
      </c>
      <c r="AB178" s="13">
        <v>2.8780089945845142</v>
      </c>
      <c r="AC178" s="13">
        <v>-0.74990789979138772</v>
      </c>
      <c r="AD178" s="12">
        <v>175867.18181818182</v>
      </c>
      <c r="AE178" s="12">
        <v>154763.12</v>
      </c>
      <c r="AF178" s="12">
        <v>19714</v>
      </c>
      <c r="AG178" s="13">
        <v>12</v>
      </c>
      <c r="AH178" s="12">
        <v>130535.56</v>
      </c>
      <c r="AI178" s="12">
        <v>61296676</v>
      </c>
      <c r="AJ178" s="15">
        <v>0.29515960000000002</v>
      </c>
      <c r="AK178" s="15">
        <v>3.062199281386214</v>
      </c>
      <c r="AL178" s="13">
        <v>200.948975567388</v>
      </c>
      <c r="AM178" s="13">
        <v>108.16666666666667</v>
      </c>
      <c r="AN178" s="13">
        <v>128.76522666666665</v>
      </c>
      <c r="AO178" s="14"/>
      <c r="AP178" s="14"/>
      <c r="AQ178" s="12">
        <v>11302553.034277938</v>
      </c>
      <c r="AR178" s="12">
        <v>13181875.588688295</v>
      </c>
      <c r="AS178" s="13">
        <v>83.278295264836203</v>
      </c>
      <c r="AT178" s="13">
        <v>18.109061771305722</v>
      </c>
      <c r="AU178" s="13">
        <v>45.722135079559614</v>
      </c>
      <c r="AV178" s="13">
        <v>80.099999999999994</v>
      </c>
      <c r="AW178" s="15">
        <v>0.43635823815822866</v>
      </c>
      <c r="AX178" s="15">
        <v>7.9020382892254961</v>
      </c>
      <c r="AY178" s="15">
        <v>12.34</v>
      </c>
      <c r="AZ178" s="15">
        <v>0.85595283813988898</v>
      </c>
      <c r="BA178" s="15">
        <v>0.73014018691588789</v>
      </c>
      <c r="BB178" s="15">
        <v>0.725268349289237</v>
      </c>
      <c r="BD178">
        <v>116.828866666666</v>
      </c>
      <c r="BE178">
        <f t="shared" si="6"/>
        <v>0.85595283813989376</v>
      </c>
      <c r="BJ178" s="119">
        <v>1124636.3799999999</v>
      </c>
      <c r="BK178">
        <f t="shared" si="7"/>
        <v>0.87408975313223447</v>
      </c>
      <c r="BL178">
        <f t="shared" si="8"/>
        <v>0.8487593195061871</v>
      </c>
    </row>
    <row r="179" spans="1:64">
      <c r="A179" s="16">
        <v>41730</v>
      </c>
      <c r="B179" s="16" t="str">
        <f t="shared" si="5"/>
        <v>2014-Q2</v>
      </c>
      <c r="C179" s="12">
        <v>2809239.5</v>
      </c>
      <c r="D179" s="12">
        <v>1506343.1</v>
      </c>
      <c r="E179" s="12">
        <v>600419.80000000005</v>
      </c>
      <c r="F179" s="12">
        <v>539512.30000000005</v>
      </c>
      <c r="G179" s="12">
        <v>1145749.8999999999</v>
      </c>
      <c r="H179" s="12">
        <v>1006822.3</v>
      </c>
      <c r="I179" s="13">
        <v>91.748000000000005</v>
      </c>
      <c r="J179" s="13">
        <v>94.447999999999993</v>
      </c>
      <c r="K179" s="13">
        <v>90.813999999999993</v>
      </c>
      <c r="L179" s="13">
        <v>91.981999999999999</v>
      </c>
      <c r="M179" s="13">
        <v>97.888999999999996</v>
      </c>
      <c r="N179" s="13">
        <v>101.79300000000001</v>
      </c>
      <c r="O179" s="13">
        <v>91.537000000000006</v>
      </c>
      <c r="P179" s="12">
        <v>2577423.6</v>
      </c>
      <c r="Q179" s="12">
        <v>1229995.1000000001</v>
      </c>
      <c r="R179" s="12">
        <v>1053675.8999999999</v>
      </c>
      <c r="S179" s="12">
        <v>293752.5</v>
      </c>
      <c r="T179" s="12">
        <v>2283671</v>
      </c>
      <c r="U179" s="13">
        <v>100.19</v>
      </c>
      <c r="V179" s="13">
        <v>99.276666666666657</v>
      </c>
      <c r="W179" s="13">
        <v>108.29</v>
      </c>
      <c r="X179" s="13">
        <v>99.80464666666667</v>
      </c>
      <c r="Y179" s="13">
        <v>98.856796666666654</v>
      </c>
      <c r="Z179" s="13">
        <v>108.03463078043949</v>
      </c>
      <c r="AA179" s="13">
        <v>108.57</v>
      </c>
      <c r="AB179" s="13">
        <v>2.3245420648743851</v>
      </c>
      <c r="AC179" s="13">
        <v>-1.4268201781034362</v>
      </c>
      <c r="AD179" s="12">
        <v>175556.1990950226</v>
      </c>
      <c r="AE179" s="12">
        <v>155191.67999999999</v>
      </c>
      <c r="AF179" s="12">
        <v>19120</v>
      </c>
      <c r="AG179" s="13">
        <v>11.6</v>
      </c>
      <c r="AH179" s="12">
        <v>131015.34</v>
      </c>
      <c r="AI179" s="12">
        <v>61316372</v>
      </c>
      <c r="AJ179" s="15">
        <v>0.29858333333333331</v>
      </c>
      <c r="AK179" s="15">
        <v>2.4799969721209441</v>
      </c>
      <c r="AL179" s="13">
        <v>205.13146286473773</v>
      </c>
      <c r="AM179" s="13">
        <v>109.7</v>
      </c>
      <c r="AN179" s="13">
        <v>129.53695766666664</v>
      </c>
      <c r="AO179" s="14"/>
      <c r="AP179" s="14"/>
      <c r="AQ179" s="12">
        <v>11435105.92086675</v>
      </c>
      <c r="AR179" s="12">
        <v>13262673.591129739</v>
      </c>
      <c r="AS179" s="13">
        <v>84.108010967346033</v>
      </c>
      <c r="AT179" s="13">
        <v>18.101740376803704</v>
      </c>
      <c r="AU179" s="13">
        <v>45.815487909167231</v>
      </c>
      <c r="AV179" s="13">
        <v>80.2</v>
      </c>
      <c r="AW179" s="15">
        <v>0.43783917319972188</v>
      </c>
      <c r="AX179" s="15">
        <v>7.9256510400557563</v>
      </c>
      <c r="AY179" s="15">
        <v>12.07</v>
      </c>
      <c r="AZ179" s="15">
        <v>0.85882443538734554</v>
      </c>
      <c r="BA179" s="15">
        <v>0.72934140471154552</v>
      </c>
      <c r="BB179" s="15">
        <v>0.73217162102796896</v>
      </c>
      <c r="BD179">
        <v>116.438233333333</v>
      </c>
      <c r="BE179">
        <f t="shared" si="6"/>
        <v>0.85882443538734798</v>
      </c>
      <c r="BJ179" s="119">
        <v>1138280.42</v>
      </c>
      <c r="BK179">
        <f t="shared" si="7"/>
        <v>1.2131956819678935</v>
      </c>
      <c r="BL179">
        <f t="shared" si="8"/>
        <v>1.2390261790050872</v>
      </c>
    </row>
    <row r="180" spans="1:64">
      <c r="A180" s="16">
        <v>41821</v>
      </c>
      <c r="B180" s="16" t="str">
        <f t="shared" si="5"/>
        <v>2014-Q3</v>
      </c>
      <c r="C180" s="12">
        <v>2822887.3</v>
      </c>
      <c r="D180" s="12">
        <v>1513900</v>
      </c>
      <c r="E180" s="12">
        <v>602556.4</v>
      </c>
      <c r="F180" s="12">
        <v>542548.9</v>
      </c>
      <c r="G180" s="12">
        <v>1164729.8999999999</v>
      </c>
      <c r="H180" s="12">
        <v>1022830.9</v>
      </c>
      <c r="I180" s="13">
        <v>91.926000000000002</v>
      </c>
      <c r="J180" s="13">
        <v>94.471999999999994</v>
      </c>
      <c r="K180" s="13">
        <v>90.947000000000003</v>
      </c>
      <c r="L180" s="13">
        <v>92.224999999999994</v>
      </c>
      <c r="M180" s="13">
        <v>98.033000000000001</v>
      </c>
      <c r="N180" s="13">
        <v>101.79</v>
      </c>
      <c r="O180" s="13">
        <v>91.680999999999997</v>
      </c>
      <c r="P180" s="12">
        <v>2594965.7999999998</v>
      </c>
      <c r="Q180" s="12">
        <v>1237920.7</v>
      </c>
      <c r="R180" s="12">
        <v>1059615.5</v>
      </c>
      <c r="S180" s="12">
        <v>297429.7</v>
      </c>
      <c r="T180" s="12">
        <v>2297536.2000000002</v>
      </c>
      <c r="U180" s="13">
        <v>99.8</v>
      </c>
      <c r="V180" s="13">
        <v>98.896666666666661</v>
      </c>
      <c r="W180" s="13">
        <v>107.83</v>
      </c>
      <c r="X180" s="13">
        <v>99.899613333333335</v>
      </c>
      <c r="Y180" s="13">
        <v>99.012793333333335</v>
      </c>
      <c r="Z180" s="13">
        <v>107.58331675695683</v>
      </c>
      <c r="AA180" s="13">
        <v>108.57</v>
      </c>
      <c r="AB180" s="13">
        <v>3.3894778018654379</v>
      </c>
      <c r="AC180" s="13">
        <v>-0.49034557603803491</v>
      </c>
      <c r="AD180" s="12">
        <v>176033.91402714932</v>
      </c>
      <c r="AE180" s="12">
        <v>155613.98000000001</v>
      </c>
      <c r="AF180" s="12">
        <v>19175</v>
      </c>
      <c r="AG180" s="13">
        <v>11.6</v>
      </c>
      <c r="AH180" s="12">
        <v>131390.84</v>
      </c>
      <c r="AI180" s="12">
        <v>61455894</v>
      </c>
      <c r="AJ180" s="15">
        <v>0.16456859999999998</v>
      </c>
      <c r="AK180" s="15">
        <v>1.9989944768393009</v>
      </c>
      <c r="AL180" s="13">
        <v>192.81</v>
      </c>
      <c r="AM180" s="13">
        <v>101.82333333333334</v>
      </c>
      <c r="AN180" s="13">
        <v>127.11620266666665</v>
      </c>
      <c r="AO180" s="14"/>
      <c r="AP180" s="14"/>
      <c r="AQ180" s="12">
        <v>11572633.216360031</v>
      </c>
      <c r="AR180" s="12">
        <v>13354924.649330238</v>
      </c>
      <c r="AS180" s="13">
        <v>84.998393041928935</v>
      </c>
      <c r="AT180" s="13">
        <v>18.140319398038656</v>
      </c>
      <c r="AU180" s="13">
        <v>45.933548700796706</v>
      </c>
      <c r="AV180" s="13">
        <v>80.3</v>
      </c>
      <c r="AW180" s="15">
        <v>0.43852997602844435</v>
      </c>
      <c r="AX180" s="15">
        <v>7.9550738307702167</v>
      </c>
      <c r="AY180" s="15">
        <v>12.58</v>
      </c>
      <c r="AZ180" s="15">
        <v>0.87744287408168287</v>
      </c>
      <c r="BA180" s="15">
        <v>0.75437537718768866</v>
      </c>
      <c r="BB180" s="15">
        <v>0.79472303902090125</v>
      </c>
      <c r="BD180">
        <v>113.96753333333299</v>
      </c>
      <c r="BE180">
        <f t="shared" si="6"/>
        <v>0.87744287408168542</v>
      </c>
      <c r="BJ180" s="119">
        <v>1157183.44</v>
      </c>
      <c r="BK180">
        <f t="shared" si="7"/>
        <v>1.6606646014345028</v>
      </c>
      <c r="BL180">
        <f t="shared" si="8"/>
        <v>1.6565569850802486</v>
      </c>
    </row>
    <row r="181" spans="1:64">
      <c r="A181" s="16">
        <v>41913</v>
      </c>
      <c r="B181" s="16" t="str">
        <f t="shared" si="5"/>
        <v>2014-Q4</v>
      </c>
      <c r="C181" s="12">
        <v>2833552.3</v>
      </c>
      <c r="D181" s="12">
        <v>1521989</v>
      </c>
      <c r="E181" s="12">
        <v>604657.30000000005</v>
      </c>
      <c r="F181" s="12">
        <v>543498.4</v>
      </c>
      <c r="G181" s="12">
        <v>1178737</v>
      </c>
      <c r="H181" s="12">
        <v>1033046.5</v>
      </c>
      <c r="I181" s="13">
        <v>92.197000000000003</v>
      </c>
      <c r="J181" s="13">
        <v>94.548000000000002</v>
      </c>
      <c r="K181" s="13">
        <v>91.058999999999997</v>
      </c>
      <c r="L181" s="13">
        <v>92.543000000000006</v>
      </c>
      <c r="M181" s="13">
        <v>97.953999999999994</v>
      </c>
      <c r="N181" s="13">
        <v>100.952</v>
      </c>
      <c r="O181" s="13">
        <v>91.962000000000003</v>
      </c>
      <c r="P181" s="12">
        <v>2612453</v>
      </c>
      <c r="Q181" s="12">
        <v>1245693.8999999999</v>
      </c>
      <c r="R181" s="12">
        <v>1065001.2</v>
      </c>
      <c r="S181" s="12">
        <v>301758</v>
      </c>
      <c r="T181" s="12">
        <v>2310695.0999999996</v>
      </c>
      <c r="U181" s="13">
        <v>99.90666666666668</v>
      </c>
      <c r="V181" s="13">
        <v>99.373333333333335</v>
      </c>
      <c r="W181" s="13">
        <v>104.65666666666668</v>
      </c>
      <c r="X181" s="13">
        <v>99.730063333333348</v>
      </c>
      <c r="Y181" s="13">
        <v>99.175133333333335</v>
      </c>
      <c r="Z181" s="13">
        <v>104.49810331816505</v>
      </c>
      <c r="AA181" s="13">
        <v>108.57</v>
      </c>
      <c r="AB181" s="13">
        <v>3.9097789816697195</v>
      </c>
      <c r="AC181" s="13">
        <v>-0.36738651374780712</v>
      </c>
      <c r="AD181" s="12">
        <v>176096.0790960452</v>
      </c>
      <c r="AE181" s="12">
        <v>155845.03</v>
      </c>
      <c r="AF181" s="12">
        <v>18930</v>
      </c>
      <c r="AG181" s="13">
        <v>11.5</v>
      </c>
      <c r="AH181" s="12">
        <v>131617.66</v>
      </c>
      <c r="AI181" s="12">
        <v>61686777</v>
      </c>
      <c r="AJ181" s="15">
        <v>8.1471166666666664E-2</v>
      </c>
      <c r="AK181" s="15">
        <v>1.5842081158724293</v>
      </c>
      <c r="AL181" s="13">
        <v>168.58</v>
      </c>
      <c r="AM181" s="13">
        <v>76.403333333333336</v>
      </c>
      <c r="AN181" s="13">
        <v>122.54289000000001</v>
      </c>
      <c r="AO181" s="14"/>
      <c r="AP181" s="14"/>
      <c r="AQ181" s="12">
        <v>11630880.516276795</v>
      </c>
      <c r="AR181" s="12">
        <v>13402083.194698352</v>
      </c>
      <c r="AS181" s="13">
        <v>85.653985236703306</v>
      </c>
      <c r="AT181" s="13">
        <v>18.181858606591433</v>
      </c>
      <c r="AU181" s="13">
        <v>45.934516890062191</v>
      </c>
      <c r="AV181" s="13">
        <v>80.400000000000006</v>
      </c>
      <c r="AW181" s="15">
        <v>0.43962269551191979</v>
      </c>
      <c r="AX181" s="15">
        <v>7.9931576900463233</v>
      </c>
      <c r="AY181" s="15">
        <v>12.32</v>
      </c>
      <c r="AZ181" s="15">
        <v>0.89045477009199869</v>
      </c>
      <c r="BA181" s="15">
        <v>0.80012802048327736</v>
      </c>
      <c r="BB181" s="15">
        <v>0.82365538258792526</v>
      </c>
      <c r="BD181">
        <v>112.302166666666</v>
      </c>
      <c r="BE181">
        <f t="shared" si="6"/>
        <v>0.89045477009200413</v>
      </c>
      <c r="BJ181" s="119">
        <v>1170881.06</v>
      </c>
      <c r="BK181">
        <f t="shared" si="7"/>
        <v>1.1837034238927568</v>
      </c>
      <c r="BL181">
        <f t="shared" si="8"/>
        <v>1.202604998807022</v>
      </c>
    </row>
    <row r="182" spans="1:64">
      <c r="A182" s="16">
        <v>42005</v>
      </c>
      <c r="B182" s="16" t="str">
        <f t="shared" si="5"/>
        <v>2015-Q1</v>
      </c>
      <c r="C182" s="12">
        <v>2854969</v>
      </c>
      <c r="D182" s="12">
        <v>1529994.3</v>
      </c>
      <c r="E182" s="12">
        <v>606038</v>
      </c>
      <c r="F182" s="12">
        <v>544328.69999999995</v>
      </c>
      <c r="G182" s="12">
        <v>1219252.7</v>
      </c>
      <c r="H182" s="12">
        <v>1062925.7</v>
      </c>
      <c r="I182" s="13">
        <v>92.64</v>
      </c>
      <c r="J182" s="13">
        <v>94.322000000000003</v>
      </c>
      <c r="K182" s="13">
        <v>91.036000000000001</v>
      </c>
      <c r="L182" s="13">
        <v>92.495999999999995</v>
      </c>
      <c r="M182" s="13">
        <v>97.997</v>
      </c>
      <c r="N182" s="13">
        <v>99.972999999999999</v>
      </c>
      <c r="O182" s="13">
        <v>92.536000000000001</v>
      </c>
      <c r="P182" s="12">
        <v>2644841.5</v>
      </c>
      <c r="Q182" s="12">
        <v>1252688.5</v>
      </c>
      <c r="R182" s="12">
        <v>1092251.1000000001</v>
      </c>
      <c r="S182" s="12">
        <v>299901.90000000002</v>
      </c>
      <c r="T182" s="12">
        <v>2344939.6</v>
      </c>
      <c r="U182" s="13">
        <v>99.029999999999987</v>
      </c>
      <c r="V182" s="13">
        <v>98.893333333333331</v>
      </c>
      <c r="W182" s="13">
        <v>100.22666666666667</v>
      </c>
      <c r="X182" s="13">
        <v>99.676666666666662</v>
      </c>
      <c r="Y182" s="13">
        <v>99.612403333333319</v>
      </c>
      <c r="Z182" s="13">
        <v>100.19842321839734</v>
      </c>
      <c r="AA182" s="13">
        <v>106.32</v>
      </c>
      <c r="AB182" s="13">
        <v>3.9752045012149102</v>
      </c>
      <c r="AC182" s="13">
        <v>-1.0229157399413162</v>
      </c>
      <c r="AD182" s="12">
        <v>175898.85005636979</v>
      </c>
      <c r="AE182" s="12">
        <v>156022.28</v>
      </c>
      <c r="AF182" s="12">
        <v>18694</v>
      </c>
      <c r="AG182" s="13">
        <v>11.3</v>
      </c>
      <c r="AH182" s="12">
        <v>131850.81</v>
      </c>
      <c r="AI182" s="12">
        <v>61486113</v>
      </c>
      <c r="AJ182" s="15">
        <v>4.601616666666667E-2</v>
      </c>
      <c r="AK182" s="15">
        <v>1.141727962668629</v>
      </c>
      <c r="AL182" s="13">
        <v>133.94</v>
      </c>
      <c r="AM182" s="13">
        <v>53.916666666666664</v>
      </c>
      <c r="AN182" s="13">
        <v>113.88624666666666</v>
      </c>
      <c r="AO182" s="14"/>
      <c r="AP182" s="14"/>
      <c r="AQ182" s="12">
        <v>11746843.683353707</v>
      </c>
      <c r="AR182" s="12">
        <v>13485861.821596399</v>
      </c>
      <c r="AS182" s="13">
        <v>86.457601614507695</v>
      </c>
      <c r="AT182" s="13">
        <v>18.298469936473175</v>
      </c>
      <c r="AU182" s="13">
        <v>46.432744902901895</v>
      </c>
      <c r="AV182" s="13">
        <v>80.5</v>
      </c>
      <c r="AW182" s="15">
        <v>0.43877481681937702</v>
      </c>
      <c r="AX182" s="15">
        <v>8.0289077944508946</v>
      </c>
      <c r="AY182" s="15">
        <v>12.58</v>
      </c>
      <c r="AZ182" s="15">
        <v>0.94061225078478417</v>
      </c>
      <c r="BA182" s="15">
        <v>0.88802060207796818</v>
      </c>
      <c r="BB182" s="15">
        <v>0.92945441026117659</v>
      </c>
      <c r="BD182">
        <v>106.313733333333</v>
      </c>
      <c r="BE182">
        <f t="shared" si="6"/>
        <v>0.94061225078478705</v>
      </c>
      <c r="BJ182" s="119">
        <v>1211176.25</v>
      </c>
      <c r="BK182">
        <f t="shared" si="7"/>
        <v>3.4414417806023723</v>
      </c>
      <c r="BL182">
        <f t="shared" si="8"/>
        <v>3.4372128812449221</v>
      </c>
    </row>
    <row r="183" spans="1:64">
      <c r="A183" s="16">
        <v>42095</v>
      </c>
      <c r="B183" s="16" t="str">
        <f t="shared" si="5"/>
        <v>2015-Q2</v>
      </c>
      <c r="C183" s="12">
        <v>2867055.5</v>
      </c>
      <c r="D183" s="12">
        <v>1538624.6</v>
      </c>
      <c r="E183" s="12">
        <v>608336.6</v>
      </c>
      <c r="F183" s="12">
        <v>587336.6</v>
      </c>
      <c r="G183" s="12">
        <v>1227704.3</v>
      </c>
      <c r="H183" s="12">
        <v>1104529</v>
      </c>
      <c r="I183" s="13">
        <v>93.046999999999997</v>
      </c>
      <c r="J183" s="13">
        <v>94.926000000000002</v>
      </c>
      <c r="K183" s="13">
        <v>91.236000000000004</v>
      </c>
      <c r="L183" s="13">
        <v>92.775000000000006</v>
      </c>
      <c r="M183" s="13">
        <v>98.956999999999994</v>
      </c>
      <c r="N183" s="13">
        <v>100.941</v>
      </c>
      <c r="O183" s="13">
        <v>92.915999999999997</v>
      </c>
      <c r="P183" s="12">
        <v>2667698.1</v>
      </c>
      <c r="Q183" s="12">
        <v>1264128.7</v>
      </c>
      <c r="R183" s="12">
        <v>1097909.2</v>
      </c>
      <c r="S183" s="12">
        <v>305660.2</v>
      </c>
      <c r="T183" s="12">
        <v>2362037.9</v>
      </c>
      <c r="U183" s="13">
        <v>100.62</v>
      </c>
      <c r="V183" s="13">
        <v>100.39333333333333</v>
      </c>
      <c r="W183" s="13">
        <v>102.61</v>
      </c>
      <c r="X183" s="13">
        <v>100.16176333333333</v>
      </c>
      <c r="Y183" s="13">
        <v>99.878810000000001</v>
      </c>
      <c r="Z183" s="13">
        <v>102.55153055149661</v>
      </c>
      <c r="AA183" s="13">
        <v>106.32</v>
      </c>
      <c r="AB183" s="13">
        <v>2.1329747268253532</v>
      </c>
      <c r="AC183" s="13">
        <v>-1.6147029530815351</v>
      </c>
      <c r="AD183" s="12">
        <v>176006.09673790776</v>
      </c>
      <c r="AE183" s="12">
        <v>156469.42000000001</v>
      </c>
      <c r="AF183" s="12">
        <v>18268</v>
      </c>
      <c r="AG183" s="13">
        <v>11.1</v>
      </c>
      <c r="AH183" s="12">
        <v>132390.67000000001</v>
      </c>
      <c r="AI183" s="12">
        <v>61798755</v>
      </c>
      <c r="AJ183" s="15">
        <v>-6.525833333333334E-3</v>
      </c>
      <c r="AK183" s="15">
        <v>1.279793852273625</v>
      </c>
      <c r="AL183" s="13">
        <v>139.21</v>
      </c>
      <c r="AM183" s="13">
        <v>61.693333333333328</v>
      </c>
      <c r="AN183" s="13">
        <v>110.22420033333334</v>
      </c>
      <c r="AO183" s="14"/>
      <c r="AP183" s="14"/>
      <c r="AQ183" s="12">
        <v>11819207.22813629</v>
      </c>
      <c r="AR183" s="12">
        <v>13657781.023849113</v>
      </c>
      <c r="AS183" s="13">
        <v>87.188572607912036</v>
      </c>
      <c r="AT183" s="13">
        <v>18.323423835788486</v>
      </c>
      <c r="AU183" s="13">
        <v>46.393418443462167</v>
      </c>
      <c r="AV183" s="13">
        <v>81.099999999999994</v>
      </c>
      <c r="AW183" s="15">
        <v>0.44091532235772901</v>
      </c>
      <c r="AX183" s="15">
        <v>8.0790783272539759</v>
      </c>
      <c r="AY183" s="15">
        <v>12.38</v>
      </c>
      <c r="AZ183" s="15">
        <v>0.96068585284406238</v>
      </c>
      <c r="BA183" s="15">
        <v>0.90473174703700354</v>
      </c>
      <c r="BB183" s="15">
        <v>0.89373491822325501</v>
      </c>
      <c r="BD183">
        <v>104.09229999999999</v>
      </c>
      <c r="BE183">
        <f t="shared" si="6"/>
        <v>0.96068585284406238</v>
      </c>
      <c r="BJ183" s="119">
        <v>1219774.67</v>
      </c>
      <c r="BK183">
        <f t="shared" si="7"/>
        <v>0.70992310161299699</v>
      </c>
      <c r="BL183">
        <f t="shared" si="8"/>
        <v>0.6931786987225852</v>
      </c>
    </row>
    <row r="184" spans="1:64">
      <c r="A184" s="16">
        <v>42186</v>
      </c>
      <c r="B184" s="16" t="str">
        <f t="shared" si="5"/>
        <v>2015-Q3</v>
      </c>
      <c r="C184" s="12">
        <v>2879475.3</v>
      </c>
      <c r="D184" s="12">
        <v>1544837.3</v>
      </c>
      <c r="E184" s="12">
        <v>611052</v>
      </c>
      <c r="F184" s="12">
        <v>557763.6</v>
      </c>
      <c r="G184" s="12">
        <v>1232391.5</v>
      </c>
      <c r="H184" s="12">
        <v>1086801.3999999999</v>
      </c>
      <c r="I184" s="13">
        <v>93.369</v>
      </c>
      <c r="J184" s="13">
        <v>94.91</v>
      </c>
      <c r="K184" s="13">
        <v>91.311000000000007</v>
      </c>
      <c r="L184" s="13">
        <v>93.022000000000006</v>
      </c>
      <c r="M184" s="13">
        <v>98.364000000000004</v>
      </c>
      <c r="N184" s="13">
        <v>99.629000000000005</v>
      </c>
      <c r="O184" s="13">
        <v>93.24</v>
      </c>
      <c r="P184" s="12">
        <v>2688550.1</v>
      </c>
      <c r="Q184" s="12">
        <v>1272400.7</v>
      </c>
      <c r="R184" s="12">
        <v>1107870.8999999999</v>
      </c>
      <c r="S184" s="12">
        <v>308278.59999999998</v>
      </c>
      <c r="T184" s="12">
        <v>2380271.5999999996</v>
      </c>
      <c r="U184" s="13">
        <v>100.18666666666667</v>
      </c>
      <c r="V184" s="13">
        <v>100.2</v>
      </c>
      <c r="W184" s="13">
        <v>100.07666666666667</v>
      </c>
      <c r="X184" s="13">
        <v>100.09270666666667</v>
      </c>
      <c r="Y184" s="13">
        <v>100.09465999999999</v>
      </c>
      <c r="Z184" s="13">
        <v>100.05626303032535</v>
      </c>
      <c r="AA184" s="13">
        <v>106.32</v>
      </c>
      <c r="AB184" s="13">
        <v>4.2323038076917427</v>
      </c>
      <c r="AC184" s="13">
        <v>-0.58293873712823874</v>
      </c>
      <c r="AD184" s="12">
        <v>175880.36954087348</v>
      </c>
      <c r="AE184" s="12">
        <v>157061.17000000001</v>
      </c>
      <c r="AF184" s="12">
        <v>17633</v>
      </c>
      <c r="AG184" s="13">
        <v>10.7</v>
      </c>
      <c r="AH184" s="12">
        <v>133025.89000000001</v>
      </c>
      <c r="AI184" s="12">
        <v>61987693</v>
      </c>
      <c r="AJ184" s="15">
        <v>-2.7817100000000001E-2</v>
      </c>
      <c r="AK184" s="15">
        <v>1.4657418684280266</v>
      </c>
      <c r="AL184" s="13">
        <v>122.47</v>
      </c>
      <c r="AM184" s="13">
        <v>50.233333333333341</v>
      </c>
      <c r="AN184" s="13">
        <v>104.09217666666666</v>
      </c>
      <c r="AO184" s="14"/>
      <c r="AP184" s="14"/>
      <c r="AQ184" s="12">
        <v>11863700.663099185</v>
      </c>
      <c r="AR184" s="12">
        <v>13645130.0099192</v>
      </c>
      <c r="AS184" s="13">
        <v>87.76682041621153</v>
      </c>
      <c r="AT184" s="13">
        <v>18.333463961843652</v>
      </c>
      <c r="AU184" s="13">
        <v>46.452370795602924</v>
      </c>
      <c r="AV184" s="13">
        <v>81</v>
      </c>
      <c r="AW184" s="15">
        <v>0.44188630477226182</v>
      </c>
      <c r="AX184" s="15">
        <v>8.1013066437745227</v>
      </c>
      <c r="AY184" s="15">
        <v>12.48</v>
      </c>
      <c r="AZ184" s="15">
        <v>0.93333615408259896</v>
      </c>
      <c r="BA184" s="15">
        <v>0.8995232526760818</v>
      </c>
      <c r="BB184" s="15">
        <v>0.89261804873694539</v>
      </c>
      <c r="BD184">
        <v>107.14253333333301</v>
      </c>
      <c r="BE184">
        <f t="shared" si="6"/>
        <v>0.93333615408260184</v>
      </c>
      <c r="BJ184" s="119">
        <v>1224605.56</v>
      </c>
      <c r="BK184">
        <f t="shared" si="7"/>
        <v>0.39604773888279876</v>
      </c>
      <c r="BL184">
        <f t="shared" si="8"/>
        <v>0.38178574433598289</v>
      </c>
    </row>
    <row r="185" spans="1:64">
      <c r="A185" s="16">
        <v>42278</v>
      </c>
      <c r="B185" s="16" t="str">
        <f t="shared" si="5"/>
        <v>2015-Q4</v>
      </c>
      <c r="C185" s="12">
        <v>2893632.7</v>
      </c>
      <c r="D185" s="12">
        <v>1550445.4</v>
      </c>
      <c r="E185" s="12">
        <v>615270.5</v>
      </c>
      <c r="F185" s="12">
        <v>575814.19999999995</v>
      </c>
      <c r="G185" s="12">
        <v>1243574.7</v>
      </c>
      <c r="H185" s="12">
        <v>1113437.3999999999</v>
      </c>
      <c r="I185" s="13">
        <v>93.492999999999995</v>
      </c>
      <c r="J185" s="13">
        <v>94.918999999999997</v>
      </c>
      <c r="K185" s="13">
        <v>91.334999999999994</v>
      </c>
      <c r="L185" s="13">
        <v>93.606999999999999</v>
      </c>
      <c r="M185" s="13">
        <v>97.644999999999996</v>
      </c>
      <c r="N185" s="13">
        <v>98.423000000000002</v>
      </c>
      <c r="O185" s="13">
        <v>93.394999999999996</v>
      </c>
      <c r="P185" s="12">
        <v>2705347.7</v>
      </c>
      <c r="Q185" s="12">
        <v>1283086.6000000001</v>
      </c>
      <c r="R185" s="12">
        <v>1106094.3999999999</v>
      </c>
      <c r="S185" s="12">
        <v>316166.8</v>
      </c>
      <c r="T185" s="12">
        <v>2389181</v>
      </c>
      <c r="U185" s="13">
        <v>100.16333333333334</v>
      </c>
      <c r="V185" s="13">
        <v>100.51666666666667</v>
      </c>
      <c r="W185" s="13">
        <v>97.086666666666659</v>
      </c>
      <c r="X185" s="13">
        <v>100.06886666666666</v>
      </c>
      <c r="Y185" s="13">
        <v>100.41413333333333</v>
      </c>
      <c r="Z185" s="13">
        <v>97.193783199780754</v>
      </c>
      <c r="AA185" s="13">
        <v>106.32</v>
      </c>
      <c r="AB185" s="13">
        <v>3.6552167994154625</v>
      </c>
      <c r="AC185" s="13">
        <v>-0.72167063775203455</v>
      </c>
      <c r="AD185" s="12">
        <v>176097.34078212289</v>
      </c>
      <c r="AE185" s="12">
        <v>157607.12</v>
      </c>
      <c r="AF185" s="12">
        <v>17445</v>
      </c>
      <c r="AG185" s="13">
        <v>10.5</v>
      </c>
      <c r="AH185" s="12">
        <v>133607.69</v>
      </c>
      <c r="AI185" s="12">
        <v>62154901</v>
      </c>
      <c r="AJ185" s="15">
        <v>-8.9176033333333335E-2</v>
      </c>
      <c r="AK185" s="15">
        <v>1.1826365742434197</v>
      </c>
      <c r="AL185" s="13">
        <v>110.08</v>
      </c>
      <c r="AM185" s="13">
        <v>43.57</v>
      </c>
      <c r="AN185" s="13">
        <v>99.405776999999986</v>
      </c>
      <c r="AO185" s="14"/>
      <c r="AP185" s="14"/>
      <c r="AQ185" s="12">
        <v>11879362.665155208</v>
      </c>
      <c r="AR185" s="12">
        <v>13744888.061689168</v>
      </c>
      <c r="AS185" s="13">
        <v>88.278102879380114</v>
      </c>
      <c r="AT185" s="13">
        <v>18.359784126503932</v>
      </c>
      <c r="AU185" s="13">
        <v>46.555181545538943</v>
      </c>
      <c r="AV185" s="13">
        <v>81.099999999999994</v>
      </c>
      <c r="AW185" s="15">
        <v>0.44341723121942878</v>
      </c>
      <c r="AX185" s="15">
        <v>8.1410446431607912</v>
      </c>
      <c r="AY185" s="15">
        <v>12.63</v>
      </c>
      <c r="AZ185" s="15">
        <v>0.93292603855658929</v>
      </c>
      <c r="BA185" s="15">
        <v>0.9129918743723181</v>
      </c>
      <c r="BB185" s="15">
        <v>0.91852668320014697</v>
      </c>
      <c r="BD185">
        <v>107.18963333333301</v>
      </c>
      <c r="BE185">
        <f t="shared" si="6"/>
        <v>0.93292603855659217</v>
      </c>
      <c r="BJ185" s="119">
        <v>1235461.57</v>
      </c>
      <c r="BK185">
        <f t="shared" si="7"/>
        <v>0.88649034061221155</v>
      </c>
      <c r="BL185">
        <f t="shared" si="8"/>
        <v>0.90743891044362535</v>
      </c>
    </row>
    <row r="186" spans="1:64">
      <c r="A186" s="16">
        <v>42370</v>
      </c>
      <c r="B186" s="16" t="str">
        <f t="shared" si="5"/>
        <v>2016-Q1</v>
      </c>
      <c r="C186" s="12">
        <v>2907537.2</v>
      </c>
      <c r="D186" s="12">
        <v>1560002.8</v>
      </c>
      <c r="E186" s="12">
        <v>618845.6</v>
      </c>
      <c r="F186" s="12">
        <v>577954.5</v>
      </c>
      <c r="G186" s="12">
        <v>1251906.2</v>
      </c>
      <c r="H186" s="12">
        <v>1120607.8</v>
      </c>
      <c r="I186" s="13">
        <v>93.736000000000004</v>
      </c>
      <c r="J186" s="13">
        <v>94.846000000000004</v>
      </c>
      <c r="K186" s="13">
        <v>91.335999999999999</v>
      </c>
      <c r="L186" s="13">
        <v>93.349000000000004</v>
      </c>
      <c r="M186" s="13">
        <v>96.497</v>
      </c>
      <c r="N186" s="13">
        <v>96.471000000000004</v>
      </c>
      <c r="O186" s="13">
        <v>93.611999999999995</v>
      </c>
      <c r="P186" s="12">
        <v>2725423</v>
      </c>
      <c r="Q186" s="12">
        <v>1292529</v>
      </c>
      <c r="R186" s="12">
        <v>1122384.1000000001</v>
      </c>
      <c r="S186" s="12">
        <v>310509.90000000002</v>
      </c>
      <c r="T186" s="12">
        <v>2414913.1</v>
      </c>
      <c r="U186" s="13">
        <v>99.076666666666668</v>
      </c>
      <c r="V186" s="13">
        <v>99.8</v>
      </c>
      <c r="W186" s="13">
        <v>92.803333333333327</v>
      </c>
      <c r="X186" s="13">
        <v>99.721343333333323</v>
      </c>
      <c r="Y186" s="13">
        <v>100.51406666666666</v>
      </c>
      <c r="Z186" s="13">
        <v>92.925633060754336</v>
      </c>
      <c r="AA186" s="13">
        <v>97.46</v>
      </c>
      <c r="AB186" s="13">
        <v>3.8951155499898507</v>
      </c>
      <c r="AC186" s="13">
        <v>-0.76435841335455079</v>
      </c>
      <c r="AD186" s="12">
        <v>176258.02675585286</v>
      </c>
      <c r="AE186" s="12">
        <v>158103.45000000001</v>
      </c>
      <c r="AF186" s="12">
        <v>17166</v>
      </c>
      <c r="AG186" s="13">
        <v>10.3</v>
      </c>
      <c r="AH186" s="12">
        <v>134144.64000000001</v>
      </c>
      <c r="AI186" s="12">
        <v>62652033</v>
      </c>
      <c r="AJ186" s="15">
        <v>-0.18608173333333333</v>
      </c>
      <c r="AK186" s="15">
        <v>1.029008949857374</v>
      </c>
      <c r="AL186" s="13">
        <v>91.61</v>
      </c>
      <c r="AM186" s="13">
        <v>33.696666666666665</v>
      </c>
      <c r="AN186" s="13">
        <v>98.812666666666672</v>
      </c>
      <c r="AO186" s="14"/>
      <c r="AP186" s="14"/>
      <c r="AQ186" s="12">
        <v>11950412.557693183</v>
      </c>
      <c r="AR186" s="12">
        <v>13815333.462040007</v>
      </c>
      <c r="AS186" s="13">
        <v>88.79468786709198</v>
      </c>
      <c r="AT186" s="13">
        <v>18.390093321809232</v>
      </c>
      <c r="AU186" s="13">
        <v>46.407707152934684</v>
      </c>
      <c r="AV186" s="13">
        <v>81.2</v>
      </c>
      <c r="AW186" s="15">
        <v>0.44454426928742302</v>
      </c>
      <c r="AX186" s="15">
        <v>8.1752105978712031</v>
      </c>
      <c r="AY186" s="15">
        <v>12.72</v>
      </c>
      <c r="AZ186" s="15">
        <v>0.90973075305389028</v>
      </c>
      <c r="BA186" s="15">
        <v>0.90744101633393826</v>
      </c>
      <c r="BB186" s="15">
        <v>0.87834870443566093</v>
      </c>
      <c r="BD186">
        <v>109.922633333333</v>
      </c>
      <c r="BE186">
        <f t="shared" si="6"/>
        <v>0.90973075305389317</v>
      </c>
      <c r="BJ186" s="119">
        <v>1243607.56</v>
      </c>
      <c r="BK186">
        <f t="shared" si="7"/>
        <v>0.65934790670987287</v>
      </c>
      <c r="BL186">
        <f t="shared" si="8"/>
        <v>0.66996377459271894</v>
      </c>
    </row>
    <row r="187" spans="1:64">
      <c r="A187" s="16">
        <v>42461</v>
      </c>
      <c r="B187" s="16" t="str">
        <f t="shared" si="5"/>
        <v>2016-Q2</v>
      </c>
      <c r="C187" s="12">
        <v>2913187.9</v>
      </c>
      <c r="D187" s="12">
        <v>1562965.8</v>
      </c>
      <c r="E187" s="12">
        <v>620760.80000000005</v>
      </c>
      <c r="F187" s="12">
        <v>581653.1</v>
      </c>
      <c r="G187" s="12">
        <v>1262228.8999999999</v>
      </c>
      <c r="H187" s="12">
        <v>1129008.7</v>
      </c>
      <c r="I187" s="13">
        <v>93.884</v>
      </c>
      <c r="J187" s="13">
        <v>95.120999999999995</v>
      </c>
      <c r="K187" s="13">
        <v>91.563000000000002</v>
      </c>
      <c r="L187" s="13">
        <v>93.293999999999997</v>
      </c>
      <c r="M187" s="13">
        <v>96.522000000000006</v>
      </c>
      <c r="N187" s="13">
        <v>96.537000000000006</v>
      </c>
      <c r="O187" s="13">
        <v>93.73</v>
      </c>
      <c r="P187" s="12">
        <v>2735021.1</v>
      </c>
      <c r="Q187" s="12">
        <v>1299847.8999999999</v>
      </c>
      <c r="R187" s="12">
        <v>1120326.5</v>
      </c>
      <c r="S187" s="12">
        <v>314846.7</v>
      </c>
      <c r="T187" s="12">
        <v>2420174.4</v>
      </c>
      <c r="U187" s="13">
        <v>100.50333333333333</v>
      </c>
      <c r="V187" s="13">
        <v>101.18</v>
      </c>
      <c r="W187" s="13">
        <v>94.660000000000011</v>
      </c>
      <c r="X187" s="13">
        <v>100.06810333333334</v>
      </c>
      <c r="Y187" s="13">
        <v>100.68951</v>
      </c>
      <c r="Z187" s="13">
        <v>94.752367516457142</v>
      </c>
      <c r="AA187" s="13">
        <v>97.46</v>
      </c>
      <c r="AB187" s="13">
        <v>4.189841538663087</v>
      </c>
      <c r="AC187" s="13">
        <v>-0.50545862333566638</v>
      </c>
      <c r="AD187" s="12">
        <v>176638.27586206896</v>
      </c>
      <c r="AE187" s="12">
        <v>158797.81</v>
      </c>
      <c r="AF187" s="12">
        <v>16876</v>
      </c>
      <c r="AG187" s="13">
        <v>10.1</v>
      </c>
      <c r="AH187" s="12">
        <v>134742.07</v>
      </c>
      <c r="AI187" s="12">
        <v>62790695</v>
      </c>
      <c r="AJ187" s="15">
        <v>-0.25809379999999998</v>
      </c>
      <c r="AK187" s="15">
        <v>0.93848714080198314</v>
      </c>
      <c r="AL187" s="13">
        <v>107.25</v>
      </c>
      <c r="AM187" s="13">
        <v>45.523333333333333</v>
      </c>
      <c r="AN187" s="13">
        <v>105.07205999999999</v>
      </c>
      <c r="AO187" s="14"/>
      <c r="AP187" s="14"/>
      <c r="AQ187" s="12">
        <v>11982959.588817045</v>
      </c>
      <c r="AR187" s="12">
        <v>13841507.50279801</v>
      </c>
      <c r="AS187" s="13">
        <v>89.392565148388655</v>
      </c>
      <c r="AT187" s="13">
        <v>18.345264963036957</v>
      </c>
      <c r="AU187" s="13">
        <v>46.395216679796263</v>
      </c>
      <c r="AV187" s="13">
        <v>81.099999999999994</v>
      </c>
      <c r="AW187" s="15">
        <v>0.44619432203463427</v>
      </c>
      <c r="AX187" s="15">
        <v>8.1855530627280064</v>
      </c>
      <c r="AY187" s="15">
        <v>12.56</v>
      </c>
      <c r="AZ187" s="15">
        <v>0.90496072319634546</v>
      </c>
      <c r="BA187" s="15">
        <v>0.88558271342543393</v>
      </c>
      <c r="BB187" s="15">
        <v>0.90073860565663844</v>
      </c>
      <c r="BD187">
        <v>110.502033333333</v>
      </c>
      <c r="BE187">
        <f t="shared" si="6"/>
        <v>0.90496072319634824</v>
      </c>
      <c r="BJ187" s="119">
        <v>1253557.24</v>
      </c>
      <c r="BK187">
        <f t="shared" si="7"/>
        <v>0.80006589860228683</v>
      </c>
      <c r="BL187">
        <f t="shared" si="8"/>
        <v>0.82455858114609537</v>
      </c>
    </row>
    <row r="188" spans="1:64">
      <c r="A188" s="16">
        <v>42552</v>
      </c>
      <c r="B188" s="16" t="str">
        <f t="shared" si="5"/>
        <v>2016-Q3</v>
      </c>
      <c r="C188" s="12">
        <v>2927213.3</v>
      </c>
      <c r="D188" s="12">
        <v>1569463.4</v>
      </c>
      <c r="E188" s="12">
        <v>622858</v>
      </c>
      <c r="F188" s="12">
        <v>588768.5</v>
      </c>
      <c r="G188" s="12">
        <v>1274222.8</v>
      </c>
      <c r="H188" s="12">
        <v>1141296</v>
      </c>
      <c r="I188" s="13">
        <v>94.131</v>
      </c>
      <c r="J188" s="13">
        <v>95.353999999999999</v>
      </c>
      <c r="K188" s="13">
        <v>91.965000000000003</v>
      </c>
      <c r="L188" s="13">
        <v>93.643000000000001</v>
      </c>
      <c r="M188" s="13">
        <v>97.054000000000002</v>
      </c>
      <c r="N188" s="13">
        <v>97.399000000000001</v>
      </c>
      <c r="O188" s="13">
        <v>93.981999999999999</v>
      </c>
      <c r="P188" s="12">
        <v>2755402.8</v>
      </c>
      <c r="Q188" s="12">
        <v>1311469.1000000001</v>
      </c>
      <c r="R188" s="12">
        <v>1128805.2</v>
      </c>
      <c r="S188" s="12">
        <v>315128.40000000002</v>
      </c>
      <c r="T188" s="12">
        <v>2440274.2999999998</v>
      </c>
      <c r="U188" s="13">
        <v>100.44333333333333</v>
      </c>
      <c r="V188" s="13">
        <v>101.07666666666667</v>
      </c>
      <c r="W188" s="13">
        <v>94.946666666666673</v>
      </c>
      <c r="X188" s="13">
        <v>100.34914666666667</v>
      </c>
      <c r="Y188" s="13">
        <v>100.97032333333334</v>
      </c>
      <c r="Z188" s="13">
        <v>95.03569653113469</v>
      </c>
      <c r="AA188" s="13">
        <v>97.46</v>
      </c>
      <c r="AB188" s="13">
        <v>3.815112087132956</v>
      </c>
      <c r="AC188" s="13">
        <v>-0.72409014028729302</v>
      </c>
      <c r="AD188" s="12">
        <v>176762.73029966705</v>
      </c>
      <c r="AE188" s="12">
        <v>159263.22</v>
      </c>
      <c r="AF188" s="12">
        <v>16469</v>
      </c>
      <c r="AG188" s="13">
        <v>9.9</v>
      </c>
      <c r="AH188" s="12">
        <v>135327.48000000001</v>
      </c>
      <c r="AI188" s="12">
        <v>62825398</v>
      </c>
      <c r="AJ188" s="15">
        <v>-0.29812586666666668</v>
      </c>
      <c r="AK188" s="15">
        <v>0.65492719601937288</v>
      </c>
      <c r="AL188" s="13">
        <v>108.16</v>
      </c>
      <c r="AM188" s="13">
        <v>45.786666666666669</v>
      </c>
      <c r="AN188" s="13">
        <v>106.08072199999999</v>
      </c>
      <c r="AO188" s="14"/>
      <c r="AP188" s="14"/>
      <c r="AQ188" s="12">
        <v>12067709.188084915</v>
      </c>
      <c r="AR188" s="12">
        <v>13922762.650006648</v>
      </c>
      <c r="AS188" s="13">
        <v>89.889226012499094</v>
      </c>
      <c r="AT188" s="13">
        <v>18.379719435535712</v>
      </c>
      <c r="AU188" s="13">
        <v>46.592833363347737</v>
      </c>
      <c r="AV188" s="13">
        <v>81.3</v>
      </c>
      <c r="AW188" s="15">
        <v>0.44802648990423766</v>
      </c>
      <c r="AX188" s="15">
        <v>8.2346011841277615</v>
      </c>
      <c r="AY188" s="15">
        <v>12.65</v>
      </c>
      <c r="AZ188" s="15">
        <v>0.90468863934225507</v>
      </c>
      <c r="BA188" s="15">
        <v>0.89557585527494177</v>
      </c>
      <c r="BB188" s="15">
        <v>0.89597706298718749</v>
      </c>
      <c r="BD188">
        <v>110.535266666666</v>
      </c>
      <c r="BE188">
        <f t="shared" si="6"/>
        <v>0.90468863934226063</v>
      </c>
      <c r="BJ188" s="119">
        <v>1265497.6499999999</v>
      </c>
      <c r="BK188">
        <f t="shared" si="7"/>
        <v>0.95252212017058469</v>
      </c>
      <c r="BL188">
        <f t="shared" si="8"/>
        <v>0.9502159235935892</v>
      </c>
    </row>
    <row r="189" spans="1:64">
      <c r="A189" s="16">
        <v>42644</v>
      </c>
      <c r="B189" s="16" t="str">
        <f t="shared" si="5"/>
        <v>2016-Q4</v>
      </c>
      <c r="C189" s="12">
        <v>2949677.5</v>
      </c>
      <c r="D189" s="12">
        <v>1580388.9</v>
      </c>
      <c r="E189" s="12">
        <v>627361.5</v>
      </c>
      <c r="F189" s="12">
        <v>596517.5</v>
      </c>
      <c r="G189" s="12">
        <v>1285603.2</v>
      </c>
      <c r="H189" s="12">
        <v>1160623.6000000001</v>
      </c>
      <c r="I189" s="13">
        <v>94.225999999999999</v>
      </c>
      <c r="J189" s="13">
        <v>95.72</v>
      </c>
      <c r="K189" s="13">
        <v>91.942999999999998</v>
      </c>
      <c r="L189" s="13">
        <v>94.234999999999999</v>
      </c>
      <c r="M189" s="13">
        <v>97.712000000000003</v>
      </c>
      <c r="N189" s="13">
        <v>98.766999999999996</v>
      </c>
      <c r="O189" s="13">
        <v>94.004999999999995</v>
      </c>
      <c r="P189" s="12">
        <v>2779357.8</v>
      </c>
      <c r="Q189" s="12">
        <v>1323480.5</v>
      </c>
      <c r="R189" s="12">
        <v>1138413.8</v>
      </c>
      <c r="S189" s="12">
        <v>317463.5</v>
      </c>
      <c r="T189" s="12">
        <v>2461894.2999999998</v>
      </c>
      <c r="U189" s="13">
        <v>100.88666666666667</v>
      </c>
      <c r="V189" s="13">
        <v>101.31666666666666</v>
      </c>
      <c r="W189" s="13">
        <v>97.236666666666679</v>
      </c>
      <c r="X189" s="13">
        <v>100.82130666666667</v>
      </c>
      <c r="Y189" s="13">
        <v>101.23601666666667</v>
      </c>
      <c r="Z189" s="13">
        <v>97.327437724111661</v>
      </c>
      <c r="AA189" s="13">
        <v>97.46</v>
      </c>
      <c r="AB189" s="13">
        <v>3.4733450933161532</v>
      </c>
      <c r="AC189" s="13">
        <v>-0.47992381549435642</v>
      </c>
      <c r="AD189" s="12">
        <v>177004.69545957918</v>
      </c>
      <c r="AE189" s="12">
        <v>159835.24</v>
      </c>
      <c r="AF189" s="12">
        <v>16157</v>
      </c>
      <c r="AG189" s="13">
        <v>9.6999999999999993</v>
      </c>
      <c r="AH189" s="12">
        <v>135866.91</v>
      </c>
      <c r="AI189" s="12">
        <v>62982506</v>
      </c>
      <c r="AJ189" s="15">
        <v>-0.31248123333333333</v>
      </c>
      <c r="AK189" s="15">
        <v>1.0918382834490699</v>
      </c>
      <c r="AL189" s="13">
        <v>122.55</v>
      </c>
      <c r="AM189" s="13">
        <v>49.186666666666667</v>
      </c>
      <c r="AN189" s="13">
        <v>108.26761499999998</v>
      </c>
      <c r="AO189" s="14"/>
      <c r="AP189" s="14"/>
      <c r="AQ189" s="12">
        <v>12135503.510523433</v>
      </c>
      <c r="AR189" s="12">
        <v>14047027.033870794</v>
      </c>
      <c r="AS189" s="13">
        <v>90.716743547591889</v>
      </c>
      <c r="AT189" s="13">
        <v>18.454487883898445</v>
      </c>
      <c r="AU189" s="13">
        <v>46.833282562621434</v>
      </c>
      <c r="AV189" s="13">
        <v>82</v>
      </c>
      <c r="AW189" s="15">
        <v>0.44868650894885964</v>
      </c>
      <c r="AX189" s="15">
        <v>8.2802797430654227</v>
      </c>
      <c r="AY189" s="15">
        <v>12.24</v>
      </c>
      <c r="AZ189" s="15">
        <v>0.91007875821573592</v>
      </c>
      <c r="BA189" s="15">
        <v>0.92686996014459178</v>
      </c>
      <c r="BB189" s="15">
        <v>0.94867659614837296</v>
      </c>
      <c r="BD189">
        <v>109.8806</v>
      </c>
      <c r="BE189">
        <f t="shared" si="6"/>
        <v>0.91007875821573603</v>
      </c>
      <c r="BJ189" s="119">
        <v>1276766.5900000001</v>
      </c>
      <c r="BK189">
        <f t="shared" si="7"/>
        <v>0.89047498428782568</v>
      </c>
      <c r="BL189">
        <f t="shared" si="8"/>
        <v>0.89312481302328273</v>
      </c>
    </row>
    <row r="190" spans="1:64">
      <c r="A190" s="16">
        <v>42736</v>
      </c>
      <c r="B190" s="16" t="str">
        <f t="shared" si="5"/>
        <v>2017-Q1</v>
      </c>
      <c r="C190" s="12">
        <v>2973536.7</v>
      </c>
      <c r="D190" s="12">
        <v>1587358.3</v>
      </c>
      <c r="E190" s="12">
        <v>626072.69999999995</v>
      </c>
      <c r="F190" s="12">
        <v>589959.6</v>
      </c>
      <c r="G190" s="12">
        <v>1311871.3999999999</v>
      </c>
      <c r="H190" s="12">
        <v>1164409.6000000001</v>
      </c>
      <c r="I190" s="13">
        <v>94.587999999999994</v>
      </c>
      <c r="J190" s="13">
        <v>96.224999999999994</v>
      </c>
      <c r="K190" s="13">
        <v>92.632999999999996</v>
      </c>
      <c r="L190" s="13">
        <v>94.522000000000006</v>
      </c>
      <c r="M190" s="13">
        <v>99.076999999999998</v>
      </c>
      <c r="N190" s="13">
        <v>100.64700000000001</v>
      </c>
      <c r="O190" s="13">
        <v>94.313000000000002</v>
      </c>
      <c r="P190" s="12">
        <v>2812605.6</v>
      </c>
      <c r="Q190" s="12">
        <v>1337096</v>
      </c>
      <c r="R190" s="12">
        <v>1150042.7</v>
      </c>
      <c r="S190" s="12">
        <v>325466.90000000002</v>
      </c>
      <c r="T190" s="12">
        <v>2487138.7000000002</v>
      </c>
      <c r="U190" s="13">
        <v>100.79666666666668</v>
      </c>
      <c r="V190" s="13">
        <v>100.86666666666667</v>
      </c>
      <c r="W190" s="13">
        <v>100.42</v>
      </c>
      <c r="X190" s="13">
        <v>101.49415333333333</v>
      </c>
      <c r="Y190" s="13">
        <v>101.63139333333334</v>
      </c>
      <c r="Z190" s="13">
        <v>100.59246948467437</v>
      </c>
      <c r="AA190" s="13">
        <v>94.63</v>
      </c>
      <c r="AB190" s="13">
        <v>3.5028123696404463</v>
      </c>
      <c r="AC190" s="13">
        <v>-1.0417102205869175</v>
      </c>
      <c r="AD190" s="12">
        <v>177141.9646799117</v>
      </c>
      <c r="AE190" s="12">
        <v>160490.62</v>
      </c>
      <c r="AF190" s="12">
        <v>15710</v>
      </c>
      <c r="AG190" s="13">
        <v>9.4</v>
      </c>
      <c r="AH190" s="12">
        <v>136544.67000000001</v>
      </c>
      <c r="AI190" s="12">
        <v>63298268</v>
      </c>
      <c r="AJ190" s="15">
        <v>-0.32783110000000004</v>
      </c>
      <c r="AK190" s="15">
        <v>1.3992216973588236</v>
      </c>
      <c r="AL190" s="13">
        <v>128.84</v>
      </c>
      <c r="AM190" s="13">
        <v>53.68</v>
      </c>
      <c r="AN190" s="13">
        <v>113.32666400000001</v>
      </c>
      <c r="AO190" s="14"/>
      <c r="AP190" s="14"/>
      <c r="AQ190" s="12">
        <v>12196240.451588098</v>
      </c>
      <c r="AR190" s="12">
        <v>14076521.464135936</v>
      </c>
      <c r="AS190" s="13">
        <v>91.458841090489443</v>
      </c>
      <c r="AT190" s="13">
        <v>18.527791219200228</v>
      </c>
      <c r="AU190" s="13">
        <v>46.976588680119967</v>
      </c>
      <c r="AV190" s="13">
        <v>82.2</v>
      </c>
      <c r="AW190" s="15">
        <v>0.44966520843680857</v>
      </c>
      <c r="AX190" s="15">
        <v>8.3313031004553419</v>
      </c>
      <c r="AY190" s="15">
        <v>12.26</v>
      </c>
      <c r="AZ190" s="15">
        <v>0.91797271234315292</v>
      </c>
      <c r="BA190" s="15">
        <v>0.9391435011269722</v>
      </c>
      <c r="BB190" s="15">
        <v>0.93536619586568148</v>
      </c>
      <c r="BD190">
        <v>108.9357</v>
      </c>
      <c r="BE190">
        <f t="shared" si="6"/>
        <v>0.91797271234315292</v>
      </c>
      <c r="BJ190" s="119">
        <v>1302951.1100000001</v>
      </c>
      <c r="BK190">
        <f t="shared" si="7"/>
        <v>2.0508462709695419</v>
      </c>
      <c r="BL190">
        <f t="shared" si="8"/>
        <v>2.0432587597790652</v>
      </c>
    </row>
    <row r="191" spans="1:64">
      <c r="A191" s="16">
        <v>42826</v>
      </c>
      <c r="B191" s="16" t="str">
        <f t="shared" si="5"/>
        <v>2017-Q2</v>
      </c>
      <c r="C191" s="12">
        <v>2993230.4</v>
      </c>
      <c r="D191" s="12">
        <v>1595759.3</v>
      </c>
      <c r="E191" s="12">
        <v>628570.6</v>
      </c>
      <c r="F191" s="12">
        <v>636896.69999999995</v>
      </c>
      <c r="G191" s="12">
        <v>1332049.8</v>
      </c>
      <c r="H191" s="12">
        <v>1221909.3</v>
      </c>
      <c r="I191" s="13">
        <v>94.974999999999994</v>
      </c>
      <c r="J191" s="13">
        <v>96.525000000000006</v>
      </c>
      <c r="K191" s="13">
        <v>93.078999999999994</v>
      </c>
      <c r="L191" s="13">
        <v>94.926000000000002</v>
      </c>
      <c r="M191" s="13">
        <v>98.945999999999998</v>
      </c>
      <c r="N191" s="13">
        <v>100.00700000000001</v>
      </c>
      <c r="O191" s="13">
        <v>94.712999999999994</v>
      </c>
      <c r="P191" s="12">
        <v>2842812.6</v>
      </c>
      <c r="Q191" s="12">
        <v>1350323.9</v>
      </c>
      <c r="R191" s="12">
        <v>1164497.7</v>
      </c>
      <c r="S191" s="12">
        <v>327991</v>
      </c>
      <c r="T191" s="12">
        <v>2514821.5999999996</v>
      </c>
      <c r="U191" s="13">
        <v>102.03333333333335</v>
      </c>
      <c r="V191" s="13">
        <v>102.39</v>
      </c>
      <c r="W191" s="13">
        <v>99.006666666666661</v>
      </c>
      <c r="X191" s="13">
        <v>101.55754</v>
      </c>
      <c r="Y191" s="13">
        <v>101.85333333333334</v>
      </c>
      <c r="Z191" s="13">
        <v>99.166938474746743</v>
      </c>
      <c r="AA191" s="13">
        <v>94.63</v>
      </c>
      <c r="AB191" s="13">
        <v>1.8904679632065733</v>
      </c>
      <c r="AC191" s="13">
        <v>-1.4870026958512845</v>
      </c>
      <c r="AD191" s="12">
        <v>177294.37843784378</v>
      </c>
      <c r="AE191" s="12">
        <v>161160.59</v>
      </c>
      <c r="AF191" s="12">
        <v>15138</v>
      </c>
      <c r="AG191" s="13">
        <v>9.1</v>
      </c>
      <c r="AH191" s="12">
        <v>137306.29999999999</v>
      </c>
      <c r="AI191" s="12">
        <v>63586787</v>
      </c>
      <c r="AJ191" s="15">
        <v>-0.32994780000000001</v>
      </c>
      <c r="AK191" s="15">
        <v>1.1690189718067676</v>
      </c>
      <c r="AL191" s="13">
        <v>116.18</v>
      </c>
      <c r="AM191" s="13">
        <v>49.669999999999995</v>
      </c>
      <c r="AN191" s="13">
        <v>110.01896933333335</v>
      </c>
      <c r="AO191" s="14"/>
      <c r="AP191" s="14"/>
      <c r="AQ191" s="12">
        <v>12261032.458379736</v>
      </c>
      <c r="AR191" s="12">
        <v>14283750.878322907</v>
      </c>
      <c r="AS191" s="13">
        <v>92.313393088793404</v>
      </c>
      <c r="AT191" s="13">
        <v>18.572967497823132</v>
      </c>
      <c r="AU191" s="13">
        <v>47.073150590231897</v>
      </c>
      <c r="AV191" s="13">
        <v>82.4</v>
      </c>
      <c r="AW191" s="15">
        <v>0.4511259474045165</v>
      </c>
      <c r="AX191" s="15">
        <v>8.3787475585687545</v>
      </c>
      <c r="AY191" s="15">
        <v>12.45</v>
      </c>
      <c r="AZ191" s="15">
        <v>0.90509068254396841</v>
      </c>
      <c r="BA191" s="15">
        <v>0.90735867888576349</v>
      </c>
      <c r="BB191" s="15">
        <v>0.87627059235892046</v>
      </c>
      <c r="BD191">
        <v>110.48616666666599</v>
      </c>
      <c r="BE191">
        <f t="shared" si="6"/>
        <v>0.90509068254397407</v>
      </c>
      <c r="BJ191" s="119">
        <v>1322925.53</v>
      </c>
      <c r="BK191">
        <f t="shared" si="7"/>
        <v>1.5330137751676576</v>
      </c>
      <c r="BL191">
        <f t="shared" si="8"/>
        <v>1.5381385705946604</v>
      </c>
    </row>
    <row r="192" spans="1:64">
      <c r="A192" s="16">
        <v>42917</v>
      </c>
      <c r="B192" s="16" t="str">
        <f t="shared" si="5"/>
        <v>2017-Q3</v>
      </c>
      <c r="C192" s="12">
        <v>3015165.3</v>
      </c>
      <c r="D192" s="12">
        <v>1601697.6</v>
      </c>
      <c r="E192" s="12">
        <v>631337.80000000005</v>
      </c>
      <c r="F192" s="12">
        <v>607316.69999999995</v>
      </c>
      <c r="G192" s="12">
        <v>1348650.3</v>
      </c>
      <c r="H192" s="12">
        <v>1195696.8999999999</v>
      </c>
      <c r="I192" s="13">
        <v>95.203000000000003</v>
      </c>
      <c r="J192" s="13">
        <v>96.694999999999993</v>
      </c>
      <c r="K192" s="13">
        <v>93.341999999999999</v>
      </c>
      <c r="L192" s="13">
        <v>95.185000000000002</v>
      </c>
      <c r="M192" s="13">
        <v>98.468999999999994</v>
      </c>
      <c r="N192" s="13">
        <v>99.510999999999996</v>
      </c>
      <c r="O192" s="13">
        <v>94.953000000000003</v>
      </c>
      <c r="P192" s="12">
        <v>2870515.8</v>
      </c>
      <c r="Q192" s="12">
        <v>1362573.3</v>
      </c>
      <c r="R192" s="12">
        <v>1181794.7</v>
      </c>
      <c r="S192" s="12">
        <v>326147.8</v>
      </c>
      <c r="T192" s="12">
        <v>2544368</v>
      </c>
      <c r="U192" s="13">
        <v>101.93</v>
      </c>
      <c r="V192" s="13">
        <v>102.36666666666667</v>
      </c>
      <c r="W192" s="13">
        <v>98.11333333333333</v>
      </c>
      <c r="X192" s="13">
        <v>101.77143999999998</v>
      </c>
      <c r="Y192" s="13">
        <v>102.18678333333332</v>
      </c>
      <c r="Z192" s="13">
        <v>98.274772672936237</v>
      </c>
      <c r="AA192" s="13">
        <v>94.63</v>
      </c>
      <c r="AB192" s="13">
        <v>4.268777121798113</v>
      </c>
      <c r="AC192" s="13">
        <v>-0.54403462959514093</v>
      </c>
      <c r="AD192" s="12">
        <v>177717.03622392975</v>
      </c>
      <c r="AE192" s="12">
        <v>161900.22</v>
      </c>
      <c r="AF192" s="12">
        <v>14835</v>
      </c>
      <c r="AG192" s="13">
        <v>8.9</v>
      </c>
      <c r="AH192" s="12">
        <v>138060.81</v>
      </c>
      <c r="AI192" s="12">
        <v>63828055</v>
      </c>
      <c r="AJ192" s="15">
        <v>-0.32963219999999999</v>
      </c>
      <c r="AK192" s="15">
        <v>1.1223076422977394</v>
      </c>
      <c r="AL192" s="13">
        <v>122.9</v>
      </c>
      <c r="AM192" s="13">
        <v>52.110000000000007</v>
      </c>
      <c r="AN192" s="13">
        <v>113.26667800000001</v>
      </c>
      <c r="AO192" s="14"/>
      <c r="AP192" s="14"/>
      <c r="AQ192" s="12">
        <v>12359973.943857104</v>
      </c>
      <c r="AR192" s="12">
        <v>14260706.798491398</v>
      </c>
      <c r="AS192" s="13">
        <v>93.121160921793447</v>
      </c>
      <c r="AT192" s="13">
        <v>18.623602240935806</v>
      </c>
      <c r="AU192" s="13">
        <v>47.238871684246057</v>
      </c>
      <c r="AV192" s="13">
        <v>83.3</v>
      </c>
      <c r="AW192" s="15">
        <v>0.45190666660962175</v>
      </c>
      <c r="AX192" s="15">
        <v>8.4161300089647817</v>
      </c>
      <c r="AY192" s="15">
        <v>12.43</v>
      </c>
      <c r="AZ192" s="15">
        <v>0.86838572304400452</v>
      </c>
      <c r="BA192" s="15">
        <v>0.85135365230716831</v>
      </c>
      <c r="BB192" s="15">
        <v>0.8470269354565475</v>
      </c>
      <c r="BD192">
        <v>115.1562</v>
      </c>
      <c r="BE192">
        <f t="shared" si="6"/>
        <v>0.86838572304400463</v>
      </c>
      <c r="BJ192" s="119">
        <v>1339316.99</v>
      </c>
      <c r="BK192">
        <f t="shared" si="7"/>
        <v>1.2390311947491073</v>
      </c>
      <c r="BL192">
        <f t="shared" si="8"/>
        <v>1.2462371902311808</v>
      </c>
    </row>
    <row r="193" spans="1:64">
      <c r="A193" s="16">
        <v>43009</v>
      </c>
      <c r="B193" s="16" t="str">
        <f t="shared" si="5"/>
        <v>2017-Q4</v>
      </c>
      <c r="C193" s="12">
        <v>3039688.4</v>
      </c>
      <c r="D193" s="12">
        <v>1608836.1</v>
      </c>
      <c r="E193" s="12">
        <v>634564</v>
      </c>
      <c r="F193" s="12">
        <v>609537.5</v>
      </c>
      <c r="G193" s="12">
        <v>1378294.8</v>
      </c>
      <c r="H193" s="12">
        <v>1220002.7</v>
      </c>
      <c r="I193" s="13">
        <v>95.570999999999998</v>
      </c>
      <c r="J193" s="13">
        <v>97.055000000000007</v>
      </c>
      <c r="K193" s="13">
        <v>93.774000000000001</v>
      </c>
      <c r="L193" s="13">
        <v>95.825000000000003</v>
      </c>
      <c r="M193" s="13">
        <v>98.891999999999996</v>
      </c>
      <c r="N193" s="13">
        <v>100.32299999999999</v>
      </c>
      <c r="O193" s="13">
        <v>95.269000000000005</v>
      </c>
      <c r="P193" s="12">
        <v>2905075.4</v>
      </c>
      <c r="Q193" s="12">
        <v>1377995.9</v>
      </c>
      <c r="R193" s="12">
        <v>1196498.1000000001</v>
      </c>
      <c r="S193" s="12">
        <v>330581.3</v>
      </c>
      <c r="T193" s="12">
        <v>2574494</v>
      </c>
      <c r="U193" s="13">
        <v>102.31666666666666</v>
      </c>
      <c r="V193" s="13">
        <v>102.52</v>
      </c>
      <c r="W193" s="13">
        <v>100.66333333333334</v>
      </c>
      <c r="X193" s="13">
        <v>102.27319333333334</v>
      </c>
      <c r="Y193" s="13">
        <v>102.46935000000001</v>
      </c>
      <c r="Z193" s="13">
        <v>100.81827476526585</v>
      </c>
      <c r="AA193" s="13">
        <v>94.63</v>
      </c>
      <c r="AB193" s="13">
        <v>4.2107679854023754</v>
      </c>
      <c r="AC193" s="13">
        <v>-0.57671480747109016</v>
      </c>
      <c r="AD193" s="12">
        <v>177906.61555312155</v>
      </c>
      <c r="AE193" s="12">
        <v>162428.74</v>
      </c>
      <c r="AF193" s="12">
        <v>14490</v>
      </c>
      <c r="AG193" s="13">
        <v>8.6999999999999993</v>
      </c>
      <c r="AH193" s="12">
        <v>138580.39000000001</v>
      </c>
      <c r="AI193" s="12">
        <v>64114197</v>
      </c>
      <c r="AJ193" s="15">
        <v>-0.32881339999999998</v>
      </c>
      <c r="AK193" s="15">
        <v>0.99238736196486454</v>
      </c>
      <c r="AL193" s="13">
        <v>143.19</v>
      </c>
      <c r="AM193" s="13">
        <v>61.53</v>
      </c>
      <c r="AN193" s="13">
        <v>113.72114133333332</v>
      </c>
      <c r="AO193" s="14"/>
      <c r="AP193" s="14"/>
      <c r="AQ193" s="12">
        <v>12496091.538030768</v>
      </c>
      <c r="AR193" s="12">
        <v>14378213.374461867</v>
      </c>
      <c r="AS193" s="13">
        <v>93.965636036368963</v>
      </c>
      <c r="AT193" s="13">
        <v>18.713981281883981</v>
      </c>
      <c r="AU193" s="13">
        <v>47.41053529844568</v>
      </c>
      <c r="AV193" s="13">
        <v>83.7</v>
      </c>
      <c r="AW193" s="15">
        <v>0.45333459179565905</v>
      </c>
      <c r="AX193" s="15">
        <v>8.48369506529448</v>
      </c>
      <c r="AY193" s="15">
        <v>12.62</v>
      </c>
      <c r="AZ193" s="15">
        <v>0.86380600990152034</v>
      </c>
      <c r="BA193" s="15">
        <v>0.84932903006624771</v>
      </c>
      <c r="BB193" s="15">
        <v>0.83381972817476857</v>
      </c>
      <c r="BD193">
        <v>115.76673333333299</v>
      </c>
      <c r="BE193">
        <f t="shared" si="6"/>
        <v>0.86380600990152301</v>
      </c>
      <c r="BJ193" s="119">
        <v>1369154.77</v>
      </c>
      <c r="BK193">
        <f t="shared" si="7"/>
        <v>2.2278355477294509</v>
      </c>
      <c r="BL193">
        <f t="shared" si="8"/>
        <v>2.1980864869121319</v>
      </c>
    </row>
    <row r="194" spans="1:64">
      <c r="A194" s="16">
        <v>43101</v>
      </c>
      <c r="B194" s="16" t="str">
        <f t="shared" si="5"/>
        <v>2018-Q1</v>
      </c>
      <c r="C194" s="12">
        <v>3041011.3</v>
      </c>
      <c r="D194" s="12">
        <v>1615929.5</v>
      </c>
      <c r="E194" s="12">
        <v>633680.80000000005</v>
      </c>
      <c r="F194" s="12">
        <v>614053.9</v>
      </c>
      <c r="G194" s="12">
        <v>1375422.1</v>
      </c>
      <c r="H194" s="12">
        <v>1221991.2</v>
      </c>
      <c r="I194" s="13">
        <v>95.966999999999999</v>
      </c>
      <c r="J194" s="13">
        <v>97.56</v>
      </c>
      <c r="K194" s="13">
        <v>94.216999999999999</v>
      </c>
      <c r="L194" s="13">
        <v>95.978999999999999</v>
      </c>
      <c r="M194" s="13">
        <v>99.403000000000006</v>
      </c>
      <c r="N194" s="13">
        <v>101.086</v>
      </c>
      <c r="O194" s="13">
        <v>95.594999999999999</v>
      </c>
      <c r="P194" s="12">
        <v>2918380.3</v>
      </c>
      <c r="Q194" s="12">
        <v>1390240.7</v>
      </c>
      <c r="R194" s="12">
        <v>1191520.8999999999</v>
      </c>
      <c r="S194" s="12">
        <v>336618.6</v>
      </c>
      <c r="T194" s="12">
        <v>2581761.5999999996</v>
      </c>
      <c r="U194" s="13">
        <v>102.07333333333334</v>
      </c>
      <c r="V194" s="13">
        <v>102.04666666666667</v>
      </c>
      <c r="W194" s="13">
        <v>102.58</v>
      </c>
      <c r="X194" s="13">
        <v>102.79015</v>
      </c>
      <c r="Y194" s="13">
        <v>102.83448666666668</v>
      </c>
      <c r="Z194" s="13">
        <v>102.74906069201847</v>
      </c>
      <c r="AA194" s="13">
        <v>96.34</v>
      </c>
      <c r="AB194" s="13">
        <v>4.0330318029833219</v>
      </c>
      <c r="AC194" s="13">
        <v>-0.48827083982166397</v>
      </c>
      <c r="AD194" s="12">
        <v>178314.10928961748</v>
      </c>
      <c r="AE194" s="12">
        <v>163157.41</v>
      </c>
      <c r="AF194" s="12">
        <v>14219</v>
      </c>
      <c r="AG194" s="13">
        <v>8.5</v>
      </c>
      <c r="AH194" s="12">
        <v>139346.71</v>
      </c>
      <c r="AI194" s="12">
        <v>64119321</v>
      </c>
      <c r="AJ194" s="15">
        <v>-0.32828643333333335</v>
      </c>
      <c r="AK194" s="15">
        <v>1.1563302845623982</v>
      </c>
      <c r="AL194" s="13">
        <v>151.13999999999999</v>
      </c>
      <c r="AM194" s="13">
        <v>66.806666666666658</v>
      </c>
      <c r="AN194" s="13">
        <v>119.51101866666667</v>
      </c>
      <c r="AO194" s="14"/>
      <c r="AP194" s="14"/>
      <c r="AQ194" s="12">
        <v>12593130.540875997</v>
      </c>
      <c r="AR194" s="12">
        <v>14438621.177915122</v>
      </c>
      <c r="AS194" s="13">
        <v>94.87171193490741</v>
      </c>
      <c r="AT194" s="13">
        <v>18.638511729255814</v>
      </c>
      <c r="AU194" s="13">
        <v>47.427378402837419</v>
      </c>
      <c r="AV194" s="13">
        <v>84</v>
      </c>
      <c r="AW194" s="15">
        <v>0.45716393753617424</v>
      </c>
      <c r="AX194" s="15">
        <v>8.5208554119607562</v>
      </c>
      <c r="AY194" s="15">
        <v>12.23</v>
      </c>
      <c r="AZ194" s="15">
        <v>0.85129712142391367</v>
      </c>
      <c r="BA194" s="15">
        <v>0.81353726000650828</v>
      </c>
      <c r="BB194" s="15">
        <v>0.81162243324405492</v>
      </c>
      <c r="BD194">
        <v>117.4678</v>
      </c>
      <c r="BE194">
        <f t="shared" si="6"/>
        <v>0.85129712142391367</v>
      </c>
      <c r="BJ194" s="119">
        <v>1366318.27</v>
      </c>
      <c r="BK194">
        <f t="shared" si="7"/>
        <v>-0.20717161143147811</v>
      </c>
      <c r="BL194">
        <f t="shared" si="8"/>
        <v>-0.20842420649050952</v>
      </c>
    </row>
    <row r="195" spans="1:64">
      <c r="A195" s="16">
        <v>43191</v>
      </c>
      <c r="B195" s="16" t="str">
        <f t="shared" ref="B195:B226" si="9">YEAR(A195)&amp;"-Q"&amp;ROUNDUP(MONTH(A195)/3,0)</f>
        <v>2018-Q2</v>
      </c>
      <c r="C195" s="12">
        <v>3056604.8</v>
      </c>
      <c r="D195" s="12">
        <v>1621059</v>
      </c>
      <c r="E195" s="12">
        <v>636398.1</v>
      </c>
      <c r="F195" s="12">
        <v>625306.1</v>
      </c>
      <c r="G195" s="12">
        <v>1384673.1</v>
      </c>
      <c r="H195" s="12">
        <v>1237717.8999999999</v>
      </c>
      <c r="I195" s="13">
        <v>96.245999999999995</v>
      </c>
      <c r="J195" s="13">
        <v>97.995000000000005</v>
      </c>
      <c r="K195" s="13">
        <v>94.534999999999997</v>
      </c>
      <c r="L195" s="13">
        <v>96.631</v>
      </c>
      <c r="M195" s="13">
        <v>100.182</v>
      </c>
      <c r="N195" s="13">
        <v>101.837</v>
      </c>
      <c r="O195" s="13">
        <v>95.893000000000001</v>
      </c>
      <c r="P195" s="12">
        <v>2941852.3</v>
      </c>
      <c r="Q195" s="12">
        <v>1406500.6</v>
      </c>
      <c r="R195" s="12">
        <v>1193384.6000000001</v>
      </c>
      <c r="S195" s="12">
        <v>341967</v>
      </c>
      <c r="T195" s="12">
        <v>2599885.2000000002</v>
      </c>
      <c r="U195" s="13">
        <v>103.78666666666665</v>
      </c>
      <c r="V195" s="13">
        <v>103.73333333333333</v>
      </c>
      <c r="W195" s="13">
        <v>104.54</v>
      </c>
      <c r="X195" s="13">
        <v>103.32543333333335</v>
      </c>
      <c r="Y195" s="13">
        <v>103.21624000000001</v>
      </c>
      <c r="Z195" s="13">
        <v>104.73638237278682</v>
      </c>
      <c r="AA195" s="13">
        <v>96.34</v>
      </c>
      <c r="AB195" s="13">
        <v>3.9342908962152845</v>
      </c>
      <c r="AC195" s="13">
        <v>-0.37382570158263895</v>
      </c>
      <c r="AD195" s="12">
        <v>178587.59259259258</v>
      </c>
      <c r="AE195" s="12">
        <v>163943.41</v>
      </c>
      <c r="AF195" s="12">
        <v>13744</v>
      </c>
      <c r="AG195" s="13">
        <v>8.1999999999999993</v>
      </c>
      <c r="AH195" s="12">
        <v>140072.87</v>
      </c>
      <c r="AI195" s="12">
        <v>64681225</v>
      </c>
      <c r="AJ195" s="15">
        <v>-0.32524163333333334</v>
      </c>
      <c r="AK195" s="15">
        <v>1.2163592698391605</v>
      </c>
      <c r="AL195" s="13">
        <v>161.37</v>
      </c>
      <c r="AM195" s="13">
        <v>74.5</v>
      </c>
      <c r="AN195" s="13">
        <v>121.77130000000001</v>
      </c>
      <c r="AO195" s="14"/>
      <c r="AP195" s="14"/>
      <c r="AQ195" s="12">
        <v>12658907.560761454</v>
      </c>
      <c r="AR195" s="12">
        <v>14535648.745393194</v>
      </c>
      <c r="AS195" s="13">
        <v>95.621023500524927</v>
      </c>
      <c r="AT195" s="13">
        <v>18.644267555493691</v>
      </c>
      <c r="AU195" s="13">
        <v>47.25644574604145</v>
      </c>
      <c r="AV195" s="13">
        <v>83.7</v>
      </c>
      <c r="AW195" s="15">
        <v>0.46015127634426284</v>
      </c>
      <c r="AX195" s="15">
        <v>8.5791835121643505</v>
      </c>
      <c r="AY195" s="15">
        <v>12.43</v>
      </c>
      <c r="AZ195" s="15">
        <v>0.85545784959568227</v>
      </c>
      <c r="BA195" s="15">
        <v>0.839278220730172</v>
      </c>
      <c r="BB195" s="15">
        <v>0.85778006519128502</v>
      </c>
      <c r="BD195">
        <v>116.896466666666</v>
      </c>
      <c r="BE195">
        <f t="shared" si="6"/>
        <v>0.85545784959568694</v>
      </c>
      <c r="BJ195" s="119">
        <v>1375464.29</v>
      </c>
      <c r="BK195">
        <f t="shared" si="7"/>
        <v>0.66939161986028228</v>
      </c>
      <c r="BL195">
        <f t="shared" si="8"/>
        <v>0.67259352601649613</v>
      </c>
    </row>
    <row r="196" spans="1:64">
      <c r="A196" s="16">
        <v>43282</v>
      </c>
      <c r="B196" s="16" t="str">
        <f t="shared" si="9"/>
        <v>2018-Q3</v>
      </c>
      <c r="C196" s="12">
        <v>3058981.8</v>
      </c>
      <c r="D196" s="12">
        <v>1621082</v>
      </c>
      <c r="E196" s="12">
        <v>636819.9</v>
      </c>
      <c r="F196" s="12">
        <v>628120.19999999995</v>
      </c>
      <c r="G196" s="12">
        <v>1387858.7</v>
      </c>
      <c r="H196" s="12">
        <v>1248045.3</v>
      </c>
      <c r="I196" s="13">
        <v>96.756</v>
      </c>
      <c r="J196" s="13">
        <v>98.528999999999996</v>
      </c>
      <c r="K196" s="13">
        <v>95.153000000000006</v>
      </c>
      <c r="L196" s="13">
        <v>97.266000000000005</v>
      </c>
      <c r="M196" s="13">
        <v>101.30500000000001</v>
      </c>
      <c r="N196" s="13">
        <v>103.425</v>
      </c>
      <c r="O196" s="13">
        <v>96.391999999999996</v>
      </c>
      <c r="P196" s="12">
        <v>2959763.4</v>
      </c>
      <c r="Q196" s="12">
        <v>1421905.7</v>
      </c>
      <c r="R196" s="12">
        <v>1196025</v>
      </c>
      <c r="S196" s="12">
        <v>341832.7</v>
      </c>
      <c r="T196" s="12">
        <v>2617930.7000000002</v>
      </c>
      <c r="U196" s="13">
        <v>104.08666666666666</v>
      </c>
      <c r="V196" s="13">
        <v>103.75666666666666</v>
      </c>
      <c r="W196" s="13">
        <v>107.40333333333332</v>
      </c>
      <c r="X196" s="13">
        <v>103.89548000000001</v>
      </c>
      <c r="Y196" s="13">
        <v>103.53837333333333</v>
      </c>
      <c r="Z196" s="13">
        <v>107.69750703717193</v>
      </c>
      <c r="AA196" s="13">
        <v>96.34</v>
      </c>
      <c r="AB196" s="13">
        <v>3.3840274026633352</v>
      </c>
      <c r="AC196" s="13">
        <v>-0.50747975328027917</v>
      </c>
      <c r="AD196" s="12">
        <v>178672.97826086957</v>
      </c>
      <c r="AE196" s="12">
        <v>164379.14000000001</v>
      </c>
      <c r="AF196" s="12">
        <v>13347</v>
      </c>
      <c r="AG196" s="13">
        <v>8</v>
      </c>
      <c r="AH196" s="12">
        <v>140495.97</v>
      </c>
      <c r="AI196" s="12">
        <v>64890084</v>
      </c>
      <c r="AJ196" s="15">
        <v>-0.31952576666666666</v>
      </c>
      <c r="AK196" s="15">
        <v>1.2936110291922533</v>
      </c>
      <c r="AL196" s="13">
        <v>165.08</v>
      </c>
      <c r="AM196" s="13">
        <v>75.223333333333343</v>
      </c>
      <c r="AN196" s="13">
        <v>113.82852833333335</v>
      </c>
      <c r="AO196" s="14"/>
      <c r="AP196" s="14"/>
      <c r="AQ196" s="12">
        <v>12738669.286242146</v>
      </c>
      <c r="AR196" s="12">
        <v>14600431.408780063</v>
      </c>
      <c r="AS196" s="13">
        <v>96.270302131294599</v>
      </c>
      <c r="AT196" s="13">
        <v>18.609306509329588</v>
      </c>
      <c r="AU196" s="13">
        <v>47.140974574790192</v>
      </c>
      <c r="AV196" s="13">
        <v>83.5</v>
      </c>
      <c r="AW196" s="15">
        <v>0.46482973517527959</v>
      </c>
      <c r="AX196" s="15">
        <v>8.6501590165272777</v>
      </c>
      <c r="AY196" s="15">
        <v>12.48</v>
      </c>
      <c r="AZ196" s="15">
        <v>0.84496379048503178</v>
      </c>
      <c r="BA196" s="15">
        <v>0.85991916759824572</v>
      </c>
      <c r="BB196" s="15">
        <v>0.86385625431928126</v>
      </c>
      <c r="BD196">
        <v>118.34826666666601</v>
      </c>
      <c r="BE196">
        <f t="shared" si="6"/>
        <v>0.84496379048503645</v>
      </c>
      <c r="BJ196" s="119">
        <v>1378588.61</v>
      </c>
      <c r="BK196">
        <f t="shared" si="7"/>
        <v>0.22714657317639553</v>
      </c>
      <c r="BL196">
        <f t="shared" si="8"/>
        <v>0.23006152138000946</v>
      </c>
    </row>
    <row r="197" spans="1:64">
      <c r="A197" s="16">
        <v>43374</v>
      </c>
      <c r="B197" s="16" t="str">
        <f t="shared" si="9"/>
        <v>2018-Q4</v>
      </c>
      <c r="C197" s="12">
        <v>3075500.2</v>
      </c>
      <c r="D197" s="12">
        <v>1628556</v>
      </c>
      <c r="E197" s="12">
        <v>640160.5</v>
      </c>
      <c r="F197" s="12">
        <v>654887.5</v>
      </c>
      <c r="G197" s="12">
        <v>1400569.7</v>
      </c>
      <c r="H197" s="12">
        <v>1279627.1000000001</v>
      </c>
      <c r="I197" s="13">
        <v>97.224000000000004</v>
      </c>
      <c r="J197" s="13">
        <v>98.841999999999999</v>
      </c>
      <c r="K197" s="13">
        <v>95.61</v>
      </c>
      <c r="L197" s="13">
        <v>98.078999999999994</v>
      </c>
      <c r="M197" s="13">
        <v>101.12</v>
      </c>
      <c r="N197" s="13">
        <v>103.267</v>
      </c>
      <c r="O197" s="13">
        <v>96.861000000000004</v>
      </c>
      <c r="P197" s="12">
        <v>2990116.4</v>
      </c>
      <c r="Q197" s="12">
        <v>1434289.6</v>
      </c>
      <c r="R197" s="12">
        <v>1213297</v>
      </c>
      <c r="S197" s="12">
        <v>342529.8</v>
      </c>
      <c r="T197" s="12">
        <v>2647586.6</v>
      </c>
      <c r="U197" s="13">
        <v>104.26666666666667</v>
      </c>
      <c r="V197" s="13">
        <v>103.76666666666665</v>
      </c>
      <c r="W197" s="13">
        <v>109.13</v>
      </c>
      <c r="X197" s="13">
        <v>104.24846333333333</v>
      </c>
      <c r="Y197" s="13">
        <v>103.74077333333334</v>
      </c>
      <c r="Z197" s="13">
        <v>109.53170022180569</v>
      </c>
      <c r="AA197" s="13">
        <v>96.34</v>
      </c>
      <c r="AB197" s="13">
        <v>1.0649773795762569</v>
      </c>
      <c r="AC197" s="13">
        <v>-2.1062557965970825</v>
      </c>
      <c r="AD197" s="12">
        <v>178767.95010845986</v>
      </c>
      <c r="AE197" s="12">
        <v>164824.04999999999</v>
      </c>
      <c r="AF197" s="12">
        <v>13117</v>
      </c>
      <c r="AG197" s="13">
        <v>7.8</v>
      </c>
      <c r="AH197" s="12">
        <v>140933.48000000001</v>
      </c>
      <c r="AI197" s="12">
        <v>65009768</v>
      </c>
      <c r="AJ197" s="15">
        <v>-0.31531800000000004</v>
      </c>
      <c r="AK197" s="15">
        <v>1.3899108670509257</v>
      </c>
      <c r="AL197" s="13">
        <v>154.87</v>
      </c>
      <c r="AM197" s="13">
        <v>67.713333333333324</v>
      </c>
      <c r="AN197" s="13">
        <v>112.44692333333333</v>
      </c>
      <c r="AO197" s="14"/>
      <c r="AP197" s="14"/>
      <c r="AQ197" s="12">
        <v>12755567.03689656</v>
      </c>
      <c r="AR197" s="12">
        <v>14718979.104966244</v>
      </c>
      <c r="AS197" s="13">
        <v>96.830734231290393</v>
      </c>
      <c r="AT197" s="13">
        <v>18.659292742776316</v>
      </c>
      <c r="AU197" s="13">
        <v>47.30827834980122</v>
      </c>
      <c r="AV197" s="13">
        <v>83.5</v>
      </c>
      <c r="AW197" s="15">
        <v>0.46635978108536619</v>
      </c>
      <c r="AX197" s="15">
        <v>8.7019436787289237</v>
      </c>
      <c r="AY197" s="15">
        <v>12.82</v>
      </c>
      <c r="AZ197" s="15">
        <v>0.85171137205023972</v>
      </c>
      <c r="BA197" s="15">
        <v>0.87611704923777822</v>
      </c>
      <c r="BB197" s="15">
        <v>0.8733624454148472</v>
      </c>
      <c r="BD197">
        <v>117.410666666666</v>
      </c>
      <c r="BE197">
        <f t="shared" si="6"/>
        <v>0.8517113720502445</v>
      </c>
      <c r="BJ197" s="119">
        <v>1390986.62</v>
      </c>
      <c r="BK197">
        <f t="shared" si="7"/>
        <v>0.89932630445859196</v>
      </c>
      <c r="BL197">
        <f t="shared" si="8"/>
        <v>0.91587133474033688</v>
      </c>
    </row>
    <row r="198" spans="1:64">
      <c r="A198" s="16">
        <v>43466</v>
      </c>
      <c r="B198" s="16" t="str">
        <f t="shared" si="9"/>
        <v>2019-Q1</v>
      </c>
      <c r="C198" s="12">
        <v>3098151.6</v>
      </c>
      <c r="D198" s="12">
        <v>1636418.1</v>
      </c>
      <c r="E198" s="12">
        <v>645706.80000000005</v>
      </c>
      <c r="F198" s="12">
        <v>643937.6</v>
      </c>
      <c r="G198" s="12">
        <v>1429114.1</v>
      </c>
      <c r="H198" s="12">
        <v>1276287.3999999999</v>
      </c>
      <c r="I198" s="13">
        <v>97.55</v>
      </c>
      <c r="J198" s="13">
        <v>98.814999999999998</v>
      </c>
      <c r="K198" s="13">
        <v>95.867999999999995</v>
      </c>
      <c r="L198" s="13">
        <v>98.182000000000002</v>
      </c>
      <c r="M198" s="13">
        <v>101.032</v>
      </c>
      <c r="N198" s="13">
        <v>102.754</v>
      </c>
      <c r="O198" s="13">
        <v>97.194999999999993</v>
      </c>
      <c r="P198" s="12">
        <v>3022261.9</v>
      </c>
      <c r="Q198" s="12">
        <v>1447433.4</v>
      </c>
      <c r="R198" s="12">
        <v>1220857.7</v>
      </c>
      <c r="S198" s="12">
        <v>353970.7</v>
      </c>
      <c r="T198" s="12">
        <v>2668291.0999999996</v>
      </c>
      <c r="U198" s="13">
        <v>103.52666666666669</v>
      </c>
      <c r="V198" s="13">
        <v>103.23333333333333</v>
      </c>
      <c r="W198" s="13">
        <v>106.51333333333332</v>
      </c>
      <c r="X198" s="13">
        <v>104.19021666666667</v>
      </c>
      <c r="Y198" s="13">
        <v>103.95979</v>
      </c>
      <c r="Z198" s="13">
        <v>106.91355174039123</v>
      </c>
      <c r="AA198" s="13">
        <v>101.43</v>
      </c>
      <c r="AB198" s="13">
        <v>3.7762611677035673</v>
      </c>
      <c r="AC198" s="13">
        <v>-0.60543065443798916</v>
      </c>
      <c r="AD198" s="12">
        <v>179450.19501625135</v>
      </c>
      <c r="AE198" s="12">
        <v>165632.53</v>
      </c>
      <c r="AF198" s="12">
        <v>12916</v>
      </c>
      <c r="AG198" s="13">
        <v>7.7</v>
      </c>
      <c r="AH198" s="12">
        <v>141702.98000000001</v>
      </c>
      <c r="AI198" s="12">
        <v>65391798</v>
      </c>
      <c r="AJ198" s="15">
        <v>-0.30854683333333327</v>
      </c>
      <c r="AK198" s="15">
        <v>1.1047974962787335</v>
      </c>
      <c r="AL198" s="13">
        <v>138.54</v>
      </c>
      <c r="AM198" s="13">
        <v>63.169999999999995</v>
      </c>
      <c r="AN198" s="13">
        <v>113.70493799999998</v>
      </c>
      <c r="AO198" s="14"/>
      <c r="AP198" s="14"/>
      <c r="AQ198" s="12">
        <v>12836052.337826412</v>
      </c>
      <c r="AR198" s="12">
        <v>14721849.790542301</v>
      </c>
      <c r="AS198" s="13">
        <v>97.770207476113114</v>
      </c>
      <c r="AT198" s="13">
        <v>18.704970575526438</v>
      </c>
      <c r="AU198" s="13">
        <v>47.378290470006654</v>
      </c>
      <c r="AV198" s="13">
        <v>83.5</v>
      </c>
      <c r="AW198" s="15">
        <v>0.46719256733595599</v>
      </c>
      <c r="AX198" s="15">
        <v>8.7388232251237117</v>
      </c>
      <c r="AY198" s="15">
        <v>13.36</v>
      </c>
      <c r="AZ198" s="15">
        <v>0.86260660739409123</v>
      </c>
      <c r="BA198" s="15">
        <v>0.88043669660151447</v>
      </c>
      <c r="BB198" s="15">
        <v>0.89007565643079667</v>
      </c>
      <c r="BD198">
        <v>115.9277</v>
      </c>
      <c r="BE198">
        <f t="shared" si="6"/>
        <v>0.86260660739409123</v>
      </c>
      <c r="BJ198" s="119">
        <v>1419662.84</v>
      </c>
      <c r="BK198">
        <f t="shared" si="7"/>
        <v>2.0615741077365524</v>
      </c>
      <c r="BL198">
        <f t="shared" si="8"/>
        <v>2.0380563709182065</v>
      </c>
    </row>
    <row r="199" spans="1:64">
      <c r="A199" s="16">
        <v>43556</v>
      </c>
      <c r="B199" s="16" t="str">
        <f t="shared" si="9"/>
        <v>2019-Q2</v>
      </c>
      <c r="C199" s="12">
        <v>3109229.9</v>
      </c>
      <c r="D199" s="12">
        <v>1641927.6</v>
      </c>
      <c r="E199" s="12">
        <v>647380.69999999995</v>
      </c>
      <c r="F199" s="12">
        <v>691370.6</v>
      </c>
      <c r="G199" s="12">
        <v>1432942.3</v>
      </c>
      <c r="H199" s="12">
        <v>1321437.3999999999</v>
      </c>
      <c r="I199" s="13">
        <v>97.894000000000005</v>
      </c>
      <c r="J199" s="13">
        <v>99.373999999999995</v>
      </c>
      <c r="K199" s="13">
        <v>96.515000000000001</v>
      </c>
      <c r="L199" s="13">
        <v>98.748999999999995</v>
      </c>
      <c r="M199" s="13">
        <v>101.161</v>
      </c>
      <c r="N199" s="13">
        <v>102.76600000000001</v>
      </c>
      <c r="O199" s="13">
        <v>97.603999999999999</v>
      </c>
      <c r="P199" s="12">
        <v>3043748.3</v>
      </c>
      <c r="Q199" s="12">
        <v>1463256.5</v>
      </c>
      <c r="R199" s="12">
        <v>1222966.7</v>
      </c>
      <c r="S199" s="12">
        <v>357525.2</v>
      </c>
      <c r="T199" s="12">
        <v>2686223.2</v>
      </c>
      <c r="U199" s="13">
        <v>105.24000000000001</v>
      </c>
      <c r="V199" s="13">
        <v>104.94</v>
      </c>
      <c r="W199" s="13">
        <v>108.28000000000002</v>
      </c>
      <c r="X199" s="13">
        <v>104.74053333333332</v>
      </c>
      <c r="Y199" s="13">
        <v>104.37810999999999</v>
      </c>
      <c r="Z199" s="13">
        <v>108.67713262210472</v>
      </c>
      <c r="AA199" s="13">
        <v>101.43</v>
      </c>
      <c r="AB199" s="13">
        <v>1.8803362163356403</v>
      </c>
      <c r="AC199" s="13">
        <v>-1.1287957023253203</v>
      </c>
      <c r="AD199" s="12">
        <v>179629.51351351349</v>
      </c>
      <c r="AE199" s="12">
        <v>166157.29999999999</v>
      </c>
      <c r="AF199" s="12">
        <v>12570</v>
      </c>
      <c r="AG199" s="13">
        <v>7.5</v>
      </c>
      <c r="AH199" s="12">
        <v>142239.13</v>
      </c>
      <c r="AI199" s="12">
        <v>65168308</v>
      </c>
      <c r="AJ199" s="15">
        <v>-0.3170712</v>
      </c>
      <c r="AK199" s="15">
        <v>0.79916608527288968</v>
      </c>
      <c r="AL199" s="13">
        <v>132.91999999999999</v>
      </c>
      <c r="AM199" s="13">
        <v>68.923333333333332</v>
      </c>
      <c r="AN199" s="13">
        <v>113.43002366666666</v>
      </c>
      <c r="AO199" s="14"/>
      <c r="AP199" s="14"/>
      <c r="AQ199" s="12">
        <v>12944648.375229523</v>
      </c>
      <c r="AR199" s="12">
        <v>14932516.724280955</v>
      </c>
      <c r="AS199" s="13">
        <v>98.649420474011578</v>
      </c>
      <c r="AT199" s="13">
        <v>18.712568752621763</v>
      </c>
      <c r="AU199" s="13">
        <v>47.710766098146969</v>
      </c>
      <c r="AV199" s="13">
        <v>82.5</v>
      </c>
      <c r="AW199" s="15">
        <v>0.47061701677318879</v>
      </c>
      <c r="AX199" s="15">
        <v>8.8064532825220443</v>
      </c>
      <c r="AY199" s="15">
        <v>13.13</v>
      </c>
      <c r="AZ199" s="15">
        <v>0.8631933492678826</v>
      </c>
      <c r="BA199" s="15">
        <v>0.88991723769689424</v>
      </c>
      <c r="BB199" s="15">
        <v>0.87873462214411258</v>
      </c>
      <c r="BD199">
        <v>115.8489</v>
      </c>
      <c r="BE199">
        <f t="shared" si="6"/>
        <v>0.86319334926788249</v>
      </c>
      <c r="BJ199" s="119">
        <v>1423585.72</v>
      </c>
      <c r="BK199">
        <f t="shared" si="7"/>
        <v>0.27632476454759747</v>
      </c>
      <c r="BL199">
        <f t="shared" si="8"/>
        <v>0.26787224337090354</v>
      </c>
    </row>
    <row r="200" spans="1:64">
      <c r="A200" s="16">
        <v>43647</v>
      </c>
      <c r="B200" s="16" t="str">
        <f t="shared" si="9"/>
        <v>2019-Q3</v>
      </c>
      <c r="C200" s="12">
        <v>3114969.5</v>
      </c>
      <c r="D200" s="12">
        <v>1648950.3</v>
      </c>
      <c r="E200" s="12">
        <v>651095.1</v>
      </c>
      <c r="F200" s="12">
        <v>652162.9</v>
      </c>
      <c r="G200" s="12">
        <v>1434759.2</v>
      </c>
      <c r="H200" s="12">
        <v>1291561</v>
      </c>
      <c r="I200" s="13">
        <v>98.396000000000001</v>
      </c>
      <c r="J200" s="13">
        <v>99.597999999999999</v>
      </c>
      <c r="K200" s="13">
        <v>96.975999999999999</v>
      </c>
      <c r="L200" s="13">
        <v>99.185000000000002</v>
      </c>
      <c r="M200" s="13">
        <v>101.274</v>
      </c>
      <c r="N200" s="13">
        <v>102.226</v>
      </c>
      <c r="O200" s="13">
        <v>98.081000000000003</v>
      </c>
      <c r="P200" s="12">
        <v>3064993.7</v>
      </c>
      <c r="Q200" s="12">
        <v>1475158.9</v>
      </c>
      <c r="R200" s="12">
        <v>1231249.1000000001</v>
      </c>
      <c r="S200" s="12">
        <v>358585.7</v>
      </c>
      <c r="T200" s="12">
        <v>2706408</v>
      </c>
      <c r="U200" s="13">
        <v>105.08</v>
      </c>
      <c r="V200" s="13">
        <v>104.93666666666667</v>
      </c>
      <c r="W200" s="13">
        <v>106.69666666666667</v>
      </c>
      <c r="X200" s="13">
        <v>104.96965666666665</v>
      </c>
      <c r="Y200" s="13">
        <v>104.8066</v>
      </c>
      <c r="Z200" s="13">
        <v>107.08591247068226</v>
      </c>
      <c r="AA200" s="13">
        <v>101.43</v>
      </c>
      <c r="AB200" s="13">
        <v>3.677974422851177</v>
      </c>
      <c r="AC200" s="13">
        <v>-0.65243853519176886</v>
      </c>
      <c r="AD200" s="12">
        <v>179677.11663066957</v>
      </c>
      <c r="AE200" s="12">
        <v>166381.01</v>
      </c>
      <c r="AF200" s="12">
        <v>12436</v>
      </c>
      <c r="AG200" s="13">
        <v>7.4</v>
      </c>
      <c r="AH200" s="12">
        <v>142516.4</v>
      </c>
      <c r="AI200" s="12">
        <v>65362138</v>
      </c>
      <c r="AJ200" s="15">
        <v>-0.39670759999999999</v>
      </c>
      <c r="AK200" s="15">
        <v>0.168204346226516</v>
      </c>
      <c r="AL200" s="13">
        <v>119.81</v>
      </c>
      <c r="AM200" s="13">
        <v>61.930000000000007</v>
      </c>
      <c r="AN200" s="13">
        <v>111.75336266666667</v>
      </c>
      <c r="AO200" s="14"/>
      <c r="AP200" s="14"/>
      <c r="AQ200" s="12">
        <v>13098244.563851137</v>
      </c>
      <c r="AR200" s="12">
        <v>14920160.891185895</v>
      </c>
      <c r="AS200" s="13">
        <v>99.347725600206118</v>
      </c>
      <c r="AT200" s="13">
        <v>18.7219052222366</v>
      </c>
      <c r="AU200" s="13">
        <v>47.6570931630174</v>
      </c>
      <c r="AV200" s="13">
        <v>81.7</v>
      </c>
      <c r="AW200" s="15">
        <v>0.47357089692210469</v>
      </c>
      <c r="AX200" s="15">
        <v>8.8661494481852223</v>
      </c>
      <c r="AY200" s="15">
        <v>12.91</v>
      </c>
      <c r="AZ200" s="15">
        <v>0.86356730442071605</v>
      </c>
      <c r="BA200" s="15">
        <v>0.89936145336810858</v>
      </c>
      <c r="BB200" s="15">
        <v>0.91835797593902102</v>
      </c>
      <c r="BD200">
        <v>115.798733333333</v>
      </c>
      <c r="BE200">
        <f t="shared" si="6"/>
        <v>0.8635673044207185</v>
      </c>
      <c r="BJ200" s="119">
        <v>1424753.54</v>
      </c>
      <c r="BK200">
        <f t="shared" si="7"/>
        <v>8.2033697275352147E-2</v>
      </c>
      <c r="BL200">
        <f t="shared" si="8"/>
        <v>0.1267950565769338</v>
      </c>
    </row>
    <row r="201" spans="1:64">
      <c r="A201" s="16">
        <v>43739</v>
      </c>
      <c r="B201" s="16" t="str">
        <f t="shared" si="9"/>
        <v>2019-Q4</v>
      </c>
      <c r="C201" s="12">
        <v>3111755.7</v>
      </c>
      <c r="D201" s="12">
        <v>1649727.1</v>
      </c>
      <c r="E201" s="12">
        <v>650889.80000000005</v>
      </c>
      <c r="F201" s="12">
        <v>715168.3</v>
      </c>
      <c r="G201" s="12">
        <v>1435073.7</v>
      </c>
      <c r="H201" s="12">
        <v>1348042.7</v>
      </c>
      <c r="I201" s="13">
        <v>98.984999999999999</v>
      </c>
      <c r="J201" s="13">
        <v>99.911000000000001</v>
      </c>
      <c r="K201" s="13">
        <v>97.584000000000003</v>
      </c>
      <c r="L201" s="13">
        <v>100.033</v>
      </c>
      <c r="M201" s="13">
        <v>101.57299999999999</v>
      </c>
      <c r="N201" s="13">
        <v>102.86199999999999</v>
      </c>
      <c r="O201" s="13">
        <v>98.596999999999994</v>
      </c>
      <c r="P201" s="12">
        <v>3080163.2</v>
      </c>
      <c r="Q201" s="12">
        <v>1481612.9</v>
      </c>
      <c r="R201" s="12">
        <v>1239838.5</v>
      </c>
      <c r="S201" s="12">
        <v>358711.8</v>
      </c>
      <c r="T201" s="12">
        <v>2721451.4</v>
      </c>
      <c r="U201" s="13">
        <v>105.31333333333333</v>
      </c>
      <c r="V201" s="13">
        <v>105.17</v>
      </c>
      <c r="W201" s="13">
        <v>106.91666666666667</v>
      </c>
      <c r="X201" s="13">
        <v>105.3064</v>
      </c>
      <c r="Y201" s="13">
        <v>105.15659666666666</v>
      </c>
      <c r="Z201" s="13">
        <v>107.30482552190661</v>
      </c>
      <c r="AA201" s="13">
        <v>101.43</v>
      </c>
      <c r="AB201" s="13">
        <v>1.4333567528824538</v>
      </c>
      <c r="AC201" s="13">
        <v>-0.87248623709289164</v>
      </c>
      <c r="AD201" s="12">
        <v>179975.69114470843</v>
      </c>
      <c r="AE201" s="12">
        <v>166657.49</v>
      </c>
      <c r="AF201" s="12">
        <v>12506</v>
      </c>
      <c r="AG201" s="13">
        <v>7.4</v>
      </c>
      <c r="AH201" s="12">
        <v>142805.89000000001</v>
      </c>
      <c r="AI201" s="12">
        <v>65299053</v>
      </c>
      <c r="AJ201" s="15">
        <v>-0.40295176666666666</v>
      </c>
      <c r="AK201" s="15">
        <v>0.26629064146095155</v>
      </c>
      <c r="AL201" s="13">
        <v>124.93</v>
      </c>
      <c r="AM201" s="13">
        <v>63.410000000000004</v>
      </c>
      <c r="AN201" s="13">
        <v>113.90951899999999</v>
      </c>
      <c r="AO201" s="14"/>
      <c r="AP201" s="14"/>
      <c r="AQ201" s="12">
        <v>13178937.903330583</v>
      </c>
      <c r="AR201" s="12">
        <v>15119535.088050174</v>
      </c>
      <c r="AS201" s="13">
        <v>100</v>
      </c>
      <c r="AT201" s="13">
        <v>18.671562256217829</v>
      </c>
      <c r="AU201" s="13">
        <v>47.653917737520636</v>
      </c>
      <c r="AV201" s="13">
        <v>81.2</v>
      </c>
      <c r="AW201" s="15">
        <v>0.47613406797969388</v>
      </c>
      <c r="AX201" s="15">
        <v>8.8901668925891055</v>
      </c>
      <c r="AY201" s="15">
        <v>12.66</v>
      </c>
      <c r="AZ201" s="15">
        <v>0.86908734530607368</v>
      </c>
      <c r="BA201" s="15">
        <v>0.90326077138469874</v>
      </c>
      <c r="BB201" s="15">
        <v>0.8901548869503294</v>
      </c>
      <c r="BD201">
        <v>115.063233333333</v>
      </c>
      <c r="BE201">
        <f t="shared" si="6"/>
        <v>0.86908734530607634</v>
      </c>
      <c r="BJ201" s="119">
        <v>1425239.28</v>
      </c>
      <c r="BK201">
        <f t="shared" si="7"/>
        <v>3.4092914062866519E-2</v>
      </c>
      <c r="BL201">
        <f t="shared" si="8"/>
        <v>2.1920054598711936E-2</v>
      </c>
    </row>
    <row r="202" spans="1:64">
      <c r="A202" s="16">
        <v>43831</v>
      </c>
      <c r="B202" s="16" t="str">
        <f t="shared" si="9"/>
        <v>2020-Q1</v>
      </c>
      <c r="C202" s="12">
        <v>3011266.5</v>
      </c>
      <c r="D202" s="12">
        <v>1571130.1</v>
      </c>
      <c r="E202" s="12">
        <v>652261.80000000005</v>
      </c>
      <c r="F202" s="12">
        <v>687891.6</v>
      </c>
      <c r="G202" s="12">
        <v>1397621</v>
      </c>
      <c r="H202" s="12">
        <v>1317451.3999999999</v>
      </c>
      <c r="I202" s="13">
        <v>99.424999999999997</v>
      </c>
      <c r="J202" s="13">
        <v>100.19499999999999</v>
      </c>
      <c r="K202" s="13">
        <v>98.638999999999996</v>
      </c>
      <c r="L202" s="13">
        <v>99.721000000000004</v>
      </c>
      <c r="M202" s="13">
        <v>100.714</v>
      </c>
      <c r="N202" s="13">
        <v>101.72499999999999</v>
      </c>
      <c r="O202" s="13">
        <v>99.149000000000001</v>
      </c>
      <c r="P202" s="12">
        <v>2993954.4</v>
      </c>
      <c r="Q202" s="12">
        <v>1466300.3</v>
      </c>
      <c r="R202" s="12">
        <v>1199959.8</v>
      </c>
      <c r="S202" s="12">
        <v>327694.3</v>
      </c>
      <c r="T202" s="12">
        <v>2666260.1</v>
      </c>
      <c r="U202" s="13">
        <v>104.68</v>
      </c>
      <c r="V202" s="13">
        <v>104.61666666666667</v>
      </c>
      <c r="W202" s="13">
        <v>105.48</v>
      </c>
      <c r="X202" s="13">
        <v>105.35936333333332</v>
      </c>
      <c r="Y202" s="13">
        <v>105.36877</v>
      </c>
      <c r="Z202" s="13">
        <v>105.88535790165103</v>
      </c>
      <c r="AA202" s="13">
        <v>98.67</v>
      </c>
      <c r="AB202" s="13">
        <v>1.3456843995352825</v>
      </c>
      <c r="AC202" s="13">
        <v>-0.90627298799206812</v>
      </c>
      <c r="AD202" s="12">
        <v>179170.19396551725</v>
      </c>
      <c r="AE202" s="12">
        <v>166269.94</v>
      </c>
      <c r="AF202" s="12">
        <v>11821</v>
      </c>
      <c r="AG202" s="13">
        <v>7.2</v>
      </c>
      <c r="AH202" s="12">
        <v>142521.85999999999</v>
      </c>
      <c r="AI202" s="12">
        <v>62595350</v>
      </c>
      <c r="AJ202" s="15">
        <v>-0.40554093333333335</v>
      </c>
      <c r="AK202" s="15">
        <v>0.27358817532266988</v>
      </c>
      <c r="AL202" s="13">
        <v>107.31</v>
      </c>
      <c r="AM202" s="13">
        <v>50.44</v>
      </c>
      <c r="AN202" s="13">
        <v>113.170101</v>
      </c>
      <c r="AO202" s="14"/>
      <c r="AP202" s="14"/>
      <c r="AQ202" s="12">
        <v>13016961.110851144</v>
      </c>
      <c r="AR202" s="12">
        <v>14757155.868387723</v>
      </c>
      <c r="AS202" s="13">
        <v>97.956663997839925</v>
      </c>
      <c r="AT202" s="13">
        <v>18.110709007292598</v>
      </c>
      <c r="AU202" s="13">
        <v>48.106872155839049</v>
      </c>
      <c r="AV202" s="13">
        <v>81</v>
      </c>
      <c r="AW202" s="15">
        <v>0.48693807074199513</v>
      </c>
      <c r="AX202" s="15">
        <v>8.8187937037807309</v>
      </c>
      <c r="AY202" s="15">
        <v>17.05</v>
      </c>
      <c r="AZ202" s="15">
        <v>0.86731973915647953</v>
      </c>
      <c r="BA202" s="15">
        <v>0.90686496780629366</v>
      </c>
      <c r="BB202" s="15">
        <v>0.91274187659729833</v>
      </c>
      <c r="BD202">
        <v>115.297733333333</v>
      </c>
      <c r="BE202">
        <f t="shared" si="6"/>
        <v>0.86731973915648208</v>
      </c>
      <c r="BJ202" s="119">
        <v>1388040.93</v>
      </c>
      <c r="BK202">
        <f t="shared" si="7"/>
        <v>-2.6099722707614514</v>
      </c>
      <c r="BL202">
        <f t="shared" si="8"/>
        <v>-2.6098102139283874</v>
      </c>
    </row>
    <row r="203" spans="1:64">
      <c r="A203" s="16">
        <v>43922</v>
      </c>
      <c r="B203" s="16" t="str">
        <f t="shared" si="9"/>
        <v>2020-Q2</v>
      </c>
      <c r="C203" s="12">
        <v>2677318.7999999998</v>
      </c>
      <c r="D203" s="12">
        <v>1384096.9</v>
      </c>
      <c r="E203" s="12">
        <v>633951.5</v>
      </c>
      <c r="F203" s="12">
        <v>560529.69999999995</v>
      </c>
      <c r="G203" s="12">
        <v>1129155</v>
      </c>
      <c r="H203" s="12">
        <v>1047497.5</v>
      </c>
      <c r="I203" s="13">
        <v>100.621</v>
      </c>
      <c r="J203" s="13">
        <v>100.06399999999999</v>
      </c>
      <c r="K203" s="13">
        <v>102.279</v>
      </c>
      <c r="L203" s="13">
        <v>99.885999999999996</v>
      </c>
      <c r="M203" s="13">
        <v>99.260999999999996</v>
      </c>
      <c r="N203" s="13">
        <v>98.491</v>
      </c>
      <c r="O203" s="13">
        <v>100.699</v>
      </c>
      <c r="P203" s="12">
        <v>2693953.6</v>
      </c>
      <c r="Q203" s="12">
        <v>1360849.7</v>
      </c>
      <c r="R203" s="12">
        <v>1092133.3</v>
      </c>
      <c r="S203" s="12">
        <v>240970.7</v>
      </c>
      <c r="T203" s="12">
        <v>2452983</v>
      </c>
      <c r="U203" s="13">
        <v>105.47333333333334</v>
      </c>
      <c r="V203" s="13">
        <v>106.40333333333332</v>
      </c>
      <c r="W203" s="13">
        <v>97.100000000000009</v>
      </c>
      <c r="X203" s="13">
        <v>104.95756666666666</v>
      </c>
      <c r="Y203" s="13">
        <v>105.82410666666665</v>
      </c>
      <c r="Z203" s="13">
        <v>97.929077473603883</v>
      </c>
      <c r="AA203" s="13">
        <v>98.67</v>
      </c>
      <c r="AB203" s="13">
        <v>2.05876529666287</v>
      </c>
      <c r="AC203" s="13">
        <v>-1.2493756388380259</v>
      </c>
      <c r="AD203" s="12">
        <v>175786.26768226331</v>
      </c>
      <c r="AE203" s="12">
        <v>161547.57999999999</v>
      </c>
      <c r="AF203" s="12">
        <v>13162</v>
      </c>
      <c r="AG203" s="13">
        <v>8.1</v>
      </c>
      <c r="AH203" s="12">
        <v>137991.14000000001</v>
      </c>
      <c r="AI203" s="12">
        <v>54228295</v>
      </c>
      <c r="AJ203" s="15">
        <v>-0.30066666666666669</v>
      </c>
      <c r="AK203" s="15">
        <v>0.46145706099104183</v>
      </c>
      <c r="AL203" s="13">
        <v>77.86</v>
      </c>
      <c r="AM203" s="13">
        <v>29.343333333333334</v>
      </c>
      <c r="AN203" s="13">
        <v>108.30433333333333</v>
      </c>
      <c r="AO203" s="14"/>
      <c r="AP203" s="14"/>
      <c r="AQ203" s="12">
        <v>12052435.746026969</v>
      </c>
      <c r="AR203" s="12">
        <v>13298851.315943561</v>
      </c>
      <c r="AS203" s="13">
        <v>91.481266757450598</v>
      </c>
      <c r="AT203" s="13">
        <v>16.5729427825536</v>
      </c>
      <c r="AU203" s="13">
        <v>49.371251668524707</v>
      </c>
      <c r="AV203" s="13">
        <v>66.400000000000006</v>
      </c>
      <c r="AW203" s="15">
        <v>0.50828825465237837</v>
      </c>
      <c r="AX203" s="15">
        <v>8.4238321613978986</v>
      </c>
      <c r="AY203" s="15">
        <v>25.1</v>
      </c>
      <c r="AZ203" s="15">
        <v>0.84689709607454722</v>
      </c>
      <c r="BA203" s="15">
        <v>0.90793535500272382</v>
      </c>
      <c r="BB203" s="15">
        <v>0.89301661010894806</v>
      </c>
      <c r="BD203">
        <v>118.07810000000001</v>
      </c>
      <c r="BE203">
        <f t="shared" si="6"/>
        <v>0.84689709607454722</v>
      </c>
      <c r="BJ203" s="119">
        <v>1121292.27</v>
      </c>
      <c r="BK203">
        <f t="shared" si="7"/>
        <v>-19.217636471281864</v>
      </c>
      <c r="BL203">
        <f t="shared" si="8"/>
        <v>-19.208784069500961</v>
      </c>
    </row>
    <row r="204" spans="1:64">
      <c r="A204" s="16">
        <v>44013</v>
      </c>
      <c r="B204" s="16" t="str">
        <f t="shared" si="9"/>
        <v>2020-Q3</v>
      </c>
      <c r="C204" s="12">
        <v>2985151.1</v>
      </c>
      <c r="D204" s="12">
        <v>1573408.2</v>
      </c>
      <c r="E204" s="12">
        <v>669984.30000000005</v>
      </c>
      <c r="F204" s="12">
        <v>632524.5</v>
      </c>
      <c r="G204" s="12">
        <v>1306271.1000000001</v>
      </c>
      <c r="H204" s="12">
        <v>1179956</v>
      </c>
      <c r="I204" s="13">
        <v>99.617000000000004</v>
      </c>
      <c r="J204" s="13">
        <v>99.774000000000001</v>
      </c>
      <c r="K204" s="13">
        <v>98.974999999999994</v>
      </c>
      <c r="L204" s="13">
        <v>99.960999999999999</v>
      </c>
      <c r="M204" s="13">
        <v>99.578999999999994</v>
      </c>
      <c r="N204" s="13">
        <v>99.471999999999994</v>
      </c>
      <c r="O204" s="13">
        <v>99.762</v>
      </c>
      <c r="P204" s="12">
        <v>2973712.8</v>
      </c>
      <c r="Q204" s="12">
        <v>1456949.7</v>
      </c>
      <c r="R204" s="12">
        <v>1208629.6000000001</v>
      </c>
      <c r="S204" s="12">
        <v>308133.5</v>
      </c>
      <c r="T204" s="12">
        <v>2665579.2999999998</v>
      </c>
      <c r="U204" s="13">
        <v>105.04333333333334</v>
      </c>
      <c r="V204" s="13">
        <v>105.83</v>
      </c>
      <c r="W204" s="13">
        <v>98.02</v>
      </c>
      <c r="X204" s="13">
        <v>104.8952</v>
      </c>
      <c r="Y204" s="13">
        <v>105.65899</v>
      </c>
      <c r="Z204" s="13">
        <v>98.739358645543618</v>
      </c>
      <c r="AA204" s="13">
        <v>98.67</v>
      </c>
      <c r="AB204" s="13">
        <v>3.05832716424398</v>
      </c>
      <c r="AC204" s="13">
        <v>-1.2139706295779473</v>
      </c>
      <c r="AD204" s="12">
        <v>178401.45355191253</v>
      </c>
      <c r="AE204" s="12">
        <v>163237.32999999999</v>
      </c>
      <c r="AF204" s="12">
        <v>14210</v>
      </c>
      <c r="AG204" s="13">
        <v>8.5</v>
      </c>
      <c r="AH204" s="12">
        <v>139706.54999999999</v>
      </c>
      <c r="AI204" s="12">
        <v>61744198</v>
      </c>
      <c r="AJ204" s="15">
        <v>-0.47173609999999999</v>
      </c>
      <c r="AK204" s="15">
        <v>0.16814031146870656</v>
      </c>
      <c r="AL204" s="13">
        <v>97.59</v>
      </c>
      <c r="AM204" s="13">
        <v>42.963333333333331</v>
      </c>
      <c r="AN204" s="13">
        <v>119.73042699999999</v>
      </c>
      <c r="AO204" s="14"/>
      <c r="AP204" s="14"/>
      <c r="AQ204" s="12">
        <v>12942794.246505599</v>
      </c>
      <c r="AR204" s="12">
        <v>14500740.75741769</v>
      </c>
      <c r="AS204" s="13">
        <v>98.163153838606078</v>
      </c>
      <c r="AT204" s="13">
        <v>18.287184065066491</v>
      </c>
      <c r="AU204" s="13">
        <v>48.347070602488024</v>
      </c>
      <c r="AV204" s="13">
        <v>72.599999999999994</v>
      </c>
      <c r="AW204" s="15">
        <v>0.48806564599024815</v>
      </c>
      <c r="AX204" s="15">
        <v>8.92534630405925</v>
      </c>
      <c r="AY204" s="15">
        <v>16.53</v>
      </c>
      <c r="AZ204" s="15">
        <v>0.82101671425826883</v>
      </c>
      <c r="BA204" s="15">
        <v>0.85550517580631358</v>
      </c>
      <c r="BB204" s="15">
        <v>0.8541168431841476</v>
      </c>
      <c r="BD204">
        <v>121.8002</v>
      </c>
      <c r="BE204">
        <f t="shared" si="6"/>
        <v>0.82101671425826883</v>
      </c>
      <c r="BJ204" s="119">
        <v>1297785.3500000001</v>
      </c>
      <c r="BK204">
        <f t="shared" si="7"/>
        <v>15.740149533002668</v>
      </c>
      <c r="BL204">
        <f t="shared" si="8"/>
        <v>15.68572073807406</v>
      </c>
    </row>
    <row r="205" spans="1:64">
      <c r="A205" s="16">
        <v>44105</v>
      </c>
      <c r="B205" s="16" t="str">
        <f t="shared" si="9"/>
        <v>2020-Q4</v>
      </c>
      <c r="C205" s="12">
        <v>2996039.2</v>
      </c>
      <c r="D205" s="12">
        <v>1531188.2</v>
      </c>
      <c r="E205" s="12">
        <v>671296.2</v>
      </c>
      <c r="F205" s="12">
        <v>660726.30000000005</v>
      </c>
      <c r="G205" s="12">
        <v>1380006</v>
      </c>
      <c r="H205" s="12">
        <v>1251955.1000000001</v>
      </c>
      <c r="I205" s="13">
        <v>100.404</v>
      </c>
      <c r="J205" s="13">
        <v>99.972999999999999</v>
      </c>
      <c r="K205" s="13">
        <v>100.193</v>
      </c>
      <c r="L205" s="13">
        <v>100.42400000000001</v>
      </c>
      <c r="M205" s="13">
        <v>100.28</v>
      </c>
      <c r="N205" s="13">
        <v>99.944999999999993</v>
      </c>
      <c r="O205" s="13">
        <v>100.46899999999999</v>
      </c>
      <c r="P205" s="12">
        <v>3008154.9</v>
      </c>
      <c r="Q205" s="12">
        <v>1473686.5</v>
      </c>
      <c r="R205" s="12">
        <v>1239947.1000000001</v>
      </c>
      <c r="S205" s="12">
        <v>294521.40000000002</v>
      </c>
      <c r="T205" s="12">
        <v>2713633.6</v>
      </c>
      <c r="U205" s="13">
        <v>105.02</v>
      </c>
      <c r="V205" s="13">
        <v>105.74666666666667</v>
      </c>
      <c r="W205" s="13">
        <v>98.536666666666676</v>
      </c>
      <c r="X205" s="13">
        <v>105.04230666666666</v>
      </c>
      <c r="Y205" s="13">
        <v>105.76569666666667</v>
      </c>
      <c r="Z205" s="13">
        <v>99.232557114803399</v>
      </c>
      <c r="AA205" s="13">
        <v>98.67</v>
      </c>
      <c r="AB205" s="13">
        <v>3.3530983429410401</v>
      </c>
      <c r="AC205" s="13">
        <v>-1.055035430522544</v>
      </c>
      <c r="AD205" s="12">
        <v>178846.55773420481</v>
      </c>
      <c r="AE205" s="12">
        <v>164181.14000000001</v>
      </c>
      <c r="AF205" s="12">
        <v>13536</v>
      </c>
      <c r="AG205" s="13">
        <v>8.1999999999999993</v>
      </c>
      <c r="AH205" s="12">
        <v>140458</v>
      </c>
      <c r="AI205" s="12">
        <v>61425839</v>
      </c>
      <c r="AJ205" s="15">
        <v>-0.52269480000000001</v>
      </c>
      <c r="AK205" s="15">
        <v>-4.8854513900725628E-2</v>
      </c>
      <c r="AL205" s="13">
        <v>117.02</v>
      </c>
      <c r="AM205" s="13">
        <v>44.29</v>
      </c>
      <c r="AN205" s="13">
        <v>127.735732</v>
      </c>
      <c r="AO205" s="14"/>
      <c r="AP205" s="14"/>
      <c r="AQ205" s="12">
        <v>13091313.4783131</v>
      </c>
      <c r="AR205" s="12">
        <v>14595043.540879566</v>
      </c>
      <c r="AS205" s="13">
        <v>99.66378026782516</v>
      </c>
      <c r="AT205" s="13">
        <v>18.248376153314563</v>
      </c>
      <c r="AU205" s="13">
        <v>48.774900738433544</v>
      </c>
      <c r="AV205" s="13">
        <v>78</v>
      </c>
      <c r="AW205" s="15">
        <v>0.4918782437826581</v>
      </c>
      <c r="AX205" s="15">
        <v>8.9759792141777055</v>
      </c>
      <c r="AY205" s="15">
        <v>19.11</v>
      </c>
      <c r="AZ205" s="15">
        <v>0.81752935543533034</v>
      </c>
      <c r="BA205" s="15">
        <v>0.83829323497359376</v>
      </c>
      <c r="BB205" s="15">
        <v>0.81492950859750624</v>
      </c>
      <c r="BD205">
        <v>122.319766666666</v>
      </c>
      <c r="BE205">
        <f t="shared" si="6"/>
        <v>0.81752935543533478</v>
      </c>
      <c r="BJ205" s="119">
        <v>1371001.53</v>
      </c>
      <c r="BK205">
        <f t="shared" si="7"/>
        <v>5.6416247879512493</v>
      </c>
      <c r="BL205">
        <f t="shared" si="8"/>
        <v>5.6446858542610334</v>
      </c>
    </row>
    <row r="206" spans="1:64">
      <c r="A206" s="16">
        <v>44197</v>
      </c>
      <c r="B206" s="16" t="str">
        <f t="shared" si="9"/>
        <v>2021-Q1</v>
      </c>
      <c r="C206" s="12">
        <v>3020593.8</v>
      </c>
      <c r="D206" s="12">
        <v>1508890.2</v>
      </c>
      <c r="E206" s="12">
        <v>674571.4</v>
      </c>
      <c r="F206" s="12">
        <v>648910.9</v>
      </c>
      <c r="G206" s="12">
        <v>1404870.6</v>
      </c>
      <c r="H206" s="12">
        <v>1254317.3</v>
      </c>
      <c r="I206" s="13">
        <v>100.94499999999999</v>
      </c>
      <c r="J206" s="13">
        <v>101.3</v>
      </c>
      <c r="K206" s="13">
        <v>101.11</v>
      </c>
      <c r="L206" s="13">
        <v>101.24299999999999</v>
      </c>
      <c r="M206" s="13">
        <v>101.988</v>
      </c>
      <c r="N206" s="13">
        <v>102.699</v>
      </c>
      <c r="O206" s="13">
        <v>100.806</v>
      </c>
      <c r="P206" s="12">
        <v>3049147.3</v>
      </c>
      <c r="Q206" s="12">
        <v>1476834.4</v>
      </c>
      <c r="R206" s="12">
        <v>1280848.8999999999</v>
      </c>
      <c r="S206" s="12">
        <v>291464</v>
      </c>
      <c r="T206" s="12">
        <v>2757683.3</v>
      </c>
      <c r="U206" s="13">
        <v>105.78666666666668</v>
      </c>
      <c r="V206" s="13">
        <v>105.89333333333333</v>
      </c>
      <c r="W206" s="13">
        <v>104.88</v>
      </c>
      <c r="X206" s="13">
        <v>106.33675000000001</v>
      </c>
      <c r="Y206" s="13">
        <v>106.49913666666664</v>
      </c>
      <c r="Z206" s="13">
        <v>105.68432752398931</v>
      </c>
      <c r="AA206" s="13">
        <v>95.17</v>
      </c>
      <c r="AB206" s="13">
        <v>4.4462136545846711</v>
      </c>
      <c r="AC206" s="13">
        <v>-0.29701746452196642</v>
      </c>
      <c r="AD206" s="12">
        <v>178735.68627450979</v>
      </c>
      <c r="AE206" s="12">
        <v>164079.35999999999</v>
      </c>
      <c r="AF206" s="12">
        <v>13548</v>
      </c>
      <c r="AG206" s="13">
        <v>8.1999999999999993</v>
      </c>
      <c r="AH206" s="12">
        <v>140495.53</v>
      </c>
      <c r="AI206" s="12">
        <v>61510434</v>
      </c>
      <c r="AJ206" s="15">
        <v>-0.5424456666666666</v>
      </c>
      <c r="AK206" s="15">
        <v>4.9102948989801228E-2</v>
      </c>
      <c r="AL206" s="13">
        <v>148.63</v>
      </c>
      <c r="AM206" s="13">
        <v>60.82</v>
      </c>
      <c r="AN206" s="13">
        <v>146.21854400000001</v>
      </c>
      <c r="AO206" s="14"/>
      <c r="AP206" s="14"/>
      <c r="AQ206" s="12">
        <v>13289571.544687342</v>
      </c>
      <c r="AR206" s="12">
        <v>14689306.648765219</v>
      </c>
      <c r="AS206" s="13">
        <v>100.65940828038154</v>
      </c>
      <c r="AT206" s="13">
        <v>18.409346550352222</v>
      </c>
      <c r="AU206" s="13">
        <v>49.107014917176492</v>
      </c>
      <c r="AV206" s="13">
        <v>79.5</v>
      </c>
      <c r="AW206" s="15">
        <v>0.48892188019454985</v>
      </c>
      <c r="AX206" s="15">
        <v>9.0007323285512566</v>
      </c>
      <c r="AY206" s="15">
        <v>20.43</v>
      </c>
      <c r="AZ206" s="15">
        <v>0.82133702168411871</v>
      </c>
      <c r="BA206" s="15">
        <v>0.83001328021248333</v>
      </c>
      <c r="BB206" s="15">
        <v>0.85287846481876328</v>
      </c>
      <c r="BD206">
        <v>121.7527</v>
      </c>
      <c r="BE206">
        <f t="shared" si="6"/>
        <v>0.82133702168411871</v>
      </c>
      <c r="BJ206" s="119">
        <v>1395124.31</v>
      </c>
      <c r="BK206">
        <f t="shared" si="7"/>
        <v>1.7595005893246585</v>
      </c>
      <c r="BL206">
        <f t="shared" si="8"/>
        <v>1.8017747748922952</v>
      </c>
    </row>
    <row r="207" spans="1:64">
      <c r="A207" s="16">
        <v>44287</v>
      </c>
      <c r="B207" s="16" t="str">
        <f t="shared" si="9"/>
        <v>2021-Q2</v>
      </c>
      <c r="C207" s="12">
        <v>3085731.6</v>
      </c>
      <c r="D207" s="12">
        <v>1567964</v>
      </c>
      <c r="E207" s="12">
        <v>684895.3</v>
      </c>
      <c r="F207" s="12">
        <v>659123.6</v>
      </c>
      <c r="G207" s="12">
        <v>1434147.1</v>
      </c>
      <c r="H207" s="12">
        <v>1283930.1000000001</v>
      </c>
      <c r="I207" s="13">
        <v>101.28100000000001</v>
      </c>
      <c r="J207" s="13">
        <v>101.67</v>
      </c>
      <c r="K207" s="13">
        <v>101.765</v>
      </c>
      <c r="L207" s="13">
        <v>102.813</v>
      </c>
      <c r="M207" s="13">
        <v>104.071</v>
      </c>
      <c r="N207" s="13">
        <v>105.66500000000001</v>
      </c>
      <c r="O207" s="13">
        <v>101.14700000000001</v>
      </c>
      <c r="P207" s="12">
        <v>3125247</v>
      </c>
      <c r="Q207" s="12">
        <v>1504494.9</v>
      </c>
      <c r="R207" s="12">
        <v>1304059.1000000001</v>
      </c>
      <c r="S207" s="12">
        <v>316693</v>
      </c>
      <c r="T207" s="12">
        <v>2808554</v>
      </c>
      <c r="U207" s="13">
        <v>107.40333333333335</v>
      </c>
      <c r="V207" s="13">
        <v>107.25999999999999</v>
      </c>
      <c r="W207" s="13">
        <v>108.77</v>
      </c>
      <c r="X207" s="13">
        <v>106.90866666666666</v>
      </c>
      <c r="Y207" s="13">
        <v>106.70084333333334</v>
      </c>
      <c r="Z207" s="13">
        <v>109.81842741852445</v>
      </c>
      <c r="AA207" s="13">
        <v>95.17</v>
      </c>
      <c r="AB207" s="13">
        <v>4.3213604645008834</v>
      </c>
      <c r="AC207" s="13">
        <v>-2.6023543099153303E-2</v>
      </c>
      <c r="AD207" s="12">
        <v>179674.71226927254</v>
      </c>
      <c r="AE207" s="12">
        <v>165480.41</v>
      </c>
      <c r="AF207" s="12">
        <v>13196</v>
      </c>
      <c r="AG207" s="13">
        <v>7.9</v>
      </c>
      <c r="AH207" s="12">
        <v>141760.72</v>
      </c>
      <c r="AI207" s="12">
        <v>63454760</v>
      </c>
      <c r="AJ207" s="15">
        <v>-0.54038476666666668</v>
      </c>
      <c r="AK207" s="15">
        <v>0.29534783775269846</v>
      </c>
      <c r="AL207" s="13">
        <v>174.81</v>
      </c>
      <c r="AM207" s="13">
        <v>68.833333333333329</v>
      </c>
      <c r="AN207" s="13">
        <v>163.96066466666664</v>
      </c>
      <c r="AO207" s="14"/>
      <c r="AP207" s="14"/>
      <c r="AQ207" s="12">
        <v>13480398.116778858</v>
      </c>
      <c r="AR207" s="12">
        <v>14973707.045818796</v>
      </c>
      <c r="AS207" s="13">
        <v>103.11629443377771</v>
      </c>
      <c r="AT207" s="13">
        <v>18.647111159562634</v>
      </c>
      <c r="AU207" s="13">
        <v>48.628843604482945</v>
      </c>
      <c r="AV207" s="13">
        <v>80.8</v>
      </c>
      <c r="AW207" s="15">
        <v>0.48756505588496418</v>
      </c>
      <c r="AX207" s="15">
        <v>9.0916797946052945</v>
      </c>
      <c r="AY207" s="15">
        <v>18.8</v>
      </c>
      <c r="AZ207" s="15">
        <v>0.82000976904971523</v>
      </c>
      <c r="BA207" s="15">
        <v>0.82932492950738101</v>
      </c>
      <c r="BB207" s="15">
        <v>0.84146751935375297</v>
      </c>
      <c r="BD207">
        <v>121.94976666666599</v>
      </c>
      <c r="BE207">
        <f t="shared" si="6"/>
        <v>0.82000976904971978</v>
      </c>
      <c r="BJ207" s="119">
        <v>1424494.33</v>
      </c>
      <c r="BK207">
        <f t="shared" si="7"/>
        <v>2.1051901819415741</v>
      </c>
      <c r="BL207">
        <f t="shared" si="8"/>
        <v>2.0839285838852417</v>
      </c>
    </row>
    <row r="208" spans="1:64">
      <c r="A208" s="16">
        <v>44378</v>
      </c>
      <c r="B208" s="16" t="str">
        <f t="shared" si="9"/>
        <v>2021-Q3</v>
      </c>
      <c r="C208" s="12">
        <v>3139956.5</v>
      </c>
      <c r="D208" s="12">
        <v>1629750.6</v>
      </c>
      <c r="E208" s="12">
        <v>689354.4</v>
      </c>
      <c r="F208" s="12">
        <v>653064.6</v>
      </c>
      <c r="G208" s="12">
        <v>1459928.1</v>
      </c>
      <c r="H208" s="12">
        <v>1306887.5</v>
      </c>
      <c r="I208" s="13">
        <v>102.53400000000001</v>
      </c>
      <c r="J208" s="13">
        <v>102.428</v>
      </c>
      <c r="K208" s="13">
        <v>102.099</v>
      </c>
      <c r="L208" s="13">
        <v>105.246</v>
      </c>
      <c r="M208" s="13">
        <v>107.041</v>
      </c>
      <c r="N208" s="13">
        <v>109.453</v>
      </c>
      <c r="O208" s="13">
        <v>101.911</v>
      </c>
      <c r="P208" s="12">
        <v>3219531.9</v>
      </c>
      <c r="Q208" s="12">
        <v>1552581</v>
      </c>
      <c r="R208" s="12">
        <v>1312687.3999999999</v>
      </c>
      <c r="S208" s="12">
        <v>354263.5</v>
      </c>
      <c r="T208" s="12">
        <v>2865268.4</v>
      </c>
      <c r="U208" s="13">
        <v>108.01666666666667</v>
      </c>
      <c r="V208" s="13">
        <v>107.41666666666667</v>
      </c>
      <c r="W208" s="13">
        <v>113.44000000000001</v>
      </c>
      <c r="X208" s="13">
        <v>108.04842666666667</v>
      </c>
      <c r="Y208" s="13">
        <v>107.44491333333333</v>
      </c>
      <c r="Z208" s="13">
        <v>114.91432769974294</v>
      </c>
      <c r="AA208" s="13">
        <v>95.17</v>
      </c>
      <c r="AB208" s="13">
        <v>4.1768047754395559</v>
      </c>
      <c r="AC208" s="13">
        <v>6.7696176577719161E-2</v>
      </c>
      <c r="AD208" s="12">
        <v>180721.76025917928</v>
      </c>
      <c r="AE208" s="12">
        <v>167348.35</v>
      </c>
      <c r="AF208" s="12">
        <v>12417</v>
      </c>
      <c r="AG208" s="13">
        <v>7.4</v>
      </c>
      <c r="AH208" s="12">
        <v>143489.18</v>
      </c>
      <c r="AI208" s="12">
        <v>64330359</v>
      </c>
      <c r="AJ208" s="15">
        <v>-0.54581819999999992</v>
      </c>
      <c r="AK208" s="15">
        <v>0.13997170347633861</v>
      </c>
      <c r="AL208" s="13">
        <v>220.02</v>
      </c>
      <c r="AM208" s="13">
        <v>73.470000000000013</v>
      </c>
      <c r="AN208" s="13">
        <v>158.22246533333336</v>
      </c>
      <c r="AO208" s="14"/>
      <c r="AP208" s="14"/>
      <c r="AQ208" s="12">
        <v>13576883.129844246</v>
      </c>
      <c r="AR208" s="12">
        <v>15172735.03836566</v>
      </c>
      <c r="AS208" s="13">
        <v>104.43941881824257</v>
      </c>
      <c r="AT208" s="13">
        <v>18.762996468145637</v>
      </c>
      <c r="AU208" s="13">
        <v>48.809870624225802</v>
      </c>
      <c r="AV208" s="13">
        <v>82.7</v>
      </c>
      <c r="AW208" s="15">
        <v>0.49445939776554232</v>
      </c>
      <c r="AX208" s="15">
        <v>9.2775399339162892</v>
      </c>
      <c r="AY208" s="15">
        <v>15.08</v>
      </c>
      <c r="AZ208" s="15">
        <v>0.82967997583971909</v>
      </c>
      <c r="BA208" s="15">
        <v>0.84832032575500504</v>
      </c>
      <c r="BB208" s="15">
        <v>0.86363243803437262</v>
      </c>
      <c r="BD208">
        <v>120.5284</v>
      </c>
      <c r="BE208">
        <f t="shared" si="6"/>
        <v>0.82967997583971909</v>
      </c>
      <c r="BJ208" s="119">
        <v>1450314.41</v>
      </c>
      <c r="BK208">
        <f t="shared" si="7"/>
        <v>1.8125786432579005</v>
      </c>
      <c r="BL208">
        <f t="shared" si="8"/>
        <v>1.7976538111048823</v>
      </c>
    </row>
    <row r="209" spans="1:64">
      <c r="A209" s="16">
        <v>44470</v>
      </c>
      <c r="B209" s="16" t="str">
        <f t="shared" si="9"/>
        <v>2021-Q4</v>
      </c>
      <c r="C209" s="12">
        <v>3165357.5</v>
      </c>
      <c r="D209" s="12">
        <v>1634665.7</v>
      </c>
      <c r="E209" s="12">
        <v>690407.4</v>
      </c>
      <c r="F209" s="12">
        <v>672481.6</v>
      </c>
      <c r="G209" s="12">
        <v>1506475.1</v>
      </c>
      <c r="H209" s="12">
        <v>1380469.3</v>
      </c>
      <c r="I209" s="13">
        <v>103.642</v>
      </c>
      <c r="J209" s="13">
        <v>104.04300000000001</v>
      </c>
      <c r="K209" s="13">
        <v>103.25700000000001</v>
      </c>
      <c r="L209" s="13">
        <v>106.843</v>
      </c>
      <c r="M209" s="13">
        <v>110.486</v>
      </c>
      <c r="N209" s="13">
        <v>113.88200000000001</v>
      </c>
      <c r="O209" s="13">
        <v>102.991</v>
      </c>
      <c r="P209" s="12">
        <v>3280640.8</v>
      </c>
      <c r="Q209" s="12">
        <v>1576161.4</v>
      </c>
      <c r="R209" s="12">
        <v>1353290.1</v>
      </c>
      <c r="S209" s="12">
        <v>351189.4</v>
      </c>
      <c r="T209" s="12">
        <v>2929451.5</v>
      </c>
      <c r="U209" s="13">
        <v>109.88333333333334</v>
      </c>
      <c r="V209" s="13">
        <v>108.33999999999999</v>
      </c>
      <c r="W209" s="13">
        <v>123.76</v>
      </c>
      <c r="X209" s="13">
        <v>109.91496333333333</v>
      </c>
      <c r="Y209" s="13">
        <v>108.36217333333333</v>
      </c>
      <c r="Z209" s="13">
        <v>126.89154609029225</v>
      </c>
      <c r="AA209" s="13">
        <v>95.17</v>
      </c>
      <c r="AB209" s="13">
        <v>2.6567501922185444</v>
      </c>
      <c r="AC209" s="13">
        <v>-0.15788378904511591</v>
      </c>
      <c r="AD209" s="12">
        <v>180955.98924731184</v>
      </c>
      <c r="AE209" s="12">
        <v>168289.07</v>
      </c>
      <c r="AF209" s="12">
        <v>11880</v>
      </c>
      <c r="AG209" s="13">
        <v>7</v>
      </c>
      <c r="AH209" s="12">
        <v>144338.39000000001</v>
      </c>
      <c r="AI209" s="12">
        <v>64824946</v>
      </c>
      <c r="AJ209" s="15">
        <v>-0.56637653333333338</v>
      </c>
      <c r="AK209" s="15">
        <v>0.3143786862798455</v>
      </c>
      <c r="AL209" s="13">
        <v>307.58999999999997</v>
      </c>
      <c r="AM209" s="13">
        <v>79.586666666666659</v>
      </c>
      <c r="AN209" s="13">
        <v>160.24627833333335</v>
      </c>
      <c r="AO209" s="14"/>
      <c r="AP209" s="14"/>
      <c r="AQ209" s="12">
        <v>13815372.053378357</v>
      </c>
      <c r="AR209" s="12">
        <v>15441004.382355802</v>
      </c>
      <c r="AS209" s="13">
        <v>106.46871319494862</v>
      </c>
      <c r="AT209" s="13">
        <v>18.809049809354818</v>
      </c>
      <c r="AU209" s="13">
        <v>48.829311789939631</v>
      </c>
      <c r="AV209" s="13">
        <v>82.8</v>
      </c>
      <c r="AW209" s="15">
        <v>0.49794103825555247</v>
      </c>
      <c r="AX209" s="15">
        <v>9.3657977906705394</v>
      </c>
      <c r="AY209" s="15">
        <v>14.97</v>
      </c>
      <c r="AZ209" s="15">
        <v>0.84049269681887528</v>
      </c>
      <c r="BA209" s="15">
        <v>0.87450808919982514</v>
      </c>
      <c r="BB209" s="15">
        <v>0.88292424509977041</v>
      </c>
      <c r="BD209">
        <v>118.977833333333</v>
      </c>
      <c r="BE209">
        <f t="shared" si="6"/>
        <v>0.8404926968188775</v>
      </c>
      <c r="BJ209" s="119">
        <v>1496511.28</v>
      </c>
      <c r="BK209">
        <f t="shared" si="7"/>
        <v>3.1853003515286193</v>
      </c>
      <c r="BL209">
        <f t="shared" si="8"/>
        <v>3.1883076981667813</v>
      </c>
    </row>
    <row r="210" spans="1:64">
      <c r="A210" s="16">
        <v>44562</v>
      </c>
      <c r="B210" s="16" t="str">
        <f t="shared" si="9"/>
        <v>2022-Q1</v>
      </c>
      <c r="C210" s="12">
        <v>3188972.9</v>
      </c>
      <c r="D210" s="12">
        <v>1652487.9</v>
      </c>
      <c r="E210" s="12">
        <v>693673.5</v>
      </c>
      <c r="F210" s="12">
        <v>669635.69999999995</v>
      </c>
      <c r="G210" s="12">
        <v>1533320.8</v>
      </c>
      <c r="H210" s="12">
        <v>1391658.9</v>
      </c>
      <c r="I210" s="13">
        <v>105.295</v>
      </c>
      <c r="J210" s="13">
        <v>106.13500000000001</v>
      </c>
      <c r="K210" s="13">
        <v>104.608</v>
      </c>
      <c r="L210" s="13">
        <v>108.816</v>
      </c>
      <c r="M210" s="13">
        <v>114.495</v>
      </c>
      <c r="N210" s="13">
        <v>119.85299999999999</v>
      </c>
      <c r="O210" s="13">
        <v>104.795</v>
      </c>
      <c r="P210" s="12">
        <v>3357820</v>
      </c>
      <c r="Q210" s="12">
        <v>1598204.1</v>
      </c>
      <c r="R210" s="12">
        <v>1386719.9</v>
      </c>
      <c r="S210" s="12">
        <v>372896</v>
      </c>
      <c r="T210" s="12">
        <v>2984924</v>
      </c>
      <c r="U210" s="13">
        <v>112.29</v>
      </c>
      <c r="V210" s="13">
        <v>109.10000000000001</v>
      </c>
      <c r="W210" s="13">
        <v>141.51999999999998</v>
      </c>
      <c r="X210" s="13">
        <v>112.85920666666665</v>
      </c>
      <c r="Y210" s="13">
        <v>109.70937666666667</v>
      </c>
      <c r="Z210" s="13">
        <v>146.10365087032525</v>
      </c>
      <c r="AA210" s="13">
        <v>109.45</v>
      </c>
      <c r="AB210" s="13">
        <v>2.2111610670911639</v>
      </c>
      <c r="AC210" s="13">
        <v>-0.39858896545973271</v>
      </c>
      <c r="AD210" s="12">
        <v>181495.13948497854</v>
      </c>
      <c r="AE210" s="12">
        <v>169153.47</v>
      </c>
      <c r="AF210" s="12">
        <v>11591</v>
      </c>
      <c r="AG210" s="13">
        <v>6.8</v>
      </c>
      <c r="AH210" s="12">
        <v>145092.38</v>
      </c>
      <c r="AI210" s="12">
        <v>65522632</v>
      </c>
      <c r="AJ210" s="15">
        <v>-0.52902590000000005</v>
      </c>
      <c r="AK210" s="15">
        <v>0.84405586546947287</v>
      </c>
      <c r="AL210" s="13">
        <v>343.68</v>
      </c>
      <c r="AM210" s="13">
        <v>100.29666666666667</v>
      </c>
      <c r="AN210" s="13">
        <v>180.53387599999996</v>
      </c>
      <c r="AO210" s="14"/>
      <c r="AP210" s="14"/>
      <c r="AQ210" s="12">
        <v>13770852.091821693</v>
      </c>
      <c r="AR210" s="12">
        <v>15442403.810951646</v>
      </c>
      <c r="AS210" s="13">
        <v>107.41270222277662</v>
      </c>
      <c r="AT210" s="13">
        <v>18.852542014065687</v>
      </c>
      <c r="AU210" s="13">
        <v>48.66979244667705</v>
      </c>
      <c r="AV210" s="13">
        <v>82.8</v>
      </c>
      <c r="AW210" s="15">
        <v>0.50116578287636127</v>
      </c>
      <c r="AX210" s="15">
        <v>9.4482489776887224</v>
      </c>
      <c r="AY210" s="15">
        <v>14.27</v>
      </c>
      <c r="AZ210" s="15">
        <v>0.84550961118958701</v>
      </c>
      <c r="BA210" s="15">
        <v>0.89150396719265412</v>
      </c>
      <c r="BB210" s="15">
        <v>0.90081974596883152</v>
      </c>
      <c r="BD210">
        <v>118.271866666666</v>
      </c>
      <c r="BE210">
        <f t="shared" si="6"/>
        <v>0.84550961118959167</v>
      </c>
      <c r="BJ210" s="119">
        <v>1522721.24</v>
      </c>
      <c r="BK210">
        <f t="shared" si="7"/>
        <v>1.7514041056877261</v>
      </c>
      <c r="BL210">
        <f t="shared" si="8"/>
        <v>1.7820208246389191</v>
      </c>
    </row>
    <row r="211" spans="1:64">
      <c r="A211" s="16">
        <v>44652</v>
      </c>
      <c r="B211" s="16" t="str">
        <f t="shared" si="9"/>
        <v>2022-Q2</v>
      </c>
      <c r="C211" s="12">
        <v>3218340.3</v>
      </c>
      <c r="D211" s="12">
        <v>1672906.9</v>
      </c>
      <c r="E211" s="12">
        <v>693791.6</v>
      </c>
      <c r="F211" s="12">
        <v>669587.1</v>
      </c>
      <c r="G211" s="12">
        <v>1555217.6</v>
      </c>
      <c r="H211" s="12">
        <v>1411457.6</v>
      </c>
      <c r="I211" s="13">
        <v>106.59</v>
      </c>
      <c r="J211" s="13">
        <v>108.084</v>
      </c>
      <c r="K211" s="13">
        <v>105.54300000000001</v>
      </c>
      <c r="L211" s="13">
        <v>111.98399999999999</v>
      </c>
      <c r="M211" s="13">
        <v>119.521</v>
      </c>
      <c r="N211" s="13">
        <v>127.306</v>
      </c>
      <c r="O211" s="13">
        <v>106.49299999999999</v>
      </c>
      <c r="P211" s="12">
        <v>3430424.8</v>
      </c>
      <c r="Q211" s="12">
        <v>1621134.5</v>
      </c>
      <c r="R211" s="12">
        <v>1427056.6</v>
      </c>
      <c r="S211" s="12">
        <v>382233.7</v>
      </c>
      <c r="T211" s="12">
        <v>3048191.1</v>
      </c>
      <c r="U211" s="13">
        <v>116.06666666666666</v>
      </c>
      <c r="V211" s="13">
        <v>112.2</v>
      </c>
      <c r="W211" s="13">
        <v>151.69000000000003</v>
      </c>
      <c r="X211" s="13">
        <v>115.52925333333333</v>
      </c>
      <c r="Y211" s="13">
        <v>111.58501666666666</v>
      </c>
      <c r="Z211" s="13">
        <v>157.59419916312416</v>
      </c>
      <c r="AA211" s="13">
        <v>109.45</v>
      </c>
      <c r="AB211" s="13">
        <v>3.8114642664663614</v>
      </c>
      <c r="AC211" s="13">
        <v>2.005815722880735</v>
      </c>
      <c r="AD211" s="12">
        <v>182236.37727759915</v>
      </c>
      <c r="AE211" s="12">
        <v>170026.54</v>
      </c>
      <c r="AF211" s="12">
        <v>11513</v>
      </c>
      <c r="AG211" s="13">
        <v>6.7</v>
      </c>
      <c r="AH211" s="12">
        <v>145938.01</v>
      </c>
      <c r="AI211" s="12">
        <v>65895669</v>
      </c>
      <c r="AJ211" s="15">
        <v>-0.35761643333333332</v>
      </c>
      <c r="AK211" s="15">
        <v>1.9602504776005769</v>
      </c>
      <c r="AL211" s="13">
        <v>351.21</v>
      </c>
      <c r="AM211" s="13">
        <v>113.54333333333334</v>
      </c>
      <c r="AN211" s="13">
        <v>177.89362500000001</v>
      </c>
      <c r="AO211" s="14"/>
      <c r="AP211" s="14"/>
      <c r="AQ211" s="12">
        <v>13788600.815414555</v>
      </c>
      <c r="AR211" s="12">
        <v>15534465.879768889</v>
      </c>
      <c r="AS211" s="13">
        <v>108.0264499037406</v>
      </c>
      <c r="AT211" s="13">
        <v>18.928458463014067</v>
      </c>
      <c r="AU211" s="13">
        <v>48.839936658052594</v>
      </c>
      <c r="AV211" s="13">
        <v>82.6</v>
      </c>
      <c r="AW211" s="15">
        <v>0.50371755280198305</v>
      </c>
      <c r="AX211" s="15">
        <v>9.5345967753034309</v>
      </c>
      <c r="AY211" s="15">
        <v>12.84</v>
      </c>
      <c r="AZ211" s="15">
        <v>0.85942179820260534</v>
      </c>
      <c r="BA211" s="15">
        <v>0.93923170846247772</v>
      </c>
      <c r="BB211" s="15">
        <v>0.96274188889958601</v>
      </c>
      <c r="BD211">
        <v>116.3573</v>
      </c>
      <c r="BE211">
        <f t="shared" si="6"/>
        <v>0.85942179820260522</v>
      </c>
      <c r="BJ211" s="119">
        <v>1544286.48</v>
      </c>
      <c r="BK211">
        <f t="shared" si="7"/>
        <v>1.4162303272265309</v>
      </c>
      <c r="BL211">
        <f t="shared" si="8"/>
        <v>1.4280638467827567</v>
      </c>
    </row>
    <row r="212" spans="1:64">
      <c r="A212" s="16">
        <v>44743</v>
      </c>
      <c r="B212" s="16" t="str">
        <f t="shared" si="9"/>
        <v>2022-Q3</v>
      </c>
      <c r="C212" s="12">
        <v>3232997.2</v>
      </c>
      <c r="D212" s="12">
        <v>1683598</v>
      </c>
      <c r="E212" s="12">
        <v>692131.4</v>
      </c>
      <c r="F212" s="12">
        <v>676980.3</v>
      </c>
      <c r="G212" s="12">
        <v>1578142.8</v>
      </c>
      <c r="H212" s="12">
        <v>1440089.8</v>
      </c>
      <c r="I212" s="13">
        <v>107.929</v>
      </c>
      <c r="J212" s="13">
        <v>110.215</v>
      </c>
      <c r="K212" s="13">
        <v>107.417</v>
      </c>
      <c r="L212" s="13">
        <v>113.824</v>
      </c>
      <c r="M212" s="13">
        <v>122.17</v>
      </c>
      <c r="N212" s="13">
        <v>131.36600000000001</v>
      </c>
      <c r="O212" s="13">
        <v>108.017</v>
      </c>
      <c r="P212" s="12">
        <v>3489350.3</v>
      </c>
      <c r="Q212" s="12">
        <v>1649900.9</v>
      </c>
      <c r="R212" s="12">
        <v>1466326.8</v>
      </c>
      <c r="S212" s="12">
        <v>373122.6</v>
      </c>
      <c r="T212" s="12">
        <v>3116227.7</v>
      </c>
      <c r="U212" s="13">
        <v>118.10000000000001</v>
      </c>
      <c r="V212" s="13">
        <v>113.74666666666667</v>
      </c>
      <c r="W212" s="13">
        <v>158.24</v>
      </c>
      <c r="X212" s="13">
        <v>118.05768666666665</v>
      </c>
      <c r="Y212" s="13">
        <v>113.67595</v>
      </c>
      <c r="Z212" s="13">
        <v>165.13618612615119</v>
      </c>
      <c r="AA212" s="13">
        <v>109.45</v>
      </c>
      <c r="AB212" s="13">
        <v>0.13844675015861968</v>
      </c>
      <c r="AC212" s="13">
        <v>-0.89981794031972062</v>
      </c>
      <c r="AD212" s="12">
        <v>182765.99142550913</v>
      </c>
      <c r="AE212" s="12">
        <v>170520.67</v>
      </c>
      <c r="AF212" s="12">
        <v>11431</v>
      </c>
      <c r="AG212" s="13">
        <v>6.7</v>
      </c>
      <c r="AH212" s="12">
        <v>146309.37</v>
      </c>
      <c r="AI212" s="12">
        <v>66172617</v>
      </c>
      <c r="AJ212" s="15">
        <v>0.48074056666666665</v>
      </c>
      <c r="AK212" s="15">
        <v>2.3211037836214086</v>
      </c>
      <c r="AL212" s="13">
        <v>471.48</v>
      </c>
      <c r="AM212" s="13">
        <v>100.71333333333332</v>
      </c>
      <c r="AN212" s="13">
        <v>154.50400999999997</v>
      </c>
      <c r="AO212" s="14"/>
      <c r="AP212" s="14"/>
      <c r="AQ212" s="12">
        <v>13888830.60018043</v>
      </c>
      <c r="AR212" s="12">
        <v>15642869.430532124</v>
      </c>
      <c r="AS212" s="13">
        <v>109.0034739718573</v>
      </c>
      <c r="AT212" s="13">
        <v>18.959561911174756</v>
      </c>
      <c r="AU212" s="13">
        <v>48.857024953388198</v>
      </c>
      <c r="AV212" s="13">
        <v>82</v>
      </c>
      <c r="AW212" s="15">
        <v>0.51033168231633474</v>
      </c>
      <c r="AX212" s="15">
        <v>9.6756651261105162</v>
      </c>
      <c r="AY212" s="15">
        <v>13.38</v>
      </c>
      <c r="AZ212" s="15">
        <v>0.87412587412587417</v>
      </c>
      <c r="BA212" s="15">
        <v>0.99304865938430997</v>
      </c>
      <c r="BB212" s="15">
        <v>1.0258514567090686</v>
      </c>
      <c r="BD212">
        <v>114.4</v>
      </c>
      <c r="BE212">
        <f t="shared" si="6"/>
        <v>0.87412587412587406</v>
      </c>
      <c r="BJ212" s="119">
        <v>1566944.54</v>
      </c>
      <c r="BK212">
        <f t="shared" si="7"/>
        <v>1.4672186989553859</v>
      </c>
      <c r="BL212">
        <f t="shared" si="8"/>
        <v>1.4740831122281417</v>
      </c>
    </row>
    <row r="213" spans="1:64">
      <c r="A213" s="16">
        <v>44835</v>
      </c>
      <c r="B213" s="16" t="str">
        <f t="shared" si="9"/>
        <v>2022-Q4</v>
      </c>
      <c r="C213" s="12">
        <v>3231257.2</v>
      </c>
      <c r="D213" s="12">
        <v>1668954.1</v>
      </c>
      <c r="E213" s="12">
        <v>696259.3</v>
      </c>
      <c r="F213" s="12">
        <v>676190.3</v>
      </c>
      <c r="G213" s="12">
        <v>1577278.7</v>
      </c>
      <c r="H213" s="12">
        <v>1431785.7</v>
      </c>
      <c r="I213" s="13">
        <v>110.117</v>
      </c>
      <c r="J213" s="13">
        <v>113</v>
      </c>
      <c r="K213" s="13">
        <v>108.58799999999999</v>
      </c>
      <c r="L213" s="13">
        <v>115.33799999999999</v>
      </c>
      <c r="M213" s="13">
        <v>122.41800000000001</v>
      </c>
      <c r="N213" s="13">
        <v>128.94800000000001</v>
      </c>
      <c r="O213" s="13">
        <v>110.664</v>
      </c>
      <c r="P213" s="12">
        <v>3558170.8</v>
      </c>
      <c r="Q213" s="12">
        <v>1681693</v>
      </c>
      <c r="R213" s="12">
        <v>1510433.8</v>
      </c>
      <c r="S213" s="12">
        <v>366044</v>
      </c>
      <c r="T213" s="12">
        <v>3192126.8</v>
      </c>
      <c r="U213" s="13">
        <v>120.84333333333332</v>
      </c>
      <c r="V213" s="13">
        <v>116</v>
      </c>
      <c r="W213" s="13">
        <v>165.54999999999998</v>
      </c>
      <c r="X213" s="13">
        <v>120.88256333333334</v>
      </c>
      <c r="Y213" s="13">
        <v>116.01520333333333</v>
      </c>
      <c r="Z213" s="13">
        <v>173.65634308486793</v>
      </c>
      <c r="AA213" s="13">
        <v>109.45</v>
      </c>
      <c r="AB213" s="13">
        <v>1.7036651115792365</v>
      </c>
      <c r="AC213" s="13">
        <v>-0.67435492416496701</v>
      </c>
      <c r="AD213" s="12">
        <v>183503.78349410504</v>
      </c>
      <c r="AE213" s="12">
        <v>171209.03</v>
      </c>
      <c r="AF213" s="12">
        <v>11491</v>
      </c>
      <c r="AG213" s="13">
        <v>6.7</v>
      </c>
      <c r="AH213" s="12">
        <v>147027.26999999999</v>
      </c>
      <c r="AI213" s="12">
        <v>66393838</v>
      </c>
      <c r="AJ213" s="15">
        <v>1.7721234000000001</v>
      </c>
      <c r="AK213" s="15">
        <v>3.0403896897838334</v>
      </c>
      <c r="AL213" s="13">
        <v>302.16000000000003</v>
      </c>
      <c r="AM213" s="13">
        <v>88.556666666666672</v>
      </c>
      <c r="AN213" s="13">
        <v>150.78907999999998</v>
      </c>
      <c r="AO213" s="14"/>
      <c r="AP213" s="14"/>
      <c r="AQ213" s="12">
        <v>13989006.875371922</v>
      </c>
      <c r="AR213" s="12">
        <v>15658621.108412176</v>
      </c>
      <c r="AS213" s="13">
        <v>109.3430499746791</v>
      </c>
      <c r="AT213" s="13">
        <v>18.873170416303395</v>
      </c>
      <c r="AU213" s="13">
        <v>48.668028499873735</v>
      </c>
      <c r="AV213" s="13">
        <v>81.5</v>
      </c>
      <c r="AW213" s="15">
        <v>0.52044541672510625</v>
      </c>
      <c r="AX213" s="15">
        <v>9.8224550422369656</v>
      </c>
      <c r="AY213" s="15">
        <v>13.52</v>
      </c>
      <c r="AZ213" s="15">
        <v>0.85353945742203774</v>
      </c>
      <c r="BA213" s="15">
        <v>0.97991180793728572</v>
      </c>
      <c r="BB213" s="15">
        <v>0.93755859741233827</v>
      </c>
      <c r="BD213">
        <v>117.1592</v>
      </c>
      <c r="BE213">
        <f t="shared" si="6"/>
        <v>0.85353945742203774</v>
      </c>
      <c r="BJ213" s="119">
        <v>1566207.71</v>
      </c>
      <c r="BK213">
        <f t="shared" si="7"/>
        <v>-4.7023361784082063E-2</v>
      </c>
      <c r="BL213">
        <f t="shared" si="8"/>
        <v>-5.4754233900766724E-2</v>
      </c>
    </row>
    <row r="214" spans="1:64">
      <c r="A214" s="16">
        <v>44927</v>
      </c>
      <c r="B214" s="16" t="str">
        <f t="shared" si="9"/>
        <v>2023-Q1</v>
      </c>
      <c r="C214" s="12">
        <v>3230598.4</v>
      </c>
      <c r="D214" s="12">
        <v>1675082.6</v>
      </c>
      <c r="E214" s="12">
        <v>699196.3</v>
      </c>
      <c r="F214" s="12">
        <v>690582.8</v>
      </c>
      <c r="G214" s="12">
        <v>1558965.6</v>
      </c>
      <c r="H214" s="12">
        <v>1408061.8</v>
      </c>
      <c r="I214" s="13">
        <v>112.389</v>
      </c>
      <c r="J214" s="13">
        <v>114.672</v>
      </c>
      <c r="K214" s="13">
        <v>108.884</v>
      </c>
      <c r="L214" s="13">
        <v>115.979</v>
      </c>
      <c r="M214" s="13">
        <v>121.07</v>
      </c>
      <c r="N214" s="13">
        <v>125.72799999999999</v>
      </c>
      <c r="O214" s="13">
        <v>112.958</v>
      </c>
      <c r="P214" s="12">
        <v>3630825.5</v>
      </c>
      <c r="Q214" s="12">
        <v>1716076.2</v>
      </c>
      <c r="R214" s="12">
        <v>1539054.7</v>
      </c>
      <c r="S214" s="12">
        <v>375694.7</v>
      </c>
      <c r="T214" s="12">
        <v>3255130.9</v>
      </c>
      <c r="U214" s="13">
        <v>121.29333333333334</v>
      </c>
      <c r="V214" s="13">
        <v>117.49666666666667</v>
      </c>
      <c r="W214" s="13">
        <v>155.67999999999998</v>
      </c>
      <c r="X214" s="13">
        <v>121.93990333333333</v>
      </c>
      <c r="Y214" s="13">
        <v>118.17118666666666</v>
      </c>
      <c r="Z214" s="13">
        <v>160.87696225071392</v>
      </c>
      <c r="AA214" s="13">
        <v>102.31</v>
      </c>
      <c r="AB214" s="13">
        <v>2.2631358079863646</v>
      </c>
      <c r="AC214" s="13">
        <v>-0.96234864495691119</v>
      </c>
      <c r="AD214" s="12">
        <v>184030.52406417113</v>
      </c>
      <c r="AE214" s="12">
        <v>172068.54</v>
      </c>
      <c r="AF214" s="12">
        <v>11274</v>
      </c>
      <c r="AG214" s="13">
        <v>6.5</v>
      </c>
      <c r="AH214" s="12">
        <v>147733.09</v>
      </c>
      <c r="AI214" s="12">
        <v>67205728</v>
      </c>
      <c r="AJ214" s="15">
        <v>2.631926266666667</v>
      </c>
      <c r="AK214" s="15">
        <v>3.1660830374035522</v>
      </c>
      <c r="AL214" s="13">
        <v>231.81</v>
      </c>
      <c r="AM214" s="13">
        <v>81.173333333333332</v>
      </c>
      <c r="AN214" s="13">
        <v>154.59068666666667</v>
      </c>
      <c r="AO214" s="14"/>
      <c r="AP214" s="14"/>
      <c r="AQ214" s="12">
        <v>14096802.762701336</v>
      </c>
      <c r="AR214" s="12">
        <v>15689085.729948729</v>
      </c>
      <c r="AS214" s="13">
        <v>110.58357862425689</v>
      </c>
      <c r="AT214" s="13">
        <v>18.775067191248322</v>
      </c>
      <c r="AU214" s="13">
        <v>48.070283532975047</v>
      </c>
      <c r="AV214" s="13">
        <v>81.5</v>
      </c>
      <c r="AW214" s="15">
        <v>0.53119453040031217</v>
      </c>
      <c r="AX214" s="15">
        <v>9.9732129998894621</v>
      </c>
      <c r="AY214" s="15">
        <v>13.77</v>
      </c>
      <c r="AZ214" s="15">
        <v>0.83485090675939833</v>
      </c>
      <c r="BA214" s="15">
        <v>0.93196644920782856</v>
      </c>
      <c r="BB214" s="15">
        <v>0.91954022988505757</v>
      </c>
      <c r="BD214">
        <v>119.78186666666601</v>
      </c>
      <c r="BE214">
        <f t="shared" si="6"/>
        <v>0.83485090675940277</v>
      </c>
      <c r="BJ214" s="119">
        <v>1547833.86</v>
      </c>
      <c r="BK214">
        <f t="shared" si="7"/>
        <v>-1.1731426095456965</v>
      </c>
      <c r="BL214">
        <f t="shared" si="8"/>
        <v>-1.1610566984769366</v>
      </c>
    </row>
    <row r="215" spans="1:64">
      <c r="A215" s="16">
        <v>45017</v>
      </c>
      <c r="B215" s="16" t="str">
        <f t="shared" si="9"/>
        <v>2023-Q2</v>
      </c>
      <c r="C215" s="12">
        <v>3236525.6</v>
      </c>
      <c r="D215" s="12">
        <v>1680724.5</v>
      </c>
      <c r="E215" s="12">
        <v>702128.7</v>
      </c>
      <c r="F215" s="12">
        <v>688965.2</v>
      </c>
      <c r="G215" s="12">
        <v>1546763.1</v>
      </c>
      <c r="H215" s="12">
        <v>1398975.9</v>
      </c>
      <c r="I215" s="13">
        <v>113.654</v>
      </c>
      <c r="J215" s="13">
        <v>115.804</v>
      </c>
      <c r="K215" s="13">
        <v>109.88</v>
      </c>
      <c r="L215" s="13">
        <v>116.776</v>
      </c>
      <c r="M215" s="13">
        <v>120.126</v>
      </c>
      <c r="N215" s="13">
        <v>123.526</v>
      </c>
      <c r="O215" s="13">
        <v>114.223</v>
      </c>
      <c r="P215" s="12">
        <v>3678452.1</v>
      </c>
      <c r="Q215" s="12">
        <v>1738438.2</v>
      </c>
      <c r="R215" s="12">
        <v>1555333</v>
      </c>
      <c r="S215" s="12">
        <v>384680.9</v>
      </c>
      <c r="T215" s="12">
        <v>3293771.2</v>
      </c>
      <c r="U215" s="13">
        <v>123.26</v>
      </c>
      <c r="V215" s="13">
        <v>120.18666666666667</v>
      </c>
      <c r="W215" s="13">
        <v>148.94000000000003</v>
      </c>
      <c r="X215" s="13">
        <v>122.69032</v>
      </c>
      <c r="Y215" s="13">
        <v>119.54989666666667</v>
      </c>
      <c r="Z215" s="13">
        <v>154.28927245758513</v>
      </c>
      <c r="AA215" s="13">
        <v>102.31</v>
      </c>
      <c r="AB215" s="13">
        <v>2.6569347273001132</v>
      </c>
      <c r="AC215" s="13">
        <v>-0.87622725874288254</v>
      </c>
      <c r="AD215" s="12">
        <v>184623.91443850266</v>
      </c>
      <c r="AE215" s="12">
        <v>172623.35999999999</v>
      </c>
      <c r="AF215" s="12">
        <v>11151</v>
      </c>
      <c r="AG215" s="13">
        <v>6.5</v>
      </c>
      <c r="AH215" s="12">
        <v>148293.70000000001</v>
      </c>
      <c r="AI215" s="12">
        <v>67195371</v>
      </c>
      <c r="AJ215" s="15">
        <v>3.3623451000000002</v>
      </c>
      <c r="AK215" s="15">
        <v>3.1875586339692799</v>
      </c>
      <c r="AL215" s="13">
        <v>193.36</v>
      </c>
      <c r="AM215" s="13">
        <v>78.316666666666677</v>
      </c>
      <c r="AN215" s="13">
        <v>149.13012599999999</v>
      </c>
      <c r="AO215" s="14"/>
      <c r="AP215" s="14"/>
      <c r="AQ215" s="12">
        <v>14193019.674011184</v>
      </c>
      <c r="AR215" s="12">
        <v>15760284.156224569</v>
      </c>
      <c r="AS215" s="13">
        <v>111.1333530236795</v>
      </c>
      <c r="AT215" s="13">
        <v>18.749059223502545</v>
      </c>
      <c r="AU215" s="13">
        <v>48.165901189830471</v>
      </c>
      <c r="AV215" s="13">
        <v>80.8</v>
      </c>
      <c r="AW215" s="15">
        <v>0.53713099009629339</v>
      </c>
      <c r="AX215" s="15">
        <v>10.070700744093964</v>
      </c>
      <c r="AY215" s="15">
        <v>13.96</v>
      </c>
      <c r="AZ215" s="15">
        <v>0.82209371375080531</v>
      </c>
      <c r="BA215" s="15">
        <v>0.91852668320014697</v>
      </c>
      <c r="BB215" s="15">
        <v>0.92030185900975514</v>
      </c>
      <c r="BD215">
        <v>121.640633333333</v>
      </c>
      <c r="BE215">
        <f t="shared" si="6"/>
        <v>0.82209371375080764</v>
      </c>
      <c r="BJ215" s="119">
        <v>1535908.15</v>
      </c>
      <c r="BK215">
        <f t="shared" si="7"/>
        <v>-0.77047739477673627</v>
      </c>
      <c r="BL215">
        <f t="shared" si="8"/>
        <v>-0.78273054902558981</v>
      </c>
    </row>
    <row r="216" spans="1:64">
      <c r="A216" s="16">
        <v>45108</v>
      </c>
      <c r="B216" s="16" t="str">
        <f t="shared" si="9"/>
        <v>2023-Q3</v>
      </c>
      <c r="C216" s="12">
        <v>3236537.9</v>
      </c>
      <c r="D216" s="12">
        <v>1679003.8</v>
      </c>
      <c r="E216" s="12">
        <v>705317.6</v>
      </c>
      <c r="F216" s="12">
        <v>690032.6</v>
      </c>
      <c r="G216" s="12">
        <v>1532929.9</v>
      </c>
      <c r="H216" s="12">
        <v>1377577.8</v>
      </c>
      <c r="I216" s="13">
        <v>114.548</v>
      </c>
      <c r="J216" s="13">
        <v>116.777</v>
      </c>
      <c r="K216" s="13">
        <v>111.075</v>
      </c>
      <c r="L216" s="13">
        <v>117.41800000000001</v>
      </c>
      <c r="M216" s="13">
        <v>119.9</v>
      </c>
      <c r="N216" s="13">
        <v>123.30800000000001</v>
      </c>
      <c r="O216" s="13">
        <v>114.999</v>
      </c>
      <c r="P216" s="12">
        <v>3707401.6</v>
      </c>
      <c r="Q216" s="12">
        <v>1762480.4</v>
      </c>
      <c r="R216" s="12">
        <v>1558067.8</v>
      </c>
      <c r="S216" s="12">
        <v>386853.3</v>
      </c>
      <c r="T216" s="12">
        <v>3320548.2</v>
      </c>
      <c r="U216" s="13">
        <v>123.95</v>
      </c>
      <c r="V216" s="13">
        <v>120.76666666666665</v>
      </c>
      <c r="W216" s="13">
        <v>150.88</v>
      </c>
      <c r="X216" s="13">
        <v>123.75303333333333</v>
      </c>
      <c r="Y216" s="13">
        <v>120.53044</v>
      </c>
      <c r="Z216" s="13">
        <v>156.24953234538069</v>
      </c>
      <c r="AA216" s="13">
        <v>102.31</v>
      </c>
      <c r="AB216" s="13">
        <v>2.7388216177065838</v>
      </c>
      <c r="AC216" s="13">
        <v>-1.0190479499172682</v>
      </c>
      <c r="AD216" s="12">
        <v>185179.59314775161</v>
      </c>
      <c r="AE216" s="12">
        <v>172957.74</v>
      </c>
      <c r="AF216" s="12">
        <v>11350</v>
      </c>
      <c r="AG216" s="13">
        <v>6.6</v>
      </c>
      <c r="AH216" s="12">
        <v>148556.84</v>
      </c>
      <c r="AI216" s="12">
        <v>67501095</v>
      </c>
      <c r="AJ216" s="15">
        <v>3.7773871333333333</v>
      </c>
      <c r="AK216" s="15">
        <v>3.3718828048811531</v>
      </c>
      <c r="AL216" s="13">
        <v>196.58</v>
      </c>
      <c r="AM216" s="13">
        <v>86.660000000000011</v>
      </c>
      <c r="AN216" s="13">
        <v>144.59031200000001</v>
      </c>
      <c r="AO216" s="14"/>
      <c r="AP216" s="14"/>
      <c r="AQ216" s="12">
        <v>14362159.194404926</v>
      </c>
      <c r="AR216" s="12">
        <v>15813080.21970021</v>
      </c>
      <c r="AS216" s="13">
        <v>111.95931819918432</v>
      </c>
      <c r="AT216" s="13">
        <v>18.712882696085185</v>
      </c>
      <c r="AU216" s="13">
        <v>47.947931807624748</v>
      </c>
      <c r="AV216" s="13">
        <v>79.900000000000006</v>
      </c>
      <c r="AW216" s="15">
        <v>0.54455731848528632</v>
      </c>
      <c r="AX216" s="15">
        <v>10.190237222109863</v>
      </c>
      <c r="AY216" s="15">
        <v>14.2</v>
      </c>
      <c r="AZ216" s="15">
        <v>0.80899996278600161</v>
      </c>
      <c r="BA216" s="15">
        <v>0.91877986034546122</v>
      </c>
      <c r="BB216" s="15">
        <v>0.94393052671323396</v>
      </c>
      <c r="BD216">
        <v>123.60939999999999</v>
      </c>
      <c r="BE216">
        <f t="shared" si="6"/>
        <v>0.80899996278600173</v>
      </c>
      <c r="BJ216" s="119">
        <v>1522053.73</v>
      </c>
      <c r="BK216">
        <f t="shared" si="7"/>
        <v>-0.90203440876330809</v>
      </c>
      <c r="BL216">
        <f t="shared" si="8"/>
        <v>-0.89433217019465605</v>
      </c>
    </row>
    <row r="217" spans="1:64">
      <c r="A217" s="16">
        <v>45200</v>
      </c>
      <c r="B217" s="16" t="str">
        <f t="shared" si="9"/>
        <v>2023-Q4</v>
      </c>
      <c r="C217" s="12">
        <v>3239098.6</v>
      </c>
      <c r="D217" s="12">
        <v>1681892.6</v>
      </c>
      <c r="E217" s="12">
        <v>711219.3</v>
      </c>
      <c r="F217" s="12">
        <v>695566.4</v>
      </c>
      <c r="G217" s="12">
        <v>1542614</v>
      </c>
      <c r="H217" s="12">
        <v>1386299.2</v>
      </c>
      <c r="I217" s="13">
        <v>115.752</v>
      </c>
      <c r="J217" s="13">
        <v>117.611</v>
      </c>
      <c r="K217" s="13">
        <v>112.401</v>
      </c>
      <c r="L217" s="13">
        <v>118.056</v>
      </c>
      <c r="M217" s="13">
        <v>120.556</v>
      </c>
      <c r="N217" s="13">
        <v>123.79300000000001</v>
      </c>
      <c r="O217" s="13">
        <v>116.03400000000001</v>
      </c>
      <c r="P217" s="12">
        <v>3749312</v>
      </c>
      <c r="Q217" s="12">
        <v>1793796.7</v>
      </c>
      <c r="R217" s="12">
        <v>1569159.7</v>
      </c>
      <c r="S217" s="12">
        <v>386355.7</v>
      </c>
      <c r="T217" s="12">
        <v>3362956.4</v>
      </c>
      <c r="U217" s="13">
        <v>124.15666666666668</v>
      </c>
      <c r="V217" s="13">
        <v>121.12333333333333</v>
      </c>
      <c r="W217" s="13">
        <v>149.27000000000001</v>
      </c>
      <c r="X217" s="13">
        <v>124.20104666666667</v>
      </c>
      <c r="Y217" s="13">
        <v>121.14956333333333</v>
      </c>
      <c r="Z217" s="13">
        <v>154.75147736981245</v>
      </c>
      <c r="AA217" s="13">
        <v>102.31</v>
      </c>
      <c r="AB217" s="13">
        <v>3.6305958315552291</v>
      </c>
      <c r="AC217" s="13">
        <v>-0.1987031220661285</v>
      </c>
      <c r="AD217" s="12">
        <v>185693.66844919784</v>
      </c>
      <c r="AE217" s="12">
        <v>173623.58</v>
      </c>
      <c r="AF217" s="12">
        <v>11253</v>
      </c>
      <c r="AG217" s="13">
        <v>6.5</v>
      </c>
      <c r="AH217" s="12">
        <v>149168.95999999999</v>
      </c>
      <c r="AI217" s="12">
        <v>67526057</v>
      </c>
      <c r="AJ217" s="15">
        <v>3.9580558333333329</v>
      </c>
      <c r="AK217" s="15">
        <v>3.3350105435332935</v>
      </c>
      <c r="AL217" s="13">
        <v>204.37</v>
      </c>
      <c r="AM217" s="13">
        <v>83.723333333333329</v>
      </c>
      <c r="AN217" s="13">
        <v>144.90914533333333</v>
      </c>
      <c r="AO217" s="14"/>
      <c r="AP217" s="14"/>
      <c r="AQ217" s="12">
        <v>14492146.323522385</v>
      </c>
      <c r="AR217" s="12">
        <v>15876628.567511113</v>
      </c>
      <c r="AS217" s="13">
        <v>112.70599039849719</v>
      </c>
      <c r="AT217" s="13">
        <v>18.65586805663148</v>
      </c>
      <c r="AU217" s="13">
        <v>47.968128806928561</v>
      </c>
      <c r="AV217" s="13">
        <v>79.3</v>
      </c>
      <c r="AW217" s="15">
        <v>0.55379502803650371</v>
      </c>
      <c r="AX217" s="15">
        <v>10.331526973467545</v>
      </c>
      <c r="AY217" s="15">
        <v>14.8</v>
      </c>
      <c r="AZ217" s="15">
        <v>0.81166679022038923</v>
      </c>
      <c r="BA217" s="15">
        <v>0.93014603292716957</v>
      </c>
      <c r="BB217" s="15">
        <v>0.90497737556561086</v>
      </c>
      <c r="BD217">
        <v>123.203266666666</v>
      </c>
      <c r="BE217">
        <f t="shared" si="6"/>
        <v>0.81166679022039367</v>
      </c>
      <c r="BJ217" s="119">
        <v>1531610.68</v>
      </c>
      <c r="BK217">
        <f t="shared" si="7"/>
        <v>0.627898333129151</v>
      </c>
      <c r="BL217">
        <f t="shared" si="8"/>
        <v>0.63173795487974083</v>
      </c>
    </row>
    <row r="218" spans="1:64">
      <c r="A218" s="16">
        <v>45292</v>
      </c>
      <c r="B218" s="16" t="str">
        <f t="shared" si="9"/>
        <v>2024-Q1</v>
      </c>
      <c r="C218" s="12">
        <v>3248522.2</v>
      </c>
      <c r="D218" s="12">
        <v>1691883.7</v>
      </c>
      <c r="E218" s="12">
        <v>712469</v>
      </c>
      <c r="F218" s="12">
        <v>679924.5</v>
      </c>
      <c r="G218" s="12">
        <v>1545228.8</v>
      </c>
      <c r="H218" s="12">
        <v>1375012.5</v>
      </c>
      <c r="I218" s="13">
        <v>116.532</v>
      </c>
      <c r="J218" s="13">
        <v>118.349</v>
      </c>
      <c r="K218" s="13">
        <v>112.60899999999999</v>
      </c>
      <c r="L218" s="13">
        <v>118.41500000000001</v>
      </c>
      <c r="M218" s="13">
        <v>120.21899999999999</v>
      </c>
      <c r="N218" s="13">
        <v>122.63200000000001</v>
      </c>
      <c r="O218" s="13">
        <v>116.438</v>
      </c>
      <c r="P218" s="12">
        <v>3785579.8</v>
      </c>
      <c r="Q218" s="12">
        <v>1817546.1</v>
      </c>
      <c r="R218" s="12">
        <v>1563827.2</v>
      </c>
      <c r="S218" s="12">
        <v>404206.6</v>
      </c>
      <c r="T218" s="12">
        <v>3381373.3</v>
      </c>
      <c r="U218" s="13">
        <v>124.44</v>
      </c>
      <c r="V218" s="13">
        <v>121.38333333333333</v>
      </c>
      <c r="W218" s="13">
        <v>149.61333333333332</v>
      </c>
      <c r="X218" s="13">
        <v>125.08703666666668</v>
      </c>
      <c r="Y218" s="13">
        <v>122.06216333333333</v>
      </c>
      <c r="Z218" s="13">
        <v>155.29487234846363</v>
      </c>
      <c r="AA218" s="13">
        <v>99.12</v>
      </c>
      <c r="AB218" s="13">
        <v>3.8753002135102195</v>
      </c>
      <c r="AC218" s="13">
        <v>-0.65381530195189641</v>
      </c>
      <c r="AD218" s="12">
        <v>185863.88888888891</v>
      </c>
      <c r="AE218" s="12">
        <v>173968.6</v>
      </c>
      <c r="AF218" s="12">
        <v>11204</v>
      </c>
      <c r="AG218" s="13">
        <v>6.4</v>
      </c>
      <c r="AH218" s="12">
        <v>149452.79</v>
      </c>
      <c r="AI218" s="12">
        <v>67798140</v>
      </c>
      <c r="AJ218" s="15">
        <v>3.9238543999999997</v>
      </c>
      <c r="AK218" s="15">
        <v>2.9610331234978631</v>
      </c>
      <c r="AL218" s="13">
        <v>183.79</v>
      </c>
      <c r="AM218" s="13">
        <v>83.003333333333345</v>
      </c>
      <c r="AN218" s="13">
        <v>152.80463400000002</v>
      </c>
      <c r="AO218" s="14"/>
      <c r="AP218" s="14"/>
      <c r="AQ218" s="12">
        <v>14519073.824242827</v>
      </c>
      <c r="AR218" s="12">
        <v>15874602.993561825</v>
      </c>
      <c r="AS218" s="13">
        <v>113.73332654387963</v>
      </c>
      <c r="AT218" s="13">
        <v>18.673037548155243</v>
      </c>
      <c r="AU218" s="13">
        <v>47.914621256571344</v>
      </c>
      <c r="AV218" s="13">
        <v>79</v>
      </c>
      <c r="AW218" s="15">
        <v>0.55949936251012844</v>
      </c>
      <c r="AX218" s="15">
        <v>10.447552604320549</v>
      </c>
      <c r="AY218" s="15">
        <v>15.17</v>
      </c>
      <c r="AZ218" s="15">
        <v>0.80677215302208771</v>
      </c>
      <c r="BA218" s="15">
        <v>0.92097992263768647</v>
      </c>
      <c r="BB218" s="15">
        <v>0.92498381278327635</v>
      </c>
      <c r="BD218">
        <v>123.95073333333301</v>
      </c>
      <c r="BE218">
        <f t="shared" si="6"/>
        <v>0.80677215302209004</v>
      </c>
      <c r="BJ218" s="119">
        <v>1534211.08</v>
      </c>
      <c r="BK218">
        <f t="shared" si="7"/>
        <v>0.16978204931294982</v>
      </c>
      <c r="BL218">
        <f t="shared" si="8"/>
        <v>0.16950449042989479</v>
      </c>
    </row>
    <row r="219" spans="1:64">
      <c r="A219" s="16">
        <v>45383</v>
      </c>
      <c r="B219" s="16" t="str">
        <f t="shared" si="9"/>
        <v>2024-Q2</v>
      </c>
      <c r="C219" s="12">
        <v>3255251.4</v>
      </c>
      <c r="D219" s="12">
        <v>1696180.3</v>
      </c>
      <c r="E219" s="12">
        <v>719014</v>
      </c>
      <c r="F219" s="12">
        <v>662819.80000000005</v>
      </c>
      <c r="G219" s="12">
        <v>1569216.7</v>
      </c>
      <c r="H219" s="12">
        <v>1391727.5</v>
      </c>
      <c r="I219" s="13">
        <v>117.077</v>
      </c>
      <c r="J219" s="13">
        <v>118.76</v>
      </c>
      <c r="K219" s="13">
        <v>113.43899999999999</v>
      </c>
      <c r="L219" s="13">
        <v>118.974</v>
      </c>
      <c r="M219" s="13">
        <v>121.45</v>
      </c>
      <c r="N219" s="13">
        <v>123.876</v>
      </c>
      <c r="O219" s="13">
        <v>116.97</v>
      </c>
      <c r="P219" s="12">
        <v>3811145.7</v>
      </c>
      <c r="Q219" s="12">
        <v>1839391.8</v>
      </c>
      <c r="R219" s="12">
        <v>1566347</v>
      </c>
      <c r="S219" s="12">
        <v>405406.8</v>
      </c>
      <c r="T219" s="12">
        <v>3405738.8</v>
      </c>
      <c r="U219" s="13">
        <v>126.32000000000001</v>
      </c>
      <c r="V219" s="13">
        <v>123.49333333333334</v>
      </c>
      <c r="W219" s="13">
        <v>148.87</v>
      </c>
      <c r="X219" s="13">
        <v>125.74394666666667</v>
      </c>
      <c r="Y219" s="13">
        <v>122.84231</v>
      </c>
      <c r="Z219" s="13">
        <v>154.51087395862743</v>
      </c>
      <c r="AA219" s="13">
        <v>99.12</v>
      </c>
      <c r="AB219" s="13">
        <v>4.2988575390859509</v>
      </c>
      <c r="AC219" s="13">
        <v>-0.47129134947530338</v>
      </c>
      <c r="AD219" s="12">
        <v>186191.51709401712</v>
      </c>
      <c r="AE219" s="12">
        <v>174275.26</v>
      </c>
      <c r="AF219" s="12">
        <v>11111</v>
      </c>
      <c r="AG219" s="13">
        <v>6.4</v>
      </c>
      <c r="AH219" s="12">
        <v>149810.23000000001</v>
      </c>
      <c r="AI219" s="12">
        <v>67892614</v>
      </c>
      <c r="AJ219" s="15">
        <v>3.8075050333333333</v>
      </c>
      <c r="AK219" s="15">
        <v>3.1200243836204122</v>
      </c>
      <c r="AL219" s="13">
        <v>199.54</v>
      </c>
      <c r="AM219" s="13">
        <v>84.646666666666661</v>
      </c>
      <c r="AN219" s="13">
        <v>166.60496899999998</v>
      </c>
      <c r="AO219" s="14"/>
      <c r="AP219" s="14"/>
      <c r="AQ219" s="12">
        <v>14647608.933434691</v>
      </c>
      <c r="AR219" s="12">
        <v>15930865.070308689</v>
      </c>
      <c r="AS219" s="13">
        <v>114.55033779464877</v>
      </c>
      <c r="AT219" s="13">
        <v>18.678792388546714</v>
      </c>
      <c r="AU219" s="13">
        <v>47.94706240063168</v>
      </c>
      <c r="AV219" s="13">
        <v>78.8</v>
      </c>
      <c r="AW219" s="15">
        <v>0.56505368525453981</v>
      </c>
      <c r="AX219" s="15">
        <v>10.554520475252769</v>
      </c>
      <c r="AY219" s="15">
        <v>15.37</v>
      </c>
      <c r="AZ219" s="15">
        <v>0.80409811283533561</v>
      </c>
      <c r="BA219" s="15">
        <v>0.92876381536175356</v>
      </c>
      <c r="BB219" s="15">
        <v>0.93414292386735165</v>
      </c>
      <c r="BD219">
        <v>124.362933333333</v>
      </c>
      <c r="BE219">
        <f t="shared" si="6"/>
        <v>0.80409811283533783</v>
      </c>
      <c r="BJ219" s="119">
        <v>1557894.82</v>
      </c>
      <c r="BK219">
        <f t="shared" si="7"/>
        <v>1.5437080535228631</v>
      </c>
      <c r="BL219">
        <f t="shared" si="8"/>
        <v>1.5523849930832112</v>
      </c>
    </row>
    <row r="220" spans="1:64">
      <c r="A220" s="16">
        <v>45474</v>
      </c>
      <c r="B220" s="16" t="str">
        <f t="shared" si="9"/>
        <v>2024-Q3</v>
      </c>
      <c r="C220" s="12">
        <v>3269767.3</v>
      </c>
      <c r="D220" s="12">
        <v>1706054.4</v>
      </c>
      <c r="E220" s="12">
        <v>723688.8</v>
      </c>
      <c r="F220" s="12">
        <v>673144.3</v>
      </c>
      <c r="G220" s="12">
        <v>1547569.3</v>
      </c>
      <c r="H220" s="12">
        <v>1396522.2</v>
      </c>
      <c r="I220" s="13">
        <v>117.72499999999999</v>
      </c>
      <c r="J220" s="13">
        <v>119.134</v>
      </c>
      <c r="K220" s="13">
        <v>114.288</v>
      </c>
      <c r="L220" s="13">
        <v>119.792</v>
      </c>
      <c r="M220" s="13">
        <v>121.76600000000001</v>
      </c>
      <c r="N220" s="13">
        <v>123.83199999999999</v>
      </c>
      <c r="O220" s="13">
        <v>117.61199999999999</v>
      </c>
      <c r="P220" s="12">
        <v>3849326.6</v>
      </c>
      <c r="Q220" s="12">
        <v>1860445</v>
      </c>
      <c r="R220" s="12">
        <v>1572748.3</v>
      </c>
      <c r="S220" s="12">
        <v>416133.3</v>
      </c>
      <c r="T220" s="12">
        <v>3433193.3</v>
      </c>
      <c r="U220" s="13">
        <v>126.63333333333334</v>
      </c>
      <c r="V220" s="13">
        <v>124.01666666666667</v>
      </c>
      <c r="W220" s="13">
        <v>146.81666666666666</v>
      </c>
      <c r="X220" s="13">
        <v>126.34711333333333</v>
      </c>
      <c r="Y220" s="13">
        <v>123.68353</v>
      </c>
      <c r="Z220" s="13">
        <v>152.40096324305918</v>
      </c>
      <c r="AA220" s="13">
        <v>99.12</v>
      </c>
      <c r="AB220" s="13">
        <v>3.2761253132950694</v>
      </c>
      <c r="AC220" s="13">
        <v>-0.7524199167719362</v>
      </c>
      <c r="AD220" s="12">
        <v>186262.47334754799</v>
      </c>
      <c r="AE220" s="12">
        <v>174714.2</v>
      </c>
      <c r="AF220" s="12">
        <v>10904</v>
      </c>
      <c r="AG220" s="13">
        <v>6.2</v>
      </c>
      <c r="AH220" s="12">
        <v>150141.85</v>
      </c>
      <c r="AI220" s="12">
        <v>67844234</v>
      </c>
      <c r="AJ220" s="15">
        <v>3.5553770999999998</v>
      </c>
      <c r="AK220" s="15">
        <v>2.9510245355960252</v>
      </c>
      <c r="AL220" s="13">
        <v>197.33</v>
      </c>
      <c r="AM220" s="13">
        <v>79.84333333333332</v>
      </c>
      <c r="AN220" s="13">
        <v>160.43966400000002</v>
      </c>
      <c r="AO220" s="14"/>
      <c r="AP220" s="14"/>
      <c r="AQ220" s="12">
        <v>14773849.168199936</v>
      </c>
      <c r="AR220" s="12">
        <v>16111280.427871324</v>
      </c>
      <c r="AS220" s="13">
        <v>115.50630321971842</v>
      </c>
      <c r="AT220" s="13">
        <v>18.714948756311735</v>
      </c>
      <c r="AU220" s="13">
        <v>48.19521287542284</v>
      </c>
      <c r="AV220" s="13">
        <v>77.599999999999994</v>
      </c>
      <c r="AW220" s="15">
        <v>0.56898391515506319</v>
      </c>
      <c r="AX220" s="15">
        <v>10.648504815292631</v>
      </c>
      <c r="AY220" s="15">
        <v>15.19</v>
      </c>
      <c r="AZ220" s="15">
        <v>0.79716167926890713</v>
      </c>
      <c r="BA220" s="15">
        <v>0.91049804242920873</v>
      </c>
      <c r="BB220" s="15">
        <v>0.8931761343336907</v>
      </c>
      <c r="BD220">
        <v>125.44506666666599</v>
      </c>
      <c r="BE220">
        <f t="shared" si="6"/>
        <v>0.79716167926891135</v>
      </c>
      <c r="BJ220" s="119">
        <v>1536304.47</v>
      </c>
      <c r="BK220">
        <f t="shared" si="7"/>
        <v>-1.3858669868354823</v>
      </c>
      <c r="BL220">
        <f t="shared" si="8"/>
        <v>-1.3795035446665826</v>
      </c>
    </row>
    <row r="221" spans="1:64">
      <c r="A221" s="16">
        <v>45566</v>
      </c>
      <c r="B221" s="16" t="str">
        <f t="shared" si="9"/>
        <v>2024-Q4</v>
      </c>
      <c r="C221" s="12">
        <v>3282520.5</v>
      </c>
      <c r="D221" s="12">
        <v>1714686.5</v>
      </c>
      <c r="E221" s="12">
        <v>727642.4</v>
      </c>
      <c r="F221" s="12">
        <v>678280.8</v>
      </c>
      <c r="G221" s="12">
        <v>1548995.3</v>
      </c>
      <c r="H221" s="12">
        <v>1398049.3</v>
      </c>
      <c r="I221" s="13">
        <v>118.626</v>
      </c>
      <c r="J221" s="13">
        <v>119.629</v>
      </c>
      <c r="K221" s="13">
        <v>114.907</v>
      </c>
      <c r="L221" s="13">
        <v>120.473</v>
      </c>
      <c r="M221" s="13">
        <v>122.657</v>
      </c>
      <c r="N221" s="13">
        <v>124.459</v>
      </c>
      <c r="O221" s="13">
        <v>118.664</v>
      </c>
      <c r="P221" s="12">
        <v>3893930.2</v>
      </c>
      <c r="Q221" s="12">
        <v>1883418.5</v>
      </c>
      <c r="R221" s="12">
        <v>1587275</v>
      </c>
      <c r="S221" s="12">
        <v>423236.7</v>
      </c>
      <c r="T221" s="12">
        <v>3470693.5</v>
      </c>
      <c r="U221" s="13">
        <v>126.92</v>
      </c>
      <c r="V221" s="13">
        <v>124.40666666666665</v>
      </c>
      <c r="W221" s="13">
        <v>145.97999999999999</v>
      </c>
      <c r="X221" s="13">
        <v>126.98206</v>
      </c>
      <c r="Y221" s="13">
        <v>124.44864</v>
      </c>
      <c r="Z221" s="13">
        <v>151.56855338901377</v>
      </c>
      <c r="AA221" s="13">
        <v>99.12</v>
      </c>
      <c r="AB221" s="13">
        <v>3.07043733947773</v>
      </c>
      <c r="AC221" s="13">
        <v>-1.0373144336280091</v>
      </c>
      <c r="AD221" s="12">
        <v>186506.70575692964</v>
      </c>
      <c r="AE221" s="12">
        <v>174943.29</v>
      </c>
      <c r="AF221" s="12">
        <v>10885</v>
      </c>
      <c r="AG221" s="13">
        <v>6.2</v>
      </c>
      <c r="AH221" s="12">
        <v>150392.94</v>
      </c>
      <c r="AI221" s="12">
        <v>68186692</v>
      </c>
      <c r="AJ221" s="15">
        <v>2.9993235333333335</v>
      </c>
      <c r="AK221" s="15">
        <v>2.8691361676394034</v>
      </c>
      <c r="AL221" s="13">
        <v>205.42</v>
      </c>
      <c r="AM221" s="13">
        <v>74.61333333333333</v>
      </c>
      <c r="AN221" s="13">
        <v>169.48254766666668</v>
      </c>
      <c r="AO221" s="14"/>
      <c r="AP221" s="14"/>
      <c r="AQ221" s="12">
        <v>14844197.973347435</v>
      </c>
      <c r="AR221" s="12">
        <v>16181159.383131923</v>
      </c>
      <c r="AS221" s="13">
        <v>116.74872881697404</v>
      </c>
      <c r="AT221" s="13">
        <v>18.763340394478689</v>
      </c>
      <c r="AU221" s="13">
        <v>48.140192810644045</v>
      </c>
      <c r="AV221" s="13">
        <v>77.2</v>
      </c>
      <c r="AW221" s="15">
        <v>0.57377204498799017</v>
      </c>
      <c r="AX221" s="15">
        <v>10.7658801889458</v>
      </c>
      <c r="AY221" s="15">
        <v>14.96</v>
      </c>
      <c r="AZ221" s="15">
        <v>0.80782012969282913</v>
      </c>
      <c r="BA221" s="15">
        <v>0.93624192491339753</v>
      </c>
      <c r="BB221" s="15">
        <v>0.96255655019732411</v>
      </c>
      <c r="BD221">
        <v>123.789933333333</v>
      </c>
      <c r="BE221">
        <f t="shared" si="6"/>
        <v>0.80782012969283135</v>
      </c>
      <c r="BJ221" s="119">
        <v>1537892.47</v>
      </c>
      <c r="BK221">
        <f t="shared" si="7"/>
        <v>0.10336492739619896</v>
      </c>
      <c r="BL221">
        <f t="shared" si="8"/>
        <v>9.2144500411062147E-2</v>
      </c>
    </row>
    <row r="222" spans="1:64">
      <c r="A222" s="16">
        <v>45658</v>
      </c>
      <c r="B222" s="16" t="str">
        <f t="shared" si="9"/>
        <v>2025-Q1</v>
      </c>
      <c r="C222" s="12">
        <v>3301967.7</v>
      </c>
      <c r="D222" s="12">
        <v>1719888.2</v>
      </c>
      <c r="E222" s="12">
        <v>726486.8</v>
      </c>
      <c r="F222" s="12">
        <v>696730.3</v>
      </c>
      <c r="G222" s="12">
        <v>1586373.6</v>
      </c>
      <c r="H222" s="12">
        <v>1430499.5</v>
      </c>
      <c r="I222" s="13">
        <v>119.233</v>
      </c>
      <c r="J222" s="13">
        <v>120.607</v>
      </c>
      <c r="K222" s="13">
        <v>115.861</v>
      </c>
      <c r="L222" s="13">
        <v>120.502</v>
      </c>
      <c r="M222" s="13">
        <v>122.71599999999999</v>
      </c>
      <c r="N222" s="13">
        <v>124.98399999999999</v>
      </c>
      <c r="O222" s="13">
        <v>118.925</v>
      </c>
      <c r="P222" s="12">
        <v>3937037.3</v>
      </c>
      <c r="Q222" s="12">
        <v>1905559.8</v>
      </c>
      <c r="R222" s="12">
        <v>1599648.9</v>
      </c>
      <c r="S222" s="12">
        <v>431828.6</v>
      </c>
      <c r="T222" s="12">
        <v>3505208.7</v>
      </c>
      <c r="U222" s="13">
        <v>127.35000000000001</v>
      </c>
      <c r="V222" s="13">
        <v>124.50333333333333</v>
      </c>
      <c r="W222" s="13">
        <v>150.15</v>
      </c>
      <c r="X222" s="13">
        <v>127.99135333333334</v>
      </c>
      <c r="Y222" s="13">
        <v>125.17121666666667</v>
      </c>
      <c r="Z222" s="13">
        <v>155.93898742970552</v>
      </c>
      <c r="AA222" s="13">
        <v>93.98</v>
      </c>
      <c r="AB222" s="13">
        <v>2.500274302608219</v>
      </c>
      <c r="AC222" s="13">
        <v>-1.5341993330873447</v>
      </c>
      <c r="AD222" s="12">
        <v>187343.22649572653</v>
      </c>
      <c r="AE222" s="12">
        <v>175353.26</v>
      </c>
      <c r="AF222" s="12">
        <v>11183</v>
      </c>
      <c r="AG222" s="13">
        <v>6.4</v>
      </c>
      <c r="AH222" s="12">
        <v>150727.78</v>
      </c>
      <c r="AI222" s="12">
        <v>68119009</v>
      </c>
      <c r="AJ222" s="15">
        <v>2.5572171000000004</v>
      </c>
      <c r="AK222" s="15">
        <v>3.1301279675666667</v>
      </c>
      <c r="AL222" s="13">
        <v>212.63</v>
      </c>
      <c r="AM222" s="13">
        <v>75.813333333333333</v>
      </c>
      <c r="AN222" s="13">
        <v>177.43531833333336</v>
      </c>
      <c r="AO222" s="14"/>
      <c r="AP222" s="14"/>
      <c r="AQ222" s="12">
        <v>14810622.533605928</v>
      </c>
      <c r="AR222" s="12">
        <v>16207767.567943046</v>
      </c>
      <c r="AS222" s="13">
        <v>117.60886804170572</v>
      </c>
      <c r="AT222" s="13">
        <v>18.830375323504107</v>
      </c>
      <c r="AU222" s="13">
        <v>48.473513465235527</v>
      </c>
      <c r="AV222" s="13">
        <v>77.3</v>
      </c>
      <c r="AW222" s="15">
        <v>0.57709825568554163</v>
      </c>
      <c r="AX222" s="15">
        <v>10.866976753098289</v>
      </c>
      <c r="AY222" s="15">
        <v>15.23</v>
      </c>
      <c r="AZ222" s="15">
        <v>0.81151792805406653</v>
      </c>
      <c r="BA222" s="15">
        <v>0.95029934429345242</v>
      </c>
      <c r="BB222" s="15">
        <v>0.92464170134073054</v>
      </c>
      <c r="BD222">
        <v>123.22586666666599</v>
      </c>
      <c r="BE222">
        <f t="shared" si="6"/>
        <v>0.81151792805407097</v>
      </c>
      <c r="BJ222" s="119">
        <v>1575480.44</v>
      </c>
      <c r="BK222">
        <f t="shared" si="7"/>
        <v>2.4441221173285177</v>
      </c>
      <c r="BL222">
        <f t="shared" si="8"/>
        <v>2.4130673605013531</v>
      </c>
    </row>
    <row r="223" spans="1:64">
      <c r="A223" s="16">
        <v>45748</v>
      </c>
      <c r="B223" s="16" t="str">
        <f t="shared" si="9"/>
        <v>2025-Q2</v>
      </c>
      <c r="C223" s="12">
        <v>3306806.3</v>
      </c>
      <c r="D223" s="12">
        <v>1726001.7</v>
      </c>
      <c r="E223" s="12">
        <v>729561</v>
      </c>
      <c r="F223" s="12">
        <v>686734.5</v>
      </c>
      <c r="G223" s="12">
        <v>1579087.9</v>
      </c>
      <c r="H223" s="12">
        <v>1429936.6</v>
      </c>
      <c r="I223" s="13">
        <v>119.973</v>
      </c>
      <c r="J223" s="13">
        <v>120.961</v>
      </c>
      <c r="K223" s="13">
        <v>116.923</v>
      </c>
      <c r="L223" s="13">
        <v>121.444</v>
      </c>
      <c r="M223" s="13">
        <v>121.949</v>
      </c>
      <c r="N223" s="13">
        <v>123.375</v>
      </c>
      <c r="O223" s="13">
        <v>119.81</v>
      </c>
      <c r="P223" s="12">
        <v>3967273.9</v>
      </c>
      <c r="Q223" s="12">
        <v>1926369.2</v>
      </c>
      <c r="R223" s="12">
        <v>1615052.6</v>
      </c>
      <c r="S223" s="12">
        <v>425852.1</v>
      </c>
      <c r="T223" s="12">
        <v>3541421.8</v>
      </c>
      <c r="U223" s="13">
        <v>128.86333333333334</v>
      </c>
      <c r="V223" s="13">
        <v>126.67333333333333</v>
      </c>
      <c r="W223" s="13">
        <v>144.05000000000001</v>
      </c>
      <c r="X223" s="13">
        <v>128.26745000000003</v>
      </c>
      <c r="Y223" s="13">
        <v>126.00710666666667</v>
      </c>
      <c r="Z223" s="13">
        <v>149.63934011030017</v>
      </c>
      <c r="AA223" s="13">
        <v>93.98</v>
      </c>
      <c r="AB223" s="13">
        <v>3.0503596668987178</v>
      </c>
      <c r="AC223" s="13">
        <v>-1.0203858120307752</v>
      </c>
      <c r="AD223" s="12">
        <v>187360.85378868729</v>
      </c>
      <c r="AE223" s="12">
        <v>175557.12</v>
      </c>
      <c r="AF223" s="12">
        <v>11159</v>
      </c>
      <c r="AG223" s="13">
        <v>6.3</v>
      </c>
      <c r="AH223" s="12">
        <v>150798.29999999999</v>
      </c>
      <c r="AI223" s="12">
        <v>68106003</v>
      </c>
      <c r="AJ223" s="15">
        <v>2.1067523666666665</v>
      </c>
      <c r="AK223" s="15">
        <v>3.0843254689999999</v>
      </c>
      <c r="AL223" s="13">
        <v>188.26</v>
      </c>
      <c r="AM223" s="13">
        <v>68.006666666666661</v>
      </c>
      <c r="AN223" s="13">
        <v>172.292248</v>
      </c>
      <c r="AO223" s="14"/>
      <c r="AP223" s="14"/>
      <c r="AQ223" s="12">
        <v>14959458.271478033</v>
      </c>
      <c r="AR223" s="12">
        <v>16310824.451730739</v>
      </c>
      <c r="AS223" s="13">
        <v>118.30911681304561</v>
      </c>
      <c r="AT223" s="13">
        <v>18.83607056210537</v>
      </c>
      <c r="AU223" s="13">
        <v>48.553815439734436</v>
      </c>
      <c r="AV223" s="13">
        <v>77.8</v>
      </c>
      <c r="AW223" s="15">
        <v>0.58254673096516119</v>
      </c>
      <c r="AX223" s="15">
        <v>10.97289133018359</v>
      </c>
      <c r="AY223" s="15">
        <v>15.38</v>
      </c>
      <c r="AZ223" s="15">
        <v>0.7789011262910287</v>
      </c>
      <c r="BA223" s="15">
        <v>0.88198976891868064</v>
      </c>
      <c r="BB223" s="15">
        <v>0.85324232081911267</v>
      </c>
      <c r="BD223">
        <v>128.386</v>
      </c>
      <c r="BE223">
        <f t="shared" ref="BE223:BE225" si="10">1/(BD223/100)</f>
        <v>0.77890112629102859</v>
      </c>
      <c r="BJ223" s="119">
        <v>1568181.79</v>
      </c>
      <c r="BK223">
        <f t="shared" si="7"/>
        <v>-0.46326503425202503</v>
      </c>
      <c r="BL223">
        <f t="shared" si="8"/>
        <v>-0.45926760253701682</v>
      </c>
    </row>
    <row r="224" spans="1:64">
      <c r="A224" s="16">
        <v>45839</v>
      </c>
      <c r="B224" s="16" t="str">
        <f t="shared" si="9"/>
        <v>2025-Q3</v>
      </c>
      <c r="C224" s="12">
        <v>3316804.4</v>
      </c>
      <c r="D224" s="12">
        <v>1730575.5</v>
      </c>
      <c r="E224" s="12">
        <v>734350.2</v>
      </c>
      <c r="F224" s="12">
        <v>695401.2</v>
      </c>
      <c r="G224" s="12">
        <v>1591998.3</v>
      </c>
      <c r="H224" s="12">
        <v>1455145.3</v>
      </c>
      <c r="I224" s="13">
        <v>120.61199999999999</v>
      </c>
      <c r="J224" s="13">
        <v>121.622</v>
      </c>
      <c r="K224" s="13">
        <v>117.545</v>
      </c>
      <c r="L224" s="13">
        <v>121.97199999999999</v>
      </c>
      <c r="M224" s="13">
        <v>121.71599999999999</v>
      </c>
      <c r="N224" s="13">
        <v>123.011</v>
      </c>
      <c r="O224" s="13">
        <v>120.242</v>
      </c>
      <c r="P224" s="12">
        <v>4000476.2</v>
      </c>
      <c r="Q224" s="12">
        <v>1946238.7</v>
      </c>
      <c r="R224" s="12">
        <v>1618659.8</v>
      </c>
      <c r="S224" s="12">
        <v>435577.7</v>
      </c>
      <c r="T224" s="12">
        <v>3564898.5</v>
      </c>
      <c r="U224" s="13">
        <v>129.29666666666665</v>
      </c>
      <c r="V224" s="13">
        <v>127.10666666666667</v>
      </c>
      <c r="W224" s="13">
        <v>144.48333333333335</v>
      </c>
      <c r="X224" s="13">
        <v>129.03286</v>
      </c>
      <c r="Y224" s="13">
        <v>126.79605333333332</v>
      </c>
      <c r="Z224" s="13">
        <v>150.1090575978665</v>
      </c>
      <c r="AA224" s="13">
        <v>93.98</v>
      </c>
      <c r="AB224" s="13">
        <v>1.8847572657725131</v>
      </c>
      <c r="AC224" s="13">
        <v>-1.8079997576288545</v>
      </c>
      <c r="AD224" s="12">
        <v>187687.98292422626</v>
      </c>
      <c r="AE224" s="12">
        <v>175863.64</v>
      </c>
      <c r="AF224" s="12">
        <v>11144</v>
      </c>
      <c r="AG224" s="13">
        <v>6.3</v>
      </c>
      <c r="AH224" s="12">
        <v>151020.31</v>
      </c>
      <c r="AI224" s="12">
        <v>68334249</v>
      </c>
      <c r="AJ224" s="15">
        <v>2.0115719000000003</v>
      </c>
      <c r="AK224" s="15">
        <v>3.2038849849000002</v>
      </c>
      <c r="AL224" s="13">
        <v>185.56</v>
      </c>
      <c r="AM224" s="13">
        <v>68.966666666666683</v>
      </c>
      <c r="AN224" s="13"/>
      <c r="AO224" s="14"/>
      <c r="AP224" s="14"/>
      <c r="AQ224" s="12">
        <v>15133649.861886606</v>
      </c>
      <c r="AR224" s="12">
        <v>16455815.400871484</v>
      </c>
      <c r="AS224" s="13">
        <v>119.20107005332235</v>
      </c>
      <c r="AT224" s="13">
        <v>18.860091830238471</v>
      </c>
      <c r="AU224" s="13">
        <v>48.537950567072158</v>
      </c>
      <c r="AV224" s="13">
        <v>77.8</v>
      </c>
      <c r="AW224" s="15">
        <v>0.5867812705506541</v>
      </c>
      <c r="AX224" s="15">
        <v>11.066748646849343</v>
      </c>
      <c r="AY224" s="15">
        <v>15.11</v>
      </c>
      <c r="AZ224" s="15">
        <v>0.76451469371757508</v>
      </c>
      <c r="BA224" s="15">
        <v>0.85609108809177303</v>
      </c>
      <c r="BB224" s="15">
        <v>0.85171620815944138</v>
      </c>
      <c r="BD224">
        <v>130.80193333333301</v>
      </c>
      <c r="BE224">
        <f t="shared" si="10"/>
        <v>0.76451469371757697</v>
      </c>
      <c r="BJ224" s="119">
        <v>1581300.94</v>
      </c>
      <c r="BK224">
        <f t="shared" si="7"/>
        <v>0.83658349329511772</v>
      </c>
      <c r="BL224">
        <f t="shared" si="8"/>
        <v>0.81758589879639132</v>
      </c>
    </row>
    <row r="225" spans="1:64">
      <c r="A225" s="16">
        <v>45931</v>
      </c>
      <c r="B225" s="16" t="str">
        <f t="shared" si="9"/>
        <v>2025-Q4</v>
      </c>
      <c r="C225" s="12">
        <v>3323424.9</v>
      </c>
      <c r="D225" s="12">
        <v>1738395</v>
      </c>
      <c r="E225" s="12">
        <v>738357.6</v>
      </c>
      <c r="F225" s="12">
        <v>699742.7</v>
      </c>
      <c r="G225" s="12">
        <v>1585466.8</v>
      </c>
      <c r="H225" s="12">
        <v>1453316.3</v>
      </c>
      <c r="I225" s="13">
        <v>121.69799999999999</v>
      </c>
      <c r="J225" s="13">
        <v>122.396</v>
      </c>
      <c r="K225" s="13">
        <v>118.876</v>
      </c>
      <c r="L225" s="13">
        <v>122.929</v>
      </c>
      <c r="M225" s="13">
        <v>122.363</v>
      </c>
      <c r="N225" s="13">
        <v>123.093</v>
      </c>
      <c r="O225" s="13">
        <v>121.569</v>
      </c>
      <c r="P225" s="12">
        <v>4044551.6</v>
      </c>
      <c r="Q225" s="12">
        <v>1965629</v>
      </c>
      <c r="R225" s="12">
        <v>1639622.8</v>
      </c>
      <c r="S225" s="12">
        <v>439299.8</v>
      </c>
      <c r="T225" s="12">
        <v>3605251.8</v>
      </c>
      <c r="U225" s="13">
        <v>129.54333333333332</v>
      </c>
      <c r="V225" s="13">
        <v>127.38</v>
      </c>
      <c r="W225" s="13">
        <v>144.34666666666666</v>
      </c>
      <c r="X225" s="13">
        <v>129.59836666666669</v>
      </c>
      <c r="Y225" s="13">
        <v>127.41954</v>
      </c>
      <c r="Z225" s="13">
        <v>149.99550442927162</v>
      </c>
      <c r="AA225" s="13">
        <v>93.98</v>
      </c>
      <c r="AB225" s="14"/>
      <c r="AC225" s="14"/>
      <c r="AD225" s="12">
        <v>187844.62686567201</v>
      </c>
      <c r="AE225" s="12">
        <v>176198.26</v>
      </c>
      <c r="AF225" s="12">
        <v>10954</v>
      </c>
      <c r="AG225" s="13">
        <v>6.2</v>
      </c>
      <c r="AH225" s="12">
        <v>151309.69</v>
      </c>
      <c r="AI225" s="12">
        <v>68725245</v>
      </c>
      <c r="AJ225" s="15">
        <v>2.0415044666666664</v>
      </c>
      <c r="AK225" s="15">
        <v>3.1682707608666667</v>
      </c>
      <c r="AL225" s="13">
        <v>176.22</v>
      </c>
      <c r="AM225" s="13">
        <v>63.626666666666665</v>
      </c>
      <c r="AN225" s="13"/>
      <c r="AO225" s="14"/>
      <c r="AP225" s="14"/>
      <c r="AQ225" s="12">
        <v>15190006.246164612</v>
      </c>
      <c r="AR225" s="12">
        <v>16513939.654421592</v>
      </c>
      <c r="AS225" s="13">
        <v>120.10063811934508</v>
      </c>
      <c r="AT225" s="13">
        <v>18.861848578981427</v>
      </c>
      <c r="AU225" s="13">
        <v>48.358138264912697</v>
      </c>
      <c r="AV225" s="13">
        <v>78.2</v>
      </c>
      <c r="AW225" s="15">
        <v>0.59144679333659689</v>
      </c>
      <c r="AX225" s="15">
        <v>11.15577985843901</v>
      </c>
      <c r="AY225" s="15"/>
      <c r="AZ225" s="15">
        <v>0.76506079555611894</v>
      </c>
      <c r="BA225" s="15">
        <v>0.8595495960116899</v>
      </c>
      <c r="BB225" s="15">
        <v>0.85106382978723405</v>
      </c>
      <c r="BD225">
        <v>130.708566666666</v>
      </c>
      <c r="BE225">
        <f t="shared" si="10"/>
        <v>0.76506079555612283</v>
      </c>
      <c r="BJ225" s="119">
        <v>1574375.04</v>
      </c>
      <c r="BK225">
        <f t="shared" si="7"/>
        <v>-0.43798747125262105</v>
      </c>
      <c r="BL225">
        <f t="shared" si="8"/>
        <v>-0.4102705386054728</v>
      </c>
    </row>
    <row r="226" spans="1:64">
      <c r="A226" s="16">
        <v>46023</v>
      </c>
      <c r="B226" s="16" t="str">
        <f t="shared" si="9"/>
        <v>2026-Q1</v>
      </c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5">
        <v>2.0195136499999999</v>
      </c>
      <c r="AK226" s="15">
        <v>3.1749167954499997</v>
      </c>
      <c r="AL226" s="14"/>
      <c r="AM226" s="14">
        <v>68.745000000000005</v>
      </c>
      <c r="AN226" s="14"/>
      <c r="AO226" s="14"/>
      <c r="AP226" s="14"/>
      <c r="AQ226" s="14"/>
      <c r="AR226" s="14"/>
      <c r="AS226" s="13"/>
      <c r="AT226" s="13"/>
      <c r="AU226" s="13"/>
      <c r="AV226" s="13"/>
      <c r="AW226" s="14"/>
      <c r="AX226" s="14"/>
      <c r="AY226" s="14"/>
      <c r="AZ226" s="15">
        <v>0.7650506501782951</v>
      </c>
      <c r="BA226" s="14"/>
      <c r="BB226" s="14"/>
    </row>
  </sheetData>
  <pageMargins left="0.7" right="0.7" top="0.75" bottom="0.75" header="0.3" footer="0.3"/>
  <headerFooter>
    <oddHeader>&amp;R&amp;"Arial"&amp;10&amp;K000000 ECB-RESTRICTED&amp;1#_x000D_</oddHeader>
    <oddFooter>&amp;C_x000D_&amp;1#&amp;"Aptos"&amp;10&amp;K000000 NBB - Restricted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94CE0-A4CD-4B0A-81BB-E8AA792A2F1A}">
  <dimension ref="A1:BC226"/>
  <sheetViews>
    <sheetView workbookViewId="0">
      <pane xSplit="2" ySplit="1" topLeftCell="C76" activePane="bottomRight" state="frozen"/>
      <selection activeCell="B1" sqref="B1"/>
      <selection pane="topRight" activeCell="C1" sqref="C1"/>
      <selection pane="bottomLeft" activeCell="B2" sqref="B2"/>
      <selection pane="bottomRight" activeCell="B42" sqref="B42:B225"/>
    </sheetView>
  </sheetViews>
  <sheetFormatPr defaultRowHeight="15"/>
  <cols>
    <col min="1" max="1" width="10.7109375" style="1" hidden="1" customWidth="1"/>
    <col min="2" max="2" width="8.140625" bestFit="1" customWidth="1"/>
    <col min="3" max="8" width="7" style="1" bestFit="1" customWidth="1"/>
    <col min="9" max="14" width="5.5703125" style="1" bestFit="1" customWidth="1"/>
    <col min="15" max="15" width="4.42578125" style="1" customWidth="1"/>
    <col min="16" max="18" width="10.5703125" style="1" bestFit="1" customWidth="1"/>
    <col min="19" max="19" width="9" style="1" bestFit="1" customWidth="1"/>
    <col min="20" max="20" width="10.5703125" style="1" bestFit="1" customWidth="1"/>
    <col min="21" max="21" width="5.28515625" style="1" customWidth="1"/>
    <col min="22" max="22" width="4.5703125" style="1" customWidth="1"/>
    <col min="23" max="23" width="7" style="1" customWidth="1"/>
    <col min="24" max="24" width="8.5703125" style="1" customWidth="1"/>
    <col min="25" max="25" width="7.85546875" style="1" customWidth="1"/>
    <col min="26" max="26" width="8" style="1" customWidth="1"/>
    <col min="27" max="27" width="8.140625" style="1" customWidth="1"/>
    <col min="28" max="29" width="9.42578125" style="1" customWidth="1"/>
    <col min="30" max="30" width="8" style="1" bestFit="1" customWidth="1"/>
    <col min="31" max="31" width="11.7109375" style="1" customWidth="1"/>
    <col min="32" max="32" width="9" style="1" bestFit="1" customWidth="1"/>
    <col min="33" max="33" width="8" style="1" bestFit="1" customWidth="1"/>
    <col min="34" max="34" width="4.5703125" style="1" bestFit="1" customWidth="1"/>
    <col min="35" max="35" width="9" style="1" bestFit="1" customWidth="1"/>
    <col min="36" max="36" width="11.5703125" style="1" bestFit="1" customWidth="1"/>
    <col min="37" max="37" width="4.5703125" style="1" customWidth="1"/>
    <col min="38" max="38" width="4.42578125" style="1" customWidth="1"/>
    <col min="39" max="39" width="7.7109375" style="1" customWidth="1"/>
    <col min="40" max="40" width="6.42578125" style="1" customWidth="1"/>
    <col min="41" max="41" width="7.85546875" style="1" customWidth="1"/>
    <col min="42" max="42" width="5.28515625" style="1" customWidth="1"/>
    <col min="43" max="43" width="6.42578125" style="1" customWidth="1"/>
    <col min="44" max="44" width="5.140625" style="1" customWidth="1"/>
    <col min="45" max="45" width="6.28515625" style="1" customWidth="1"/>
    <col min="46" max="46" width="7.7109375" style="1" customWidth="1"/>
    <col min="47" max="47" width="11.85546875" style="1" customWidth="1"/>
    <col min="48" max="48" width="11.7109375" style="1" customWidth="1"/>
    <col min="49" max="49" width="6" style="1" customWidth="1"/>
    <col min="50" max="51" width="6.5703125" style="1" bestFit="1" customWidth="1"/>
    <col min="52" max="53" width="4.5703125" style="1" customWidth="1"/>
    <col min="54" max="54" width="9.28515625" style="1" customWidth="1"/>
    <col min="55" max="55" width="9.140625" style="1" customWidth="1"/>
    <col min="56" max="16384" width="9.140625" style="1"/>
  </cols>
  <sheetData>
    <row r="1" spans="1:55" customFormat="1" ht="30">
      <c r="A1" s="7" t="s">
        <v>0</v>
      </c>
      <c r="B1" s="7" t="s">
        <v>188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476</v>
      </c>
      <c r="AF1" s="7" t="s">
        <v>29</v>
      </c>
      <c r="AG1" s="7" t="s">
        <v>30</v>
      </c>
      <c r="AH1" s="7" t="s">
        <v>31</v>
      </c>
      <c r="AI1" s="7" t="s">
        <v>32</v>
      </c>
      <c r="AJ1" s="7" t="s">
        <v>33</v>
      </c>
      <c r="AK1" s="7" t="s">
        <v>34</v>
      </c>
      <c r="AL1" s="7" t="s">
        <v>35</v>
      </c>
      <c r="AM1" s="7" t="s">
        <v>36</v>
      </c>
      <c r="AN1" s="7" t="s">
        <v>37</v>
      </c>
      <c r="AO1" s="7" t="s">
        <v>38</v>
      </c>
      <c r="AP1" s="7" t="s">
        <v>39</v>
      </c>
      <c r="AQ1" s="7" t="s">
        <v>40</v>
      </c>
      <c r="AR1" s="7" t="s">
        <v>41</v>
      </c>
      <c r="AS1" s="7" t="s">
        <v>42</v>
      </c>
      <c r="AT1" s="7" t="s">
        <v>43</v>
      </c>
      <c r="AU1" s="7" t="s">
        <v>44</v>
      </c>
      <c r="AV1" s="7" t="s">
        <v>45</v>
      </c>
      <c r="AW1" s="7" t="s">
        <v>46</v>
      </c>
      <c r="AX1" s="7" t="s">
        <v>47</v>
      </c>
      <c r="AY1" s="7" t="s">
        <v>48</v>
      </c>
      <c r="AZ1" s="7" t="s">
        <v>49</v>
      </c>
      <c r="BA1" s="7" t="s">
        <v>50</v>
      </c>
      <c r="BB1" s="7" t="s">
        <v>51</v>
      </c>
      <c r="BC1" s="7" t="s">
        <v>52</v>
      </c>
    </row>
    <row r="2" spans="1:55">
      <c r="A2" s="16">
        <v>25569</v>
      </c>
      <c r="B2" s="16" t="str">
        <f>YEAR(A2)&amp;"-Q"&amp;ROUNDUP(MONTH(A2)/3,0)</f>
        <v>1970-Q1</v>
      </c>
      <c r="C2" s="5">
        <v>36.150522547833873</v>
      </c>
      <c r="D2" s="5">
        <v>36.57499677208753</v>
      </c>
      <c r="E2" s="5">
        <v>32.31864616228814</v>
      </c>
      <c r="F2" s="5">
        <v>44.227718943852686</v>
      </c>
      <c r="G2" s="5">
        <v>9.366585714893656</v>
      </c>
      <c r="H2" s="5">
        <v>10.516544836167643</v>
      </c>
      <c r="I2" s="3">
        <v>11.275676237955693</v>
      </c>
      <c r="J2" s="3">
        <v>11.440091633614033</v>
      </c>
      <c r="K2" s="3">
        <v>9.325021409587281</v>
      </c>
      <c r="L2" s="3">
        <v>11.959984979166158</v>
      </c>
      <c r="M2" s="3">
        <v>17.990766957264828</v>
      </c>
      <c r="N2" s="3">
        <v>17.924841814690286</v>
      </c>
      <c r="O2" s="3"/>
      <c r="P2" s="12">
        <v>119490</v>
      </c>
      <c r="Q2" s="12">
        <v>59105</v>
      </c>
      <c r="R2" s="12">
        <v>46100</v>
      </c>
      <c r="S2" s="12">
        <v>14396</v>
      </c>
      <c r="T2" s="12">
        <v>105200</v>
      </c>
      <c r="U2" s="3"/>
      <c r="V2" s="3"/>
      <c r="W2" s="3"/>
      <c r="X2" s="3"/>
      <c r="Y2" s="3"/>
      <c r="Z2" s="3"/>
      <c r="AA2" s="3"/>
      <c r="AD2" s="4">
        <v>1926.018020562354</v>
      </c>
      <c r="AE2" s="4">
        <f>AF2/(1-AH2/100)</f>
        <v>126773.18800810615</v>
      </c>
      <c r="AF2" s="4">
        <v>124740.4813003868</v>
      </c>
      <c r="AG2" s="4">
        <v>1895.1358615577615</v>
      </c>
      <c r="AH2" s="3">
        <v>1.6034200446149305</v>
      </c>
      <c r="AI2" s="4">
        <v>95228.509651464236</v>
      </c>
      <c r="AJ2" s="4">
        <v>62874874.081533395</v>
      </c>
      <c r="AK2" s="2"/>
      <c r="AL2" s="2"/>
      <c r="AM2" s="3"/>
      <c r="AN2" s="3"/>
      <c r="AO2" s="3"/>
      <c r="AR2" s="4"/>
      <c r="AS2" s="4"/>
      <c r="AT2" s="3"/>
      <c r="AU2" s="3">
        <v>47.609553131361039</v>
      </c>
      <c r="AV2" s="3">
        <v>36.950027621379249</v>
      </c>
      <c r="AW2" s="3"/>
      <c r="AX2" s="2">
        <v>67.273806105879004</v>
      </c>
      <c r="AY2" s="2">
        <v>32.028758461467262</v>
      </c>
      <c r="AZ2" s="2"/>
      <c r="BA2" s="2"/>
      <c r="BB2" s="2"/>
      <c r="BC2" s="2"/>
    </row>
    <row r="3" spans="1:55">
      <c r="A3" s="16">
        <v>25659</v>
      </c>
      <c r="B3" s="16" t="str">
        <f t="shared" ref="B3:B66" si="0">YEAR(A3)&amp;"-Q"&amp;ROUNDUP(MONTH(A3)/3,0)</f>
        <v>1970-Q2</v>
      </c>
      <c r="C3" s="5">
        <v>36.845404563427138</v>
      </c>
      <c r="D3" s="5">
        <v>37.030191044711266</v>
      </c>
      <c r="E3" s="5">
        <v>32.890903674260166</v>
      </c>
      <c r="F3" s="5">
        <v>46.854207370065645</v>
      </c>
      <c r="G3" s="5">
        <v>9.6069817612077308</v>
      </c>
      <c r="H3" s="5">
        <v>10.778145741748867</v>
      </c>
      <c r="I3" s="3">
        <v>11.509533474601708</v>
      </c>
      <c r="J3" s="3">
        <v>11.610175031249897</v>
      </c>
      <c r="K3" s="3">
        <v>9.6306222589322648</v>
      </c>
      <c r="L3" s="3">
        <v>12.146858709397081</v>
      </c>
      <c r="M3" s="3">
        <v>18.42722361945015</v>
      </c>
      <c r="N3" s="3">
        <v>18.34193538848826</v>
      </c>
      <c r="O3" s="3"/>
      <c r="P3" s="12">
        <v>124310</v>
      </c>
      <c r="Q3" s="12">
        <v>61835</v>
      </c>
      <c r="R3" s="12">
        <v>47811</v>
      </c>
      <c r="S3" s="12">
        <v>14782</v>
      </c>
      <c r="T3" s="12">
        <v>109650</v>
      </c>
      <c r="U3" s="3"/>
      <c r="V3" s="3"/>
      <c r="W3" s="3"/>
      <c r="X3" s="3"/>
      <c r="Y3" s="3"/>
      <c r="Z3" s="3"/>
      <c r="AA3" s="3"/>
      <c r="AD3" s="4">
        <v>1865.9306833604444</v>
      </c>
      <c r="AE3" s="4">
        <f t="shared" ref="AE3:AE66" si="1">AF3/(1-AH3/100)</f>
        <v>126817.28297340697</v>
      </c>
      <c r="AF3" s="4">
        <v>124847.015156093</v>
      </c>
      <c r="AG3" s="4">
        <v>1836.9410765137602</v>
      </c>
      <c r="AH3" s="3">
        <v>1.5536272116215646</v>
      </c>
      <c r="AI3" s="4">
        <v>95570.832291425293</v>
      </c>
      <c r="AJ3" s="4">
        <v>62744365.255655788</v>
      </c>
      <c r="AK3" s="2"/>
      <c r="AL3" s="2"/>
      <c r="AM3" s="3"/>
      <c r="AN3" s="3"/>
      <c r="AO3" s="3"/>
      <c r="AR3" s="4"/>
      <c r="AS3" s="4"/>
      <c r="AT3" s="3"/>
      <c r="AU3" s="3">
        <v>48.483292713933018</v>
      </c>
      <c r="AV3" s="3">
        <v>37.738611355194116</v>
      </c>
      <c r="AW3" s="3"/>
      <c r="AX3" s="2">
        <v>66.82652914649897</v>
      </c>
      <c r="AY3" s="2">
        <v>32.399701736658855</v>
      </c>
      <c r="AZ3" s="2"/>
      <c r="BA3" s="2"/>
      <c r="BB3" s="2"/>
      <c r="BC3" s="2"/>
    </row>
    <row r="4" spans="1:55">
      <c r="A4" s="16">
        <v>25750</v>
      </c>
      <c r="B4" s="16" t="str">
        <f t="shared" si="0"/>
        <v>1970-Q3</v>
      </c>
      <c r="C4" s="5">
        <v>37.289302028877316</v>
      </c>
      <c r="D4" s="5">
        <v>37.474416706344925</v>
      </c>
      <c r="E4" s="5">
        <v>33.367741433643324</v>
      </c>
      <c r="F4" s="5">
        <v>47.567064381631212</v>
      </c>
      <c r="G4" s="5">
        <v>9.8278098894504424</v>
      </c>
      <c r="H4" s="5">
        <v>11.144281275705378</v>
      </c>
      <c r="I4" s="3">
        <v>11.681518262023994</v>
      </c>
      <c r="J4" s="3">
        <v>11.806056053366055</v>
      </c>
      <c r="K4" s="3">
        <v>9.7752847949642447</v>
      </c>
      <c r="L4" s="3">
        <v>12.323108891184315</v>
      </c>
      <c r="M4" s="3">
        <v>18.792142530392102</v>
      </c>
      <c r="N4" s="3">
        <v>18.433582202696893</v>
      </c>
      <c r="O4" s="3"/>
      <c r="P4" s="12">
        <v>127690</v>
      </c>
      <c r="Q4" s="12">
        <v>64321</v>
      </c>
      <c r="R4" s="12">
        <v>48439</v>
      </c>
      <c r="S4" s="12">
        <v>15055</v>
      </c>
      <c r="T4" s="12">
        <v>112760</v>
      </c>
      <c r="U4" s="3"/>
      <c r="V4" s="3"/>
      <c r="W4" s="3"/>
      <c r="X4" s="3"/>
      <c r="Y4" s="3"/>
      <c r="Z4" s="3"/>
      <c r="AA4" s="3"/>
      <c r="AD4" s="4">
        <v>1931.9684513234333</v>
      </c>
      <c r="AE4" s="4">
        <f t="shared" si="1"/>
        <v>127047.24930875977</v>
      </c>
      <c r="AF4" s="4">
        <v>125008.29228401196</v>
      </c>
      <c r="AG4" s="4">
        <v>1900.9626588576418</v>
      </c>
      <c r="AH4" s="3">
        <v>1.6048808894654527</v>
      </c>
      <c r="AI4" s="4">
        <v>95934.016805165811</v>
      </c>
      <c r="AJ4" s="4">
        <v>62625409.900090493</v>
      </c>
      <c r="AK4" s="2"/>
      <c r="AL4" s="2"/>
      <c r="AM4" s="3"/>
      <c r="AN4" s="3"/>
      <c r="AO4" s="3"/>
      <c r="AR4" s="4"/>
      <c r="AS4" s="4"/>
      <c r="AT4" s="3"/>
      <c r="AU4" s="3">
        <v>49.004095018696361</v>
      </c>
      <c r="AV4" s="3">
        <v>38.265816922703763</v>
      </c>
      <c r="AW4" s="3"/>
      <c r="AX4" s="2">
        <v>66.823144639724518</v>
      </c>
      <c r="AY4" s="2">
        <v>32.746077293731496</v>
      </c>
      <c r="AZ4" s="2"/>
      <c r="BA4" s="2"/>
      <c r="BB4" s="2"/>
      <c r="BC4" s="2"/>
    </row>
    <row r="5" spans="1:55">
      <c r="A5" s="16">
        <v>25842</v>
      </c>
      <c r="B5" s="16" t="str">
        <f t="shared" si="0"/>
        <v>1970-Q4</v>
      </c>
      <c r="C5" s="5">
        <v>37.741018059753593</v>
      </c>
      <c r="D5" s="5">
        <v>38.202109008192856</v>
      </c>
      <c r="E5" s="5">
        <v>33.917179863941769</v>
      </c>
      <c r="F5" s="5">
        <v>47.372992209985689</v>
      </c>
      <c r="G5" s="5">
        <v>9.9614714758194118</v>
      </c>
      <c r="H5" s="5">
        <v>11.174562489716443</v>
      </c>
      <c r="I5" s="3">
        <v>11.813174346993565</v>
      </c>
      <c r="J5" s="3">
        <v>11.953634092826865</v>
      </c>
      <c r="K5" s="3">
        <v>9.8227050071434654</v>
      </c>
      <c r="L5" s="3">
        <v>12.487487207709268</v>
      </c>
      <c r="M5" s="3">
        <v>19.076802205448292</v>
      </c>
      <c r="N5" s="3">
        <v>18.550606590409604</v>
      </c>
      <c r="O5" s="3"/>
      <c r="P5" s="12">
        <v>130690</v>
      </c>
      <c r="Q5" s="12">
        <v>66682</v>
      </c>
      <c r="R5" s="12">
        <v>48476</v>
      </c>
      <c r="S5" s="12">
        <v>15678</v>
      </c>
      <c r="T5" s="12">
        <v>115160</v>
      </c>
      <c r="U5" s="3"/>
      <c r="V5" s="3"/>
      <c r="W5" s="3"/>
      <c r="X5" s="3"/>
      <c r="Y5" s="3"/>
      <c r="Z5" s="3"/>
      <c r="AA5" s="3"/>
      <c r="AD5" s="4">
        <v>1918.2403030277951</v>
      </c>
      <c r="AE5" s="4">
        <f t="shared" si="1"/>
        <v>127252.14754956287</v>
      </c>
      <c r="AF5" s="4">
        <v>125227.4015180815</v>
      </c>
      <c r="AG5" s="4">
        <v>1887.7186221306581</v>
      </c>
      <c r="AH5" s="3">
        <v>1.5911291640031084</v>
      </c>
      <c r="AI5" s="4">
        <v>96395.391712025841</v>
      </c>
      <c r="AJ5" s="4">
        <v>62523929.592665128</v>
      </c>
      <c r="AK5" s="2"/>
      <c r="AL5" s="2"/>
      <c r="AM5" s="3"/>
      <c r="AN5" s="3"/>
      <c r="AO5" s="3"/>
      <c r="AR5" s="4"/>
      <c r="AS5" s="4"/>
      <c r="AT5" s="3"/>
      <c r="AU5" s="3">
        <v>49.510941308052601</v>
      </c>
      <c r="AV5" s="3">
        <v>38.792222496794174</v>
      </c>
      <c r="AW5" s="3"/>
      <c r="AX5" s="2">
        <v>67.305415626875032</v>
      </c>
      <c r="AY5" s="2">
        <v>33.323544828162952</v>
      </c>
      <c r="AZ5" s="2"/>
      <c r="BA5" s="2"/>
      <c r="BB5" s="2"/>
      <c r="BC5" s="2"/>
    </row>
    <row r="6" spans="1:55">
      <c r="A6" s="16">
        <v>25934</v>
      </c>
      <c r="B6" s="16" t="str">
        <f t="shared" si="0"/>
        <v>1971-Q1</v>
      </c>
      <c r="C6" s="5">
        <v>37.675028291085347</v>
      </c>
      <c r="D6" s="5">
        <v>38.465158359353026</v>
      </c>
      <c r="E6" s="5">
        <v>34.030352871255523</v>
      </c>
      <c r="F6" s="5">
        <v>47.118929830324994</v>
      </c>
      <c r="G6" s="5">
        <v>10.16401696123113</v>
      </c>
      <c r="H6" s="5">
        <v>11.358895236497005</v>
      </c>
      <c r="I6" s="3">
        <v>12.130657558978703</v>
      </c>
      <c r="J6" s="3">
        <v>12.121170548371621</v>
      </c>
      <c r="K6" s="3">
        <v>10.494409723559281</v>
      </c>
      <c r="L6" s="3">
        <v>12.810034430504238</v>
      </c>
      <c r="M6" s="3">
        <v>19.217021597090607</v>
      </c>
      <c r="N6" s="3">
        <v>18.72245208452399</v>
      </c>
      <c r="O6" s="3"/>
      <c r="P6" s="12">
        <v>133970</v>
      </c>
      <c r="Q6" s="12">
        <v>69018</v>
      </c>
      <c r="R6" s="12">
        <v>49286</v>
      </c>
      <c r="S6" s="12">
        <v>15816</v>
      </c>
      <c r="T6" s="12">
        <v>118300</v>
      </c>
      <c r="U6" s="3"/>
      <c r="V6" s="3"/>
      <c r="W6" s="3"/>
      <c r="X6" s="3"/>
      <c r="Y6" s="3"/>
      <c r="Z6" s="3"/>
      <c r="AA6" s="3"/>
      <c r="AD6" s="4">
        <v>1954.3534327745886</v>
      </c>
      <c r="AE6" s="4">
        <f t="shared" si="1"/>
        <v>127512.05288429193</v>
      </c>
      <c r="AF6" s="4">
        <v>125449.72755773214</v>
      </c>
      <c r="AG6" s="4">
        <v>1922.7445574542492</v>
      </c>
      <c r="AH6" s="3">
        <v>1.6173571673504508</v>
      </c>
      <c r="AI6" s="4">
        <v>96871.76795403412</v>
      </c>
      <c r="AJ6" s="4">
        <v>62419787.610719949</v>
      </c>
      <c r="AK6" s="2"/>
      <c r="AL6" s="2"/>
      <c r="AM6" s="3"/>
      <c r="AN6" s="3"/>
      <c r="AO6" s="3"/>
      <c r="AR6" s="4"/>
      <c r="AS6" s="4"/>
      <c r="AT6" s="3"/>
      <c r="AU6" s="3">
        <v>49.336780493088199</v>
      </c>
      <c r="AV6" s="3">
        <v>38.78900298993527</v>
      </c>
      <c r="AW6" s="3"/>
      <c r="AX6" s="2">
        <v>67.887563128255465</v>
      </c>
      <c r="AY6" s="2">
        <v>33.493538002694081</v>
      </c>
      <c r="AZ6" s="2"/>
      <c r="BA6" s="2"/>
      <c r="BB6" s="2"/>
      <c r="BC6" s="2"/>
    </row>
    <row r="7" spans="1:55">
      <c r="A7" s="16">
        <v>26024</v>
      </c>
      <c r="B7" s="16" t="str">
        <f t="shared" si="0"/>
        <v>1971-Q2</v>
      </c>
      <c r="C7" s="5">
        <v>38.157651446578321</v>
      </c>
      <c r="D7" s="5">
        <v>39.035893167617154</v>
      </c>
      <c r="E7" s="5">
        <v>34.644253639460842</v>
      </c>
      <c r="F7" s="5">
        <v>48.36422785488439</v>
      </c>
      <c r="G7" s="5">
        <v>10.156593837608293</v>
      </c>
      <c r="H7" s="5">
        <v>11.27547909884448</v>
      </c>
      <c r="I7" s="3">
        <v>12.268292011136966</v>
      </c>
      <c r="J7" s="3">
        <v>12.302435800412665</v>
      </c>
      <c r="K7" s="3">
        <v>10.551425022436128</v>
      </c>
      <c r="L7" s="3">
        <v>13.021568915893955</v>
      </c>
      <c r="M7" s="3">
        <v>19.404571784465222</v>
      </c>
      <c r="N7" s="3">
        <v>18.896601798539169</v>
      </c>
      <c r="O7" s="3"/>
      <c r="P7" s="12">
        <v>137230</v>
      </c>
      <c r="Q7" s="12">
        <v>70538</v>
      </c>
      <c r="R7" s="12">
        <v>50729</v>
      </c>
      <c r="S7" s="12">
        <v>16109</v>
      </c>
      <c r="T7" s="12">
        <v>121270</v>
      </c>
      <c r="U7" s="3"/>
      <c r="V7" s="3"/>
      <c r="W7" s="3"/>
      <c r="X7" s="3"/>
      <c r="Y7" s="3"/>
      <c r="Z7" s="3"/>
      <c r="AA7" s="3"/>
      <c r="AD7" s="4">
        <v>2053.3529901518723</v>
      </c>
      <c r="AE7" s="4">
        <f t="shared" si="1"/>
        <v>127881.75585589067</v>
      </c>
      <c r="AF7" s="4">
        <v>125716.59674685715</v>
      </c>
      <c r="AG7" s="4">
        <v>2018.5877814562823</v>
      </c>
      <c r="AH7" s="3">
        <v>1.6930946048890925</v>
      </c>
      <c r="AI7" s="4">
        <v>97173.829101432406</v>
      </c>
      <c r="AJ7" s="4">
        <v>62343290.382933162</v>
      </c>
      <c r="AK7" s="2"/>
      <c r="AL7" s="2"/>
      <c r="AM7" s="3"/>
      <c r="AN7" s="3"/>
      <c r="AO7" s="3"/>
      <c r="AR7" s="4"/>
      <c r="AS7" s="4"/>
      <c r="AT7" s="3"/>
      <c r="AU7" s="3">
        <v>49.862719607897169</v>
      </c>
      <c r="AV7" s="3">
        <v>39.334101401728617</v>
      </c>
      <c r="AW7" s="3"/>
      <c r="AX7" s="2">
        <v>68.023467473391875</v>
      </c>
      <c r="AY7" s="2">
        <v>33.918350853826517</v>
      </c>
      <c r="AZ7" s="2"/>
      <c r="BA7" s="2"/>
      <c r="BB7" s="2"/>
      <c r="BC7" s="2"/>
    </row>
    <row r="8" spans="1:55">
      <c r="A8" s="16">
        <v>26115</v>
      </c>
      <c r="B8" s="16" t="str">
        <f t="shared" si="0"/>
        <v>1971-Q3</v>
      </c>
      <c r="C8" s="5">
        <v>38.752754578741467</v>
      </c>
      <c r="D8" s="5">
        <v>39.37649016789949</v>
      </c>
      <c r="E8" s="5">
        <v>35.018872492254062</v>
      </c>
      <c r="F8" s="5">
        <v>48.592733597698782</v>
      </c>
      <c r="G8" s="5">
        <v>10.642643378663402</v>
      </c>
      <c r="H8" s="5">
        <v>11.598783629717754</v>
      </c>
      <c r="I8" s="3">
        <v>12.450000842014129</v>
      </c>
      <c r="J8" s="3">
        <v>12.501431186020721</v>
      </c>
      <c r="K8" s="3">
        <v>10.833371633879063</v>
      </c>
      <c r="L8" s="3">
        <v>13.166836745325464</v>
      </c>
      <c r="M8" s="3">
        <v>19.591768354997917</v>
      </c>
      <c r="N8" s="3">
        <v>19.261655728684353</v>
      </c>
      <c r="O8" s="3"/>
      <c r="P8" s="12">
        <v>141430</v>
      </c>
      <c r="Q8" s="12">
        <v>72922</v>
      </c>
      <c r="R8" s="12">
        <v>52072</v>
      </c>
      <c r="S8" s="12">
        <v>16593</v>
      </c>
      <c r="T8" s="12">
        <v>124990</v>
      </c>
      <c r="U8" s="3"/>
      <c r="V8" s="3"/>
      <c r="W8" s="3"/>
      <c r="X8" s="3"/>
      <c r="Y8" s="3"/>
      <c r="Z8" s="3"/>
      <c r="AA8" s="3"/>
      <c r="AD8" s="4">
        <v>2049.6052620813116</v>
      </c>
      <c r="AE8" s="4">
        <f t="shared" si="1"/>
        <v>127507.80694993462</v>
      </c>
      <c r="AF8" s="4">
        <v>125346.63911534863</v>
      </c>
      <c r="AG8" s="4">
        <v>2014.8658914344026</v>
      </c>
      <c r="AH8" s="3">
        <v>1.6949298135404012</v>
      </c>
      <c r="AI8" s="4">
        <v>97329.783165326255</v>
      </c>
      <c r="AJ8" s="4">
        <v>61955523.714586191</v>
      </c>
      <c r="AK8" s="2"/>
      <c r="AL8" s="2"/>
      <c r="AM8" s="3"/>
      <c r="AN8" s="3"/>
      <c r="AO8" s="3"/>
      <c r="AR8" s="4"/>
      <c r="AS8" s="4"/>
      <c r="AT8" s="3"/>
      <c r="AU8" s="3">
        <v>50.789837740910635</v>
      </c>
      <c r="AV8" s="3">
        <v>40.19757571365087</v>
      </c>
      <c r="AW8" s="3"/>
      <c r="AX8" s="2">
        <v>67.563277122249488</v>
      </c>
      <c r="AY8" s="2">
        <v>34.315278822832305</v>
      </c>
      <c r="AZ8" s="2"/>
      <c r="BA8" s="2"/>
      <c r="BB8" s="2"/>
      <c r="BC8" s="2"/>
    </row>
    <row r="9" spans="1:55">
      <c r="A9" s="16">
        <v>26207</v>
      </c>
      <c r="B9" s="16" t="str">
        <f t="shared" si="0"/>
        <v>1971-Q4</v>
      </c>
      <c r="C9" s="5">
        <v>39.06098279145025</v>
      </c>
      <c r="D9" s="5">
        <v>39.830443579742351</v>
      </c>
      <c r="E9" s="5">
        <v>35.279995734035573</v>
      </c>
      <c r="F9" s="5">
        <v>49.198570144601483</v>
      </c>
      <c r="G9" s="5">
        <v>10.64439139563841</v>
      </c>
      <c r="H9" s="5">
        <v>11.70404453120463</v>
      </c>
      <c r="I9" s="3">
        <v>12.621867250016358</v>
      </c>
      <c r="J9" s="3">
        <v>12.646316857624832</v>
      </c>
      <c r="K9" s="3">
        <v>10.914300979358661</v>
      </c>
      <c r="L9" s="3">
        <v>13.347658984052613</v>
      </c>
      <c r="M9" s="3">
        <v>19.474758670259039</v>
      </c>
      <c r="N9" s="3">
        <v>19.176188424392876</v>
      </c>
      <c r="O9" s="3"/>
      <c r="P9" s="12">
        <v>144520</v>
      </c>
      <c r="Q9" s="12">
        <v>74948</v>
      </c>
      <c r="R9" s="12">
        <v>52936</v>
      </c>
      <c r="S9" s="12">
        <v>16801</v>
      </c>
      <c r="T9" s="12">
        <v>127880</v>
      </c>
      <c r="U9" s="3"/>
      <c r="V9" s="3"/>
      <c r="W9" s="3"/>
      <c r="X9" s="3"/>
      <c r="Y9" s="3"/>
      <c r="Z9" s="3"/>
      <c r="AA9" s="3"/>
      <c r="AD9" s="4">
        <v>2213.8651949540517</v>
      </c>
      <c r="AE9" s="4">
        <f t="shared" si="1"/>
        <v>127673.60059564699</v>
      </c>
      <c r="AF9" s="4">
        <v>125342.28302445401</v>
      </c>
      <c r="AG9" s="4">
        <v>2173.4400576886355</v>
      </c>
      <c r="AH9" s="3">
        <v>1.825998139252337</v>
      </c>
      <c r="AI9" s="4">
        <v>97620.326243748321</v>
      </c>
      <c r="AJ9" s="4">
        <v>61758815.181310415</v>
      </c>
      <c r="AK9" s="2"/>
      <c r="AL9" s="2"/>
      <c r="AM9" s="3"/>
      <c r="AN9" s="3"/>
      <c r="AO9" s="3"/>
      <c r="AR9" s="4"/>
      <c r="AS9" s="4"/>
      <c r="AT9" s="3"/>
      <c r="AU9" s="3">
        <v>51.195584602227818</v>
      </c>
      <c r="AV9" s="3">
        <v>40.646347602861269</v>
      </c>
      <c r="AW9" s="3"/>
      <c r="AX9" s="2">
        <v>67.802898350876603</v>
      </c>
      <c r="AY9" s="2">
        <v>34.712090187985559</v>
      </c>
      <c r="AZ9" s="2"/>
      <c r="BA9" s="2"/>
      <c r="BB9" s="2"/>
      <c r="BC9" s="2"/>
    </row>
    <row r="10" spans="1:55">
      <c r="A10" s="16">
        <v>26299</v>
      </c>
      <c r="B10" s="16" t="str">
        <f t="shared" si="0"/>
        <v>1972-Q1</v>
      </c>
      <c r="C10" s="5">
        <v>39.639793467857054</v>
      </c>
      <c r="D10" s="5">
        <v>40.508565462950202</v>
      </c>
      <c r="E10" s="5">
        <v>35.883635644137222</v>
      </c>
      <c r="F10" s="5">
        <v>49.782766172910591</v>
      </c>
      <c r="G10" s="5">
        <v>11.121257076535921</v>
      </c>
      <c r="H10" s="5">
        <v>12.277875478234895</v>
      </c>
      <c r="I10" s="3">
        <v>12.904337477286118</v>
      </c>
      <c r="J10" s="3">
        <v>12.855115711309306</v>
      </c>
      <c r="K10" s="3">
        <v>11.349649056017231</v>
      </c>
      <c r="L10" s="3">
        <v>13.549380448823811</v>
      </c>
      <c r="M10" s="3">
        <v>19.657773967203397</v>
      </c>
      <c r="N10" s="3">
        <v>19.021690752545677</v>
      </c>
      <c r="O10" s="3"/>
      <c r="P10" s="12">
        <v>149950</v>
      </c>
      <c r="Q10" s="12">
        <v>78189</v>
      </c>
      <c r="R10" s="12">
        <v>54522</v>
      </c>
      <c r="S10" s="12">
        <v>17408</v>
      </c>
      <c r="T10" s="12">
        <v>132710</v>
      </c>
      <c r="U10" s="3"/>
      <c r="V10" s="3"/>
      <c r="W10" s="3"/>
      <c r="X10" s="3"/>
      <c r="Y10" s="3"/>
      <c r="Z10" s="3"/>
      <c r="AA10" s="3"/>
      <c r="AD10" s="4">
        <v>2360.8315370636146</v>
      </c>
      <c r="AE10" s="4">
        <f t="shared" si="1"/>
        <v>127958.28281939113</v>
      </c>
      <c r="AF10" s="4">
        <v>125475.04809155996</v>
      </c>
      <c r="AG10" s="4">
        <v>2315.0158326775991</v>
      </c>
      <c r="AH10" s="3">
        <v>1.940659622117761</v>
      </c>
      <c r="AI10" s="4">
        <v>98022.70675875833</v>
      </c>
      <c r="AJ10" s="4">
        <v>61646761.682287581</v>
      </c>
      <c r="AK10" s="2"/>
      <c r="AL10" s="2"/>
      <c r="AM10" s="3"/>
      <c r="AN10" s="3"/>
      <c r="AO10" s="3"/>
      <c r="AR10" s="4"/>
      <c r="AS10" s="4"/>
      <c r="AT10" s="3"/>
      <c r="AU10" s="3">
        <v>51.899234658767469</v>
      </c>
      <c r="AV10" s="3">
        <v>41.323626873624796</v>
      </c>
      <c r="AW10" s="3"/>
      <c r="AX10" s="2">
        <v>67.950360110868814</v>
      </c>
      <c r="AY10" s="2">
        <v>35.26571684541733</v>
      </c>
      <c r="AZ10" s="2"/>
      <c r="BA10" s="2"/>
      <c r="BB10" s="2"/>
      <c r="BC10" s="2"/>
    </row>
    <row r="11" spans="1:55">
      <c r="A11" s="16">
        <v>26390</v>
      </c>
      <c r="B11" s="16" t="str">
        <f t="shared" si="0"/>
        <v>1972-Q2</v>
      </c>
      <c r="C11" s="5">
        <v>39.906706083755623</v>
      </c>
      <c r="D11" s="5">
        <v>40.6866750912667</v>
      </c>
      <c r="E11" s="5">
        <v>36.086418617020485</v>
      </c>
      <c r="F11" s="5">
        <v>50.481871037787037</v>
      </c>
      <c r="G11" s="5">
        <v>11.239456235562914</v>
      </c>
      <c r="H11" s="5">
        <v>12.595880350924036</v>
      </c>
      <c r="I11" s="3">
        <v>13.086216925943711</v>
      </c>
      <c r="J11" s="3">
        <v>13.024718270117761</v>
      </c>
      <c r="K11" s="3">
        <v>11.450235352101801</v>
      </c>
      <c r="L11" s="3">
        <v>13.74597770301445</v>
      </c>
      <c r="M11" s="3">
        <v>20.080113131821413</v>
      </c>
      <c r="N11" s="3">
        <v>19.071574709694755</v>
      </c>
      <c r="O11" s="3"/>
      <c r="P11" s="12">
        <v>153080</v>
      </c>
      <c r="Q11" s="12">
        <v>79824</v>
      </c>
      <c r="R11" s="12">
        <v>55754</v>
      </c>
      <c r="S11" s="12">
        <v>17681</v>
      </c>
      <c r="T11" s="12">
        <v>135580</v>
      </c>
      <c r="U11" s="3"/>
      <c r="V11" s="3"/>
      <c r="W11" s="3"/>
      <c r="X11" s="3"/>
      <c r="Y11" s="3"/>
      <c r="Z11" s="3"/>
      <c r="AA11" s="3"/>
      <c r="AD11" s="4">
        <v>2398.2198776608529</v>
      </c>
      <c r="AE11" s="4">
        <f t="shared" si="1"/>
        <v>128042.84327703917</v>
      </c>
      <c r="AF11" s="4">
        <v>125521.00955905905</v>
      </c>
      <c r="AG11" s="4">
        <v>2350.9863767807628</v>
      </c>
      <c r="AH11" s="3">
        <v>1.9695233668966283</v>
      </c>
      <c r="AI11" s="4">
        <v>98272.672822123743</v>
      </c>
      <c r="AJ11" s="4">
        <v>61512604.566840112</v>
      </c>
      <c r="AK11" s="2"/>
      <c r="AL11" s="2"/>
      <c r="AM11" s="3"/>
      <c r="AN11" s="3"/>
      <c r="AO11" s="3"/>
      <c r="AR11" s="4"/>
      <c r="AS11" s="4"/>
      <c r="AT11" s="3"/>
      <c r="AU11" s="3">
        <v>52.22956395243871</v>
      </c>
      <c r="AV11" s="3">
        <v>41.69260992629308</v>
      </c>
      <c r="AW11" s="3"/>
      <c r="AX11" s="2">
        <v>67.7926483925079</v>
      </c>
      <c r="AY11" s="2">
        <v>35.407804647216814</v>
      </c>
      <c r="AZ11" s="2"/>
      <c r="BA11" s="2"/>
      <c r="BB11" s="2"/>
      <c r="BC11" s="2"/>
    </row>
    <row r="12" spans="1:55">
      <c r="A12" s="16">
        <v>26481</v>
      </c>
      <c r="B12" s="16" t="str">
        <f t="shared" si="0"/>
        <v>1972-Q3</v>
      </c>
      <c r="C12" s="5">
        <v>40.452377900324727</v>
      </c>
      <c r="D12" s="5">
        <v>41.420729936562758</v>
      </c>
      <c r="E12" s="5">
        <v>36.45785276155938</v>
      </c>
      <c r="F12" s="5">
        <v>51.171958948551449</v>
      </c>
      <c r="G12" s="5">
        <v>11.383792629351818</v>
      </c>
      <c r="H12" s="5">
        <v>12.832220825523139</v>
      </c>
      <c r="I12" s="3">
        <v>13.272331604829624</v>
      </c>
      <c r="J12" s="3">
        <v>13.293270840606885</v>
      </c>
      <c r="K12" s="3">
        <v>11.654021204532013</v>
      </c>
      <c r="L12" s="3">
        <v>13.920385475955232</v>
      </c>
      <c r="M12" s="3">
        <v>20.077017265483939</v>
      </c>
      <c r="N12" s="3">
        <v>19.536741450963703</v>
      </c>
      <c r="O12" s="3"/>
      <c r="P12" s="12">
        <v>157380</v>
      </c>
      <c r="Q12" s="12">
        <v>81989</v>
      </c>
      <c r="R12" s="12">
        <v>57302</v>
      </c>
      <c r="S12" s="12">
        <v>18273</v>
      </c>
      <c r="T12" s="12">
        <v>139290</v>
      </c>
      <c r="U12" s="3"/>
      <c r="V12" s="3"/>
      <c r="W12" s="3"/>
      <c r="X12" s="3"/>
      <c r="Y12" s="3"/>
      <c r="Z12" s="3"/>
      <c r="AA12" s="3"/>
      <c r="AD12" s="4">
        <v>2465.1868411597793</v>
      </c>
      <c r="AE12" s="4">
        <f t="shared" si="1"/>
        <v>128345.67371353254</v>
      </c>
      <c r="AF12" s="4">
        <v>125754.69710877756</v>
      </c>
      <c r="AG12" s="4">
        <v>2415.4209141363945</v>
      </c>
      <c r="AH12" s="3">
        <v>2.0187486884349748</v>
      </c>
      <c r="AI12" s="4">
        <v>98622.817862802214</v>
      </c>
      <c r="AJ12" s="4">
        <v>61477476.507092901</v>
      </c>
      <c r="AK12" s="2"/>
      <c r="AL12" s="2"/>
      <c r="AM12" s="3"/>
      <c r="AN12" s="3"/>
      <c r="AO12" s="3"/>
      <c r="AR12" s="4"/>
      <c r="AS12" s="4"/>
      <c r="AT12" s="3"/>
      <c r="AU12" s="3">
        <v>52.845350342963116</v>
      </c>
      <c r="AV12" s="3">
        <v>42.286850424012776</v>
      </c>
      <c r="AW12" s="3"/>
      <c r="AX12" s="2">
        <v>68.08476993553495</v>
      </c>
      <c r="AY12" s="2">
        <v>35.979635202633858</v>
      </c>
      <c r="AZ12" s="2"/>
      <c r="BA12" s="2"/>
      <c r="BB12" s="2"/>
      <c r="BC12" s="2"/>
    </row>
    <row r="13" spans="1:55">
      <c r="A13" s="16">
        <v>26573</v>
      </c>
      <c r="B13" s="16" t="str">
        <f t="shared" si="0"/>
        <v>1972-Q4</v>
      </c>
      <c r="C13" s="5">
        <v>41.044530216778163</v>
      </c>
      <c r="D13" s="5">
        <v>41.839208884710736</v>
      </c>
      <c r="E13" s="5">
        <v>36.864871075026407</v>
      </c>
      <c r="F13" s="5">
        <v>52.388711205801208</v>
      </c>
      <c r="G13" s="5">
        <v>11.932343007605969</v>
      </c>
      <c r="H13" s="5">
        <v>13.269750200233984</v>
      </c>
      <c r="I13" s="3">
        <v>13.514508781123183</v>
      </c>
      <c r="J13" s="3">
        <v>13.544535940376393</v>
      </c>
      <c r="K13" s="3">
        <v>11.748468322173968</v>
      </c>
      <c r="L13" s="3">
        <v>14.093615602123521</v>
      </c>
      <c r="M13" s="3">
        <v>20.795949609447902</v>
      </c>
      <c r="N13" s="3">
        <v>20.006796616674286</v>
      </c>
      <c r="O13" s="3"/>
      <c r="P13" s="12">
        <v>162600</v>
      </c>
      <c r="Q13" s="12">
        <v>84760</v>
      </c>
      <c r="R13" s="12">
        <v>59385</v>
      </c>
      <c r="S13" s="12">
        <v>18639</v>
      </c>
      <c r="T13" s="12">
        <v>144140</v>
      </c>
      <c r="U13" s="3"/>
      <c r="V13" s="3"/>
      <c r="W13" s="3"/>
      <c r="X13" s="3"/>
      <c r="Y13" s="3"/>
      <c r="Z13" s="3"/>
      <c r="AA13" s="3"/>
      <c r="AD13" s="4">
        <v>2423.8519788420999</v>
      </c>
      <c r="AE13" s="4">
        <f t="shared" si="1"/>
        <v>128717.15187991883</v>
      </c>
      <c r="AF13" s="4">
        <v>126168.63031500801</v>
      </c>
      <c r="AG13" s="4">
        <v>2375.8611792632396</v>
      </c>
      <c r="AH13" s="3">
        <v>1.9799393691435738</v>
      </c>
      <c r="AI13" s="4">
        <v>99241.584637809006</v>
      </c>
      <c r="AJ13" s="4">
        <v>61520506.047956161</v>
      </c>
      <c r="AK13" s="2"/>
      <c r="AL13" s="2"/>
      <c r="AM13" s="3"/>
      <c r="AN13" s="3"/>
      <c r="AO13" s="3"/>
      <c r="AR13" s="4"/>
      <c r="AS13" s="4"/>
      <c r="AT13" s="3"/>
      <c r="AU13" s="3">
        <v>53.443001600540697</v>
      </c>
      <c r="AV13" s="3">
        <v>42.875846401606765</v>
      </c>
      <c r="AW13" s="3"/>
      <c r="AX13" s="2">
        <v>67.780451412081234</v>
      </c>
      <c r="AY13" s="2">
        <v>36.223907733012275</v>
      </c>
      <c r="AZ13" s="2"/>
      <c r="BA13" s="2"/>
      <c r="BB13" s="2"/>
      <c r="BC13" s="2"/>
    </row>
    <row r="14" spans="1:55">
      <c r="A14" s="16">
        <v>26665</v>
      </c>
      <c r="B14" s="16" t="str">
        <f t="shared" si="0"/>
        <v>1973-Q1</v>
      </c>
      <c r="C14" s="5">
        <v>41.834737110044927</v>
      </c>
      <c r="D14" s="5">
        <v>42.715059575840755</v>
      </c>
      <c r="E14" s="5">
        <v>37.567872384494883</v>
      </c>
      <c r="F14" s="5">
        <v>53.4911567923779</v>
      </c>
      <c r="G14" s="5">
        <v>12.011737500047866</v>
      </c>
      <c r="H14" s="5">
        <v>13.512870076100773</v>
      </c>
      <c r="I14" s="3">
        <v>13.944546388622289</v>
      </c>
      <c r="J14" s="3">
        <v>13.823229314535123</v>
      </c>
      <c r="K14" s="3">
        <v>12.416659831335974</v>
      </c>
      <c r="L14" s="3">
        <v>14.540179693792126</v>
      </c>
      <c r="M14" s="3">
        <v>21.111566883754147</v>
      </c>
      <c r="N14" s="3">
        <v>20.527381933020433</v>
      </c>
      <c r="O14" s="3"/>
      <c r="P14" s="12">
        <v>171010</v>
      </c>
      <c r="Q14" s="12">
        <v>89375</v>
      </c>
      <c r="R14" s="12">
        <v>62265</v>
      </c>
      <c r="S14" s="12">
        <v>19559</v>
      </c>
      <c r="T14" s="12">
        <v>151640</v>
      </c>
      <c r="U14" s="3"/>
      <c r="V14" s="3"/>
      <c r="W14" s="3"/>
      <c r="X14" s="3"/>
      <c r="Y14" s="3"/>
      <c r="Z14" s="3"/>
      <c r="AA14" s="3"/>
      <c r="AD14" s="4">
        <v>2335.9161811757535</v>
      </c>
      <c r="AE14" s="4">
        <f t="shared" si="1"/>
        <v>129041.11376837021</v>
      </c>
      <c r="AF14" s="4">
        <v>126583.20412002674</v>
      </c>
      <c r="AG14" s="4">
        <v>2291.4228352043333</v>
      </c>
      <c r="AH14" s="3">
        <v>1.9047492512777244</v>
      </c>
      <c r="AI14" s="4">
        <v>99759.695618381971</v>
      </c>
      <c r="AJ14" s="4">
        <v>61539943.249901265</v>
      </c>
      <c r="AK14" s="2"/>
      <c r="AL14" s="2"/>
      <c r="AM14" s="3"/>
      <c r="AN14" s="3"/>
      <c r="AO14" s="3"/>
      <c r="AR14" s="4"/>
      <c r="AS14" s="4"/>
      <c r="AT14" s="3"/>
      <c r="AU14" s="3">
        <v>54.293507734628456</v>
      </c>
      <c r="AV14" s="3">
        <v>43.687507654587428</v>
      </c>
      <c r="AW14" s="3"/>
      <c r="AX14" s="2">
        <v>67.892258200113105</v>
      </c>
      <c r="AY14" s="2">
        <v>36.861088457092322</v>
      </c>
      <c r="AZ14" s="2"/>
      <c r="BA14" s="2"/>
      <c r="BB14" s="2"/>
      <c r="BC14" s="2"/>
    </row>
    <row r="15" spans="1:55">
      <c r="A15" s="16">
        <v>26755</v>
      </c>
      <c r="B15" s="16" t="str">
        <f t="shared" si="0"/>
        <v>1973-Q2</v>
      </c>
      <c r="C15" s="5">
        <v>42.341981212671207</v>
      </c>
      <c r="D15" s="5">
        <v>43.150902422622728</v>
      </c>
      <c r="E15" s="5">
        <v>37.767498589047491</v>
      </c>
      <c r="F15" s="5">
        <v>53.543642260510765</v>
      </c>
      <c r="G15" s="5">
        <v>12.61985380014522</v>
      </c>
      <c r="H15" s="5">
        <v>13.897227105608595</v>
      </c>
      <c r="I15" s="3">
        <v>14.281443068419343</v>
      </c>
      <c r="J15" s="3">
        <v>14.202820430635448</v>
      </c>
      <c r="K15" s="3">
        <v>12.542550057402957</v>
      </c>
      <c r="L15" s="3">
        <v>15.016001044056509</v>
      </c>
      <c r="M15" s="3">
        <v>21.287929354581298</v>
      </c>
      <c r="N15" s="3">
        <v>21.197866161299515</v>
      </c>
      <c r="O15" s="3"/>
      <c r="P15" s="12">
        <v>177260</v>
      </c>
      <c r="Q15" s="12">
        <v>92733</v>
      </c>
      <c r="R15" s="12">
        <v>64555</v>
      </c>
      <c r="S15" s="12">
        <v>20172</v>
      </c>
      <c r="T15" s="12">
        <v>157290</v>
      </c>
      <c r="U15" s="3"/>
      <c r="V15" s="3"/>
      <c r="W15" s="3"/>
      <c r="X15" s="3"/>
      <c r="Y15" s="3"/>
      <c r="Z15" s="3"/>
      <c r="AA15" s="3"/>
      <c r="AD15" s="4">
        <v>2622.3059810879854</v>
      </c>
      <c r="AE15" s="4">
        <f t="shared" si="1"/>
        <v>129954.26406514106</v>
      </c>
      <c r="AF15" s="4">
        <v>127200.90736934403</v>
      </c>
      <c r="AG15" s="4">
        <v>2566.7468673998187</v>
      </c>
      <c r="AH15" s="3">
        <v>2.1187120835195312</v>
      </c>
      <c r="AI15" s="4">
        <v>100284.66427616664</v>
      </c>
      <c r="AJ15" s="4">
        <v>61627125.73132287</v>
      </c>
      <c r="AK15" s="2"/>
      <c r="AL15" s="2"/>
      <c r="AM15" s="3"/>
      <c r="AN15" s="3"/>
      <c r="AO15" s="3"/>
      <c r="AR15" s="4"/>
      <c r="AS15" s="4"/>
      <c r="AT15" s="3"/>
      <c r="AU15" s="3">
        <v>54.684961044374411</v>
      </c>
      <c r="AV15" s="3">
        <v>44.154663425613364</v>
      </c>
      <c r="AW15" s="3"/>
      <c r="AX15" s="2">
        <v>67.763368965959543</v>
      </c>
      <c r="AY15" s="2">
        <v>37.056371921390671</v>
      </c>
      <c r="AZ15" s="2"/>
      <c r="BA15" s="2"/>
      <c r="BB15" s="2"/>
      <c r="BC15" s="2"/>
    </row>
    <row r="16" spans="1:55">
      <c r="A16" s="16">
        <v>26846</v>
      </c>
      <c r="B16" s="16" t="str">
        <f t="shared" si="0"/>
        <v>1973-Q3</v>
      </c>
      <c r="C16" s="5">
        <v>42.923442198668063</v>
      </c>
      <c r="D16" s="5">
        <v>43.373600611523024</v>
      </c>
      <c r="E16" s="5">
        <v>37.910944723241897</v>
      </c>
      <c r="F16" s="5">
        <v>53.836094169453332</v>
      </c>
      <c r="G16" s="5">
        <v>12.801596864758901</v>
      </c>
      <c r="H16" s="5">
        <v>14.42842651908922</v>
      </c>
      <c r="I16" s="3">
        <v>14.673532707488556</v>
      </c>
      <c r="J16" s="3">
        <v>14.584591216673829</v>
      </c>
      <c r="K16" s="3">
        <v>13.009317018519582</v>
      </c>
      <c r="L16" s="3">
        <v>15.527297212003937</v>
      </c>
      <c r="M16" s="3">
        <v>22.359307757657792</v>
      </c>
      <c r="N16" s="3">
        <v>21.845769327387742</v>
      </c>
      <c r="O16" s="3"/>
      <c r="P16" s="12">
        <v>184630</v>
      </c>
      <c r="Q16" s="12">
        <v>96774</v>
      </c>
      <c r="R16" s="12">
        <v>67307</v>
      </c>
      <c r="S16" s="12">
        <v>20752</v>
      </c>
      <c r="T16" s="12">
        <v>164080</v>
      </c>
      <c r="U16" s="3"/>
      <c r="V16" s="3"/>
      <c r="W16" s="3"/>
      <c r="X16" s="3"/>
      <c r="Y16" s="3"/>
      <c r="Z16" s="3"/>
      <c r="AA16" s="3"/>
      <c r="AD16" s="4">
        <v>2364.6504255933796</v>
      </c>
      <c r="AE16" s="4">
        <f t="shared" si="1"/>
        <v>130177.50128894382</v>
      </c>
      <c r="AF16" s="4">
        <v>127689.51779945681</v>
      </c>
      <c r="AG16" s="4">
        <v>2319.456662008793</v>
      </c>
      <c r="AH16" s="3">
        <v>1.9112238788211564</v>
      </c>
      <c r="AI16" s="4">
        <v>100799.30345150584</v>
      </c>
      <c r="AJ16" s="4">
        <v>61616798.641441114</v>
      </c>
      <c r="AK16" s="2"/>
      <c r="AL16" s="2"/>
      <c r="AM16" s="3"/>
      <c r="AN16" s="3"/>
      <c r="AO16" s="3"/>
      <c r="AR16" s="4"/>
      <c r="AS16" s="4"/>
      <c r="AT16" s="3"/>
      <c r="AU16" s="3">
        <v>55.223793548956877</v>
      </c>
      <c r="AV16" s="3">
        <v>44.768519088082876</v>
      </c>
      <c r="AW16" s="3"/>
      <c r="AX16" s="2">
        <v>67.190398315936434</v>
      </c>
      <c r="AY16" s="2">
        <v>37.105086850714528</v>
      </c>
      <c r="AZ16" s="2"/>
      <c r="BA16" s="2"/>
      <c r="BB16" s="2"/>
      <c r="BC16" s="2"/>
    </row>
    <row r="17" spans="1:55">
      <c r="A17" s="16">
        <v>26938</v>
      </c>
      <c r="B17" s="16" t="str">
        <f t="shared" si="0"/>
        <v>1973-Q4</v>
      </c>
      <c r="C17" s="5">
        <v>43.392428017012406</v>
      </c>
      <c r="D17" s="5">
        <v>43.804502552573567</v>
      </c>
      <c r="E17" s="5">
        <v>38.521296926180881</v>
      </c>
      <c r="F17" s="5">
        <v>54.000158370917731</v>
      </c>
      <c r="G17" s="5">
        <v>12.789782809497604</v>
      </c>
      <c r="H17" s="5">
        <v>14.601762647159129</v>
      </c>
      <c r="I17" s="3">
        <v>14.989086472577229</v>
      </c>
      <c r="J17" s="3">
        <v>15.048658567053575</v>
      </c>
      <c r="K17" s="3">
        <v>13.407576604560303</v>
      </c>
      <c r="L17" s="3">
        <v>16.027407562075162</v>
      </c>
      <c r="M17" s="3">
        <v>23.47274225376383</v>
      </c>
      <c r="N17" s="3">
        <v>23.343348762285938</v>
      </c>
      <c r="O17" s="3"/>
      <c r="P17" s="12">
        <v>190660</v>
      </c>
      <c r="Q17" s="12">
        <v>100950</v>
      </c>
      <c r="R17" s="12">
        <v>68520</v>
      </c>
      <c r="S17" s="12">
        <v>21410</v>
      </c>
      <c r="T17" s="12">
        <v>169470</v>
      </c>
      <c r="U17" s="3"/>
      <c r="V17" s="3"/>
      <c r="W17" s="3"/>
      <c r="X17" s="3"/>
      <c r="Y17" s="3"/>
      <c r="Z17" s="3"/>
      <c r="AA17" s="3"/>
      <c r="AD17" s="4">
        <v>2406.3289593889231</v>
      </c>
      <c r="AE17" s="4">
        <f t="shared" si="1"/>
        <v>130503.95904114893</v>
      </c>
      <c r="AF17" s="4">
        <v>127972.83845280402</v>
      </c>
      <c r="AG17" s="4">
        <v>2359.6582773943678</v>
      </c>
      <c r="AH17" s="3">
        <v>1.9394971669379284</v>
      </c>
      <c r="AI17" s="4">
        <v>101142.46365878543</v>
      </c>
      <c r="AJ17" s="4">
        <v>61478650.536822498</v>
      </c>
      <c r="AK17" s="2"/>
      <c r="AL17" s="2"/>
      <c r="AM17" s="3"/>
      <c r="AN17" s="3"/>
      <c r="AO17" s="3"/>
      <c r="AR17" s="4"/>
      <c r="AS17" s="4"/>
      <c r="AT17" s="3"/>
      <c r="AU17" s="3">
        <v>55.703577762148306</v>
      </c>
      <c r="AV17" s="3">
        <v>45.359362478209967</v>
      </c>
      <c r="AW17" s="3"/>
      <c r="AX17" s="2">
        <v>67.124502998996448</v>
      </c>
      <c r="AY17" s="2">
        <v>37.390749725501557</v>
      </c>
      <c r="AZ17" s="2"/>
      <c r="BA17" s="2"/>
      <c r="BB17" s="2"/>
      <c r="BC17" s="2"/>
    </row>
    <row r="18" spans="1:55">
      <c r="A18" s="16">
        <v>27030</v>
      </c>
      <c r="B18" s="16" t="str">
        <f t="shared" si="0"/>
        <v>1974-Q1</v>
      </c>
      <c r="C18" s="5">
        <v>43.822049606168484</v>
      </c>
      <c r="D18" s="5">
        <v>43.849956312372981</v>
      </c>
      <c r="E18" s="5">
        <v>39.130000278553204</v>
      </c>
      <c r="F18" s="5">
        <v>53.815191094758887</v>
      </c>
      <c r="G18" s="5">
        <v>13.5067242215107</v>
      </c>
      <c r="H18" s="5">
        <v>14.484975579221739</v>
      </c>
      <c r="I18" s="3">
        <v>15.497181267255133</v>
      </c>
      <c r="J18" s="3">
        <v>15.606347152795758</v>
      </c>
      <c r="K18" s="3">
        <v>13.997225294834909</v>
      </c>
      <c r="L18" s="3">
        <v>16.772441465378915</v>
      </c>
      <c r="M18" s="3">
        <v>25.24682321559683</v>
      </c>
      <c r="N18" s="3">
        <v>27.242092738921496</v>
      </c>
      <c r="O18" s="3"/>
      <c r="P18" s="12">
        <v>199070</v>
      </c>
      <c r="Q18" s="12">
        <v>105280</v>
      </c>
      <c r="R18" s="12">
        <v>72093</v>
      </c>
      <c r="S18" s="12">
        <v>21924</v>
      </c>
      <c r="T18" s="12">
        <v>177370</v>
      </c>
      <c r="U18" s="3"/>
      <c r="V18" s="3"/>
      <c r="W18" s="3"/>
      <c r="X18" s="3"/>
      <c r="Y18" s="3"/>
      <c r="Z18" s="3"/>
      <c r="AA18" s="3"/>
      <c r="AD18" s="4">
        <v>2467.9381062108396</v>
      </c>
      <c r="AE18" s="4">
        <f t="shared" si="1"/>
        <v>130649.5593684632</v>
      </c>
      <c r="AF18" s="4">
        <v>128054.84171377201</v>
      </c>
      <c r="AG18" s="4">
        <v>2418.9245266333478</v>
      </c>
      <c r="AH18" s="3">
        <v>1.9860133223821053</v>
      </c>
      <c r="AI18" s="4">
        <v>101373.37800020311</v>
      </c>
      <c r="AJ18" s="4">
        <v>61225346.359620072</v>
      </c>
      <c r="AK18" s="2"/>
      <c r="AL18" s="2"/>
      <c r="AM18" s="3"/>
      <c r="AN18" s="3"/>
      <c r="AO18" s="3"/>
      <c r="AR18" s="4"/>
      <c r="AS18" s="4"/>
      <c r="AT18" s="3"/>
      <c r="AU18" s="3">
        <v>56.219065688550799</v>
      </c>
      <c r="AV18" s="3">
        <v>45.997979130231577</v>
      </c>
      <c r="AW18" s="3"/>
      <c r="AX18" s="2">
        <v>66.535398277387046</v>
      </c>
      <c r="AY18" s="2">
        <v>37.405579263703117</v>
      </c>
      <c r="AZ18" s="2"/>
      <c r="BA18" s="2"/>
      <c r="BB18" s="2"/>
      <c r="BC18" s="2"/>
    </row>
    <row r="19" spans="1:55">
      <c r="A19" s="16">
        <v>27120</v>
      </c>
      <c r="B19" s="16" t="str">
        <f t="shared" si="0"/>
        <v>1974-Q2</v>
      </c>
      <c r="C19" s="5">
        <v>43.901344301430434</v>
      </c>
      <c r="D19" s="5">
        <v>44.264573929057626</v>
      </c>
      <c r="E19" s="5">
        <v>39.502937776695816</v>
      </c>
      <c r="F19" s="5">
        <v>52.3850362643011</v>
      </c>
      <c r="G19" s="5">
        <v>13.207603717768743</v>
      </c>
      <c r="H19" s="5">
        <v>14.445748295182939</v>
      </c>
      <c r="I19" s="3">
        <v>16.040275419250047</v>
      </c>
      <c r="J19" s="3">
        <v>16.199164643658388</v>
      </c>
      <c r="K19" s="3">
        <v>14.538796265255355</v>
      </c>
      <c r="L19" s="3">
        <v>17.531971509206219</v>
      </c>
      <c r="M19" s="3">
        <v>27.027329608272293</v>
      </c>
      <c r="N19" s="3">
        <v>29.860465736481</v>
      </c>
      <c r="O19" s="3"/>
      <c r="P19" s="12">
        <v>206420</v>
      </c>
      <c r="Q19" s="12">
        <v>110780</v>
      </c>
      <c r="R19" s="12">
        <v>72889</v>
      </c>
      <c r="S19" s="12">
        <v>23012</v>
      </c>
      <c r="T19" s="12">
        <v>183660</v>
      </c>
      <c r="U19" s="3"/>
      <c r="V19" s="3"/>
      <c r="W19" s="3"/>
      <c r="X19" s="3"/>
      <c r="Y19" s="3"/>
      <c r="Z19" s="3"/>
      <c r="AA19" s="3"/>
      <c r="AD19" s="4">
        <v>2506.7576635728706</v>
      </c>
      <c r="AE19" s="4">
        <f t="shared" si="1"/>
        <v>130566.07474983821</v>
      </c>
      <c r="AF19" s="4">
        <v>127931.38376321048</v>
      </c>
      <c r="AG19" s="4">
        <v>2456.1738359244591</v>
      </c>
      <c r="AH19" s="3">
        <v>2.0178985940074736</v>
      </c>
      <c r="AI19" s="4">
        <v>101483.34639427728</v>
      </c>
      <c r="AJ19" s="4">
        <v>60874821.487297468</v>
      </c>
      <c r="AK19" s="2"/>
      <c r="AL19" s="2"/>
      <c r="AM19" s="3"/>
      <c r="AN19" s="3"/>
      <c r="AO19" s="3"/>
      <c r="AR19" s="4"/>
      <c r="AS19" s="4"/>
      <c r="AT19" s="3"/>
      <c r="AU19" s="3">
        <v>56.375143814051832</v>
      </c>
      <c r="AV19" s="3">
        <v>46.346552509858782</v>
      </c>
      <c r="AW19" s="3"/>
      <c r="AX19" s="2">
        <v>67.043202489372817</v>
      </c>
      <c r="AY19" s="2">
        <v>37.795701820929914</v>
      </c>
      <c r="AZ19" s="2"/>
      <c r="BA19" s="2"/>
      <c r="BB19" s="2"/>
      <c r="BC19" s="2"/>
    </row>
    <row r="20" spans="1:55">
      <c r="A20" s="16">
        <v>27211</v>
      </c>
      <c r="B20" s="16" t="str">
        <f t="shared" si="0"/>
        <v>1974-Q3</v>
      </c>
      <c r="C20" s="5">
        <v>44.200418376063418</v>
      </c>
      <c r="D20" s="5">
        <v>44.551840466057691</v>
      </c>
      <c r="E20" s="5">
        <v>39.825474723269856</v>
      </c>
      <c r="F20" s="5">
        <v>52.4341341929346</v>
      </c>
      <c r="G20" s="5">
        <v>13.646681610767564</v>
      </c>
      <c r="H20" s="5">
        <v>14.873171487592124</v>
      </c>
      <c r="I20" s="3">
        <v>16.611163200793118</v>
      </c>
      <c r="J20" s="3">
        <v>16.708500672900673</v>
      </c>
      <c r="K20" s="3">
        <v>15.042905602797502</v>
      </c>
      <c r="L20" s="3">
        <v>18.342821283492093</v>
      </c>
      <c r="M20" s="3">
        <v>28.154246237610714</v>
      </c>
      <c r="N20" s="3">
        <v>30.964462742390982</v>
      </c>
      <c r="O20" s="3"/>
      <c r="P20" s="12">
        <v>215230</v>
      </c>
      <c r="Q20" s="12">
        <v>115070</v>
      </c>
      <c r="R20" s="12">
        <v>77470</v>
      </c>
      <c r="S20" s="12">
        <v>22929</v>
      </c>
      <c r="T20" s="12">
        <v>192540</v>
      </c>
      <c r="U20" s="3"/>
      <c r="V20" s="3"/>
      <c r="W20" s="3"/>
      <c r="X20" s="3"/>
      <c r="Y20" s="3"/>
      <c r="Z20" s="3"/>
      <c r="AA20" s="3"/>
      <c r="AD20" s="4">
        <v>2701.9216739207272</v>
      </c>
      <c r="AE20" s="4">
        <f t="shared" si="1"/>
        <v>130639.03416129424</v>
      </c>
      <c r="AF20" s="4">
        <v>127803.55332285416</v>
      </c>
      <c r="AG20" s="4">
        <v>2643.277278831973</v>
      </c>
      <c r="AH20" s="3">
        <v>2.1704698420682105</v>
      </c>
      <c r="AI20" s="4">
        <v>101378.19401415627</v>
      </c>
      <c r="AJ20" s="4">
        <v>60545695.031794846</v>
      </c>
      <c r="AK20" s="2"/>
      <c r="AL20" s="2"/>
      <c r="AM20" s="3"/>
      <c r="AN20" s="3"/>
      <c r="AO20" s="3"/>
      <c r="AR20" s="4"/>
      <c r="AS20" s="4"/>
      <c r="AT20" s="3"/>
      <c r="AU20" s="3">
        <v>56.815965694099646</v>
      </c>
      <c r="AV20" s="3">
        <v>46.915940573803908</v>
      </c>
      <c r="AW20" s="3"/>
      <c r="AX20" s="2">
        <v>67.021717300967936</v>
      </c>
      <c r="AY20" s="2">
        <v>38.079035909314385</v>
      </c>
      <c r="AZ20" s="2"/>
      <c r="BA20" s="2"/>
      <c r="BB20" s="2"/>
      <c r="BC20" s="2"/>
    </row>
    <row r="21" spans="1:55">
      <c r="A21" s="16">
        <v>27303</v>
      </c>
      <c r="B21" s="16" t="str">
        <f t="shared" si="0"/>
        <v>1974-Q4</v>
      </c>
      <c r="C21" s="5">
        <v>43.496119888687694</v>
      </c>
      <c r="D21" s="5">
        <v>44.123198617220389</v>
      </c>
      <c r="E21" s="5">
        <v>40.225152041795852</v>
      </c>
      <c r="F21" s="5">
        <v>50.891507562435045</v>
      </c>
      <c r="G21" s="5">
        <v>13.212320739338782</v>
      </c>
      <c r="H21" s="5">
        <v>13.802539729572253</v>
      </c>
      <c r="I21" s="3">
        <v>17.17098099240534</v>
      </c>
      <c r="J21" s="3">
        <v>17.302497087462672</v>
      </c>
      <c r="K21" s="3">
        <v>15.60059689119446</v>
      </c>
      <c r="L21" s="3">
        <v>18.964618217377481</v>
      </c>
      <c r="M21" s="3">
        <v>29.221982550927027</v>
      </c>
      <c r="N21" s="3">
        <v>31.737721425433257</v>
      </c>
      <c r="O21" s="3"/>
      <c r="P21" s="12">
        <v>218940</v>
      </c>
      <c r="Q21" s="12">
        <v>120070</v>
      </c>
      <c r="R21" s="12">
        <v>76276</v>
      </c>
      <c r="S21" s="12">
        <v>22853</v>
      </c>
      <c r="T21" s="12">
        <v>196350</v>
      </c>
      <c r="U21" s="3"/>
      <c r="V21" s="3"/>
      <c r="W21" s="3"/>
      <c r="X21" s="3"/>
      <c r="Y21" s="3"/>
      <c r="Z21" s="3"/>
      <c r="AA21" s="3"/>
      <c r="AD21" s="4">
        <v>3286.4908679475279</v>
      </c>
      <c r="AE21" s="4">
        <f t="shared" si="1"/>
        <v>130897.07358050277</v>
      </c>
      <c r="AF21" s="4">
        <v>127463.76199873244</v>
      </c>
      <c r="AG21" s="4">
        <v>3200.2891916864678</v>
      </c>
      <c r="AH21" s="3">
        <v>2.622909349962522</v>
      </c>
      <c r="AI21" s="4">
        <v>101150.92504584249</v>
      </c>
      <c r="AJ21" s="4">
        <v>60178260.209475927</v>
      </c>
      <c r="AK21" s="2"/>
      <c r="AL21" s="2"/>
      <c r="AM21" s="3"/>
      <c r="AN21" s="3"/>
      <c r="AO21" s="3"/>
      <c r="AR21" s="4"/>
      <c r="AS21" s="4"/>
      <c r="AT21" s="3"/>
      <c r="AU21" s="3">
        <v>56.059694417983508</v>
      </c>
      <c r="AV21" s="3">
        <v>46.450266023079692</v>
      </c>
      <c r="AW21" s="3"/>
      <c r="AX21" s="2">
        <v>67.451677225124186</v>
      </c>
      <c r="AY21" s="2">
        <v>37.813204132209194</v>
      </c>
      <c r="AZ21" s="2"/>
      <c r="BA21" s="2"/>
      <c r="BB21" s="2"/>
      <c r="BC21" s="2"/>
    </row>
    <row r="22" spans="1:55">
      <c r="A22" s="16">
        <v>27395</v>
      </c>
      <c r="B22" s="16" t="str">
        <f t="shared" si="0"/>
        <v>1975-Q1</v>
      </c>
      <c r="C22" s="5">
        <v>43.090160966343063</v>
      </c>
      <c r="D22" s="5">
        <v>44.413020201160442</v>
      </c>
      <c r="E22" s="5">
        <v>40.700195743256579</v>
      </c>
      <c r="F22" s="5">
        <v>50.169611876028206</v>
      </c>
      <c r="G22" s="5">
        <v>12.910194747540949</v>
      </c>
      <c r="H22" s="5">
        <v>13.164680548930187</v>
      </c>
      <c r="I22" s="3">
        <v>17.616249557625117</v>
      </c>
      <c r="J22" s="3">
        <v>17.710873647774097</v>
      </c>
      <c r="K22" s="3">
        <v>15.903824989664717</v>
      </c>
      <c r="L22" s="3">
        <v>19.375118316734007</v>
      </c>
      <c r="M22" s="3">
        <v>29.15217482096925</v>
      </c>
      <c r="N22" s="3">
        <v>31.332576249022498</v>
      </c>
      <c r="O22" s="3"/>
      <c r="P22" s="12">
        <v>222520</v>
      </c>
      <c r="Q22" s="12">
        <v>123460</v>
      </c>
      <c r="R22" s="12">
        <v>76898</v>
      </c>
      <c r="S22" s="12">
        <v>22431</v>
      </c>
      <c r="T22" s="12">
        <v>200350</v>
      </c>
      <c r="U22" s="3"/>
      <c r="V22" s="3"/>
      <c r="W22" s="3"/>
      <c r="X22" s="3"/>
      <c r="Y22" s="3"/>
      <c r="Z22" s="3"/>
      <c r="AA22" s="3"/>
      <c r="AB22" s="3"/>
      <c r="AC22" s="3"/>
      <c r="AD22" s="4">
        <v>3694.6146339205334</v>
      </c>
      <c r="AE22" s="4">
        <f t="shared" si="1"/>
        <v>130829.79306448917</v>
      </c>
      <c r="AF22" s="4">
        <v>126982.47072121013</v>
      </c>
      <c r="AG22" s="4">
        <v>3585.9668015121952</v>
      </c>
      <c r="AH22" s="3">
        <v>2.9407081163711704</v>
      </c>
      <c r="AI22" s="4">
        <v>100786.05321186122</v>
      </c>
      <c r="AJ22" s="4">
        <v>59847273.540455408</v>
      </c>
      <c r="AK22" s="2"/>
      <c r="AL22" s="2"/>
      <c r="AM22" s="3"/>
      <c r="AN22" s="3"/>
      <c r="AO22" s="3"/>
      <c r="AR22" s="4"/>
      <c r="AS22" s="4"/>
      <c r="AT22" s="3"/>
      <c r="AU22" s="3">
        <v>55.746972239415236</v>
      </c>
      <c r="AV22" s="3">
        <v>46.271231972613023</v>
      </c>
      <c r="AW22" s="3"/>
      <c r="AX22" s="2">
        <v>68.534377578377317</v>
      </c>
      <c r="AY22" s="2">
        <v>38.205840443074024</v>
      </c>
      <c r="AZ22" s="2"/>
      <c r="BA22" s="2"/>
      <c r="BB22" s="2"/>
      <c r="BC22" s="2"/>
    </row>
    <row r="23" spans="1:55">
      <c r="A23" s="16">
        <v>27485</v>
      </c>
      <c r="B23" s="16" t="str">
        <f t="shared" si="0"/>
        <v>1975-Q2</v>
      </c>
      <c r="C23" s="5">
        <v>43.312645324838556</v>
      </c>
      <c r="D23" s="5">
        <v>45.038734219439526</v>
      </c>
      <c r="E23" s="5">
        <v>41.214371849659202</v>
      </c>
      <c r="F23" s="5">
        <v>49.478065010995579</v>
      </c>
      <c r="G23" s="5">
        <v>12.892562977632378</v>
      </c>
      <c r="H23" s="5">
        <v>13.391063702312723</v>
      </c>
      <c r="I23" s="3">
        <v>18.056938559919729</v>
      </c>
      <c r="J23" s="3">
        <v>18.123181853394172</v>
      </c>
      <c r="K23" s="3">
        <v>16.497502910929111</v>
      </c>
      <c r="L23" s="3">
        <v>19.717589013146998</v>
      </c>
      <c r="M23" s="3">
        <v>29.266308585772077</v>
      </c>
      <c r="N23" s="3">
        <v>31.10339230839735</v>
      </c>
      <c r="O23" s="3"/>
      <c r="P23" s="12">
        <v>229260</v>
      </c>
      <c r="Q23" s="12">
        <v>127660</v>
      </c>
      <c r="R23" s="12">
        <v>79341</v>
      </c>
      <c r="S23" s="12">
        <v>22531</v>
      </c>
      <c r="T23" s="12">
        <v>207000</v>
      </c>
      <c r="U23" s="3"/>
      <c r="V23" s="3"/>
      <c r="W23" s="3"/>
      <c r="X23" s="3"/>
      <c r="Y23" s="3"/>
      <c r="Z23" s="3"/>
      <c r="AA23" s="3"/>
      <c r="AB23" s="3"/>
      <c r="AC23" s="3"/>
      <c r="AD23" s="4">
        <v>4134.6597893540702</v>
      </c>
      <c r="AE23" s="4">
        <f t="shared" si="1"/>
        <v>130449.42982521054</v>
      </c>
      <c r="AF23" s="4">
        <v>126159.01347297894</v>
      </c>
      <c r="AG23" s="4">
        <v>3998.672901600492</v>
      </c>
      <c r="AH23" s="3">
        <v>3.288949869677722</v>
      </c>
      <c r="AI23" s="4">
        <v>100189.89082669523</v>
      </c>
      <c r="AJ23" s="4">
        <v>59475964.663049124</v>
      </c>
      <c r="AK23" s="2"/>
      <c r="AL23" s="2"/>
      <c r="AM23" s="3"/>
      <c r="AN23" s="3"/>
      <c r="AO23" s="3"/>
      <c r="AR23" s="4"/>
      <c r="AS23" s="4"/>
      <c r="AT23" s="3"/>
      <c r="AU23" s="3">
        <v>56.400553506523778</v>
      </c>
      <c r="AV23" s="3">
        <v>46.800504074511956</v>
      </c>
      <c r="AW23" s="3"/>
      <c r="AX23" s="2">
        <v>69.142925242309047</v>
      </c>
      <c r="AY23" s="2">
        <v>38.996992547264256</v>
      </c>
      <c r="AZ23" s="2"/>
      <c r="BA23" s="2"/>
      <c r="BB23" s="2"/>
      <c r="BC23" s="2"/>
    </row>
    <row r="24" spans="1:55">
      <c r="A24" s="16">
        <v>27576</v>
      </c>
      <c r="B24" s="16" t="str">
        <f t="shared" si="0"/>
        <v>1975-Q3</v>
      </c>
      <c r="C24" s="5">
        <v>43.69955108397653</v>
      </c>
      <c r="D24" s="5">
        <v>45.586972742379331</v>
      </c>
      <c r="E24" s="5">
        <v>41.873377161871716</v>
      </c>
      <c r="F24" s="5">
        <v>49.665990496656057</v>
      </c>
      <c r="G24" s="5">
        <v>13.054167760799045</v>
      </c>
      <c r="H24" s="5">
        <v>13.794544311340706</v>
      </c>
      <c r="I24" s="3">
        <v>18.42383974258502</v>
      </c>
      <c r="J24" s="3">
        <v>18.528563659129503</v>
      </c>
      <c r="K24" s="3">
        <v>16.926884305085697</v>
      </c>
      <c r="L24" s="3">
        <v>20.039412324584859</v>
      </c>
      <c r="M24" s="3">
        <v>29.576079640525993</v>
      </c>
      <c r="N24" s="3">
        <v>31.548706902264577</v>
      </c>
      <c r="O24" s="3"/>
      <c r="P24" s="12">
        <v>236010</v>
      </c>
      <c r="Q24" s="12">
        <v>131890</v>
      </c>
      <c r="R24" s="12">
        <v>81316</v>
      </c>
      <c r="S24" s="12">
        <v>23083</v>
      </c>
      <c r="T24" s="12">
        <v>213210</v>
      </c>
      <c r="U24" s="3"/>
      <c r="V24" s="3"/>
      <c r="W24" s="3"/>
      <c r="X24" s="3"/>
      <c r="Y24" s="3"/>
      <c r="Z24" s="3"/>
      <c r="AA24" s="3"/>
      <c r="AB24" s="3"/>
      <c r="AC24" s="3"/>
      <c r="AD24" s="4">
        <v>4196.2995173515101</v>
      </c>
      <c r="AE24" s="4">
        <f t="shared" si="1"/>
        <v>130308.76710320871</v>
      </c>
      <c r="AF24" s="4">
        <v>125956.63527686028</v>
      </c>
      <c r="AG24" s="4">
        <v>4056.1489420038724</v>
      </c>
      <c r="AH24" s="3">
        <v>3.3398611030533347</v>
      </c>
      <c r="AI24" s="4">
        <v>100153.28364544107</v>
      </c>
      <c r="AJ24" s="4">
        <v>59467420.761487357</v>
      </c>
      <c r="AK24" s="2"/>
      <c r="AL24" s="2"/>
      <c r="AM24" s="3"/>
      <c r="AN24" s="3"/>
      <c r="AO24" s="3"/>
      <c r="AR24" s="4"/>
      <c r="AS24" s="4"/>
      <c r="AT24" s="3"/>
      <c r="AU24" s="3">
        <v>56.995801617868011</v>
      </c>
      <c r="AV24" s="3">
        <v>47.225350448429481</v>
      </c>
      <c r="AW24" s="3"/>
      <c r="AX24" s="2">
        <v>69.364947153895159</v>
      </c>
      <c r="AY24" s="2">
        <v>39.535107672173069</v>
      </c>
      <c r="AZ24" s="2"/>
      <c r="BA24" s="2"/>
      <c r="BB24" s="2"/>
      <c r="BC24" s="2"/>
    </row>
    <row r="25" spans="1:55">
      <c r="A25" s="16">
        <v>27668</v>
      </c>
      <c r="B25" s="16" t="str">
        <f t="shared" si="0"/>
        <v>1975-Q4</v>
      </c>
      <c r="C25" s="5">
        <v>44.161318269445786</v>
      </c>
      <c r="D25" s="5">
        <v>46.205756481086894</v>
      </c>
      <c r="E25" s="5">
        <v>42.068815418952411</v>
      </c>
      <c r="F25" s="5">
        <v>50.46975579338136</v>
      </c>
      <c r="G25" s="5">
        <v>13.301079473286816</v>
      </c>
      <c r="H25" s="5">
        <v>14.260046722320013</v>
      </c>
      <c r="I25" s="3">
        <v>18.807634494395582</v>
      </c>
      <c r="J25" s="3">
        <v>18.935385440859182</v>
      </c>
      <c r="K25" s="3">
        <v>17.3446554313802</v>
      </c>
      <c r="L25" s="3">
        <v>20.444912904545586</v>
      </c>
      <c r="M25" s="3">
        <v>29.87608260301236</v>
      </c>
      <c r="N25" s="3">
        <v>32.383835439238567</v>
      </c>
      <c r="O25" s="3"/>
      <c r="P25" s="12">
        <v>243470</v>
      </c>
      <c r="Q25" s="12">
        <v>136030</v>
      </c>
      <c r="R25" s="12">
        <v>83582</v>
      </c>
      <c r="S25" s="12">
        <v>24151</v>
      </c>
      <c r="T25" s="12">
        <v>219620</v>
      </c>
      <c r="U25" s="3"/>
      <c r="V25" s="3"/>
      <c r="W25" s="3"/>
      <c r="X25" s="3"/>
      <c r="Y25" s="3"/>
      <c r="Z25" s="3"/>
      <c r="AA25" s="3"/>
      <c r="AB25" s="3"/>
      <c r="AC25" s="3"/>
      <c r="AD25" s="4">
        <v>4566.3572895263324</v>
      </c>
      <c r="AE25" s="4">
        <f t="shared" si="1"/>
        <v>130634.16072048285</v>
      </c>
      <c r="AF25" s="4">
        <v>125911.44960571287</v>
      </c>
      <c r="AG25" s="4">
        <v>4401.2734691357327</v>
      </c>
      <c r="AH25" s="3">
        <v>3.6152190887306452</v>
      </c>
      <c r="AI25" s="4">
        <v>100370.40296110559</v>
      </c>
      <c r="AJ25" s="4">
        <v>59538384.623563506</v>
      </c>
      <c r="AK25" s="2"/>
      <c r="AL25" s="2"/>
      <c r="AM25" s="3"/>
      <c r="AN25" s="3"/>
      <c r="AO25" s="3"/>
      <c r="AR25" s="4"/>
      <c r="AS25" s="4"/>
      <c r="AT25" s="3"/>
      <c r="AU25" s="3">
        <v>57.618738606722495</v>
      </c>
      <c r="AV25" s="3">
        <v>47.667491543091039</v>
      </c>
      <c r="AW25" s="3"/>
      <c r="AX25" s="2">
        <v>69.5713351116312</v>
      </c>
      <c r="AY25" s="2">
        <v>40.086125723177723</v>
      </c>
      <c r="AZ25" s="2"/>
      <c r="BA25" s="2"/>
      <c r="BB25" s="2"/>
      <c r="BC25" s="2"/>
    </row>
    <row r="26" spans="1:55">
      <c r="A26" s="16">
        <v>27760</v>
      </c>
      <c r="B26" s="16" t="str">
        <f t="shared" si="0"/>
        <v>1976-Q1</v>
      </c>
      <c r="C26" s="5">
        <v>44.882353196590742</v>
      </c>
      <c r="D26" s="5">
        <v>46.808797915734104</v>
      </c>
      <c r="E26" s="5">
        <v>42.313101342496694</v>
      </c>
      <c r="F26" s="5">
        <v>50.47251508461472</v>
      </c>
      <c r="G26" s="5">
        <v>13.827678502402726</v>
      </c>
      <c r="H26" s="5">
        <v>14.841020707171548</v>
      </c>
      <c r="I26" s="3">
        <v>19.196170135503763</v>
      </c>
      <c r="J26" s="3">
        <v>19.398829067133796</v>
      </c>
      <c r="K26" s="3">
        <v>17.683898313097107</v>
      </c>
      <c r="L26" s="3">
        <v>20.96059349554308</v>
      </c>
      <c r="M26" s="3">
        <v>30.587126835729194</v>
      </c>
      <c r="N26" s="3">
        <v>33.214710601185459</v>
      </c>
      <c r="O26" s="3"/>
      <c r="P26" s="12">
        <v>252560</v>
      </c>
      <c r="Q26" s="12">
        <v>140270</v>
      </c>
      <c r="R26" s="12">
        <v>87622</v>
      </c>
      <c r="S26" s="12">
        <v>24957</v>
      </c>
      <c r="T26" s="12">
        <v>227900</v>
      </c>
      <c r="U26" s="3"/>
      <c r="V26" s="3"/>
      <c r="W26" s="3"/>
      <c r="X26" s="3"/>
      <c r="Y26" s="3"/>
      <c r="Z26" s="3"/>
      <c r="AA26" s="3"/>
      <c r="AB26" s="3"/>
      <c r="AC26" s="3"/>
      <c r="AD26" s="4">
        <v>4593.7722840206789</v>
      </c>
      <c r="AE26" s="4">
        <f t="shared" si="1"/>
        <v>130756.33794574668</v>
      </c>
      <c r="AF26" s="4">
        <v>126006.12581067679</v>
      </c>
      <c r="AG26" s="4">
        <v>4426.8863556432962</v>
      </c>
      <c r="AH26" s="3">
        <v>3.6328733350125209</v>
      </c>
      <c r="AI26" s="4">
        <v>100348.02445065898</v>
      </c>
      <c r="AJ26" s="4">
        <v>59612217.609058894</v>
      </c>
      <c r="AK26" s="2"/>
      <c r="AL26" s="2"/>
      <c r="AM26" s="3"/>
      <c r="AN26" s="3"/>
      <c r="AO26" s="3"/>
      <c r="AR26" s="4"/>
      <c r="AS26" s="4"/>
      <c r="AT26" s="3"/>
      <c r="AU26" s="3">
        <v>58.515497446643863</v>
      </c>
      <c r="AV26" s="3">
        <v>48.385770065986584</v>
      </c>
      <c r="AW26" s="3"/>
      <c r="AX26" s="2">
        <v>69.347075575342004</v>
      </c>
      <c r="AY26" s="2">
        <v>40.578786237611439</v>
      </c>
      <c r="AZ26" s="2"/>
      <c r="BA26" s="2"/>
      <c r="BB26" s="2"/>
      <c r="BC26" s="2"/>
    </row>
    <row r="27" spans="1:55">
      <c r="A27" s="16">
        <v>27851</v>
      </c>
      <c r="B27" s="16" t="str">
        <f t="shared" si="0"/>
        <v>1976-Q2</v>
      </c>
      <c r="C27" s="5">
        <v>45.459549269486246</v>
      </c>
      <c r="D27" s="5">
        <v>47.141699901175997</v>
      </c>
      <c r="E27" s="5">
        <v>42.715553158207456</v>
      </c>
      <c r="F27" s="5">
        <v>50.62837834627998</v>
      </c>
      <c r="G27" s="5">
        <v>14.148008789296879</v>
      </c>
      <c r="H27" s="5">
        <v>15.125359179178263</v>
      </c>
      <c r="I27" s="3">
        <v>19.992068494451285</v>
      </c>
      <c r="J27" s="3">
        <v>20.055263464260669</v>
      </c>
      <c r="K27" s="3">
        <v>18.30875121541585</v>
      </c>
      <c r="L27" s="3">
        <v>21.855653162894232</v>
      </c>
      <c r="M27" s="3">
        <v>32.060411816565548</v>
      </c>
      <c r="N27" s="3">
        <v>35.083573095736476</v>
      </c>
      <c r="O27" s="3"/>
      <c r="P27" s="12">
        <v>266410</v>
      </c>
      <c r="Q27" s="12">
        <v>147140</v>
      </c>
      <c r="R27" s="12">
        <v>93033</v>
      </c>
      <c r="S27" s="12">
        <v>26547</v>
      </c>
      <c r="T27" s="12">
        <v>240170</v>
      </c>
      <c r="U27" s="3"/>
      <c r="V27" s="3"/>
      <c r="W27" s="3"/>
      <c r="X27" s="3"/>
      <c r="Y27" s="3"/>
      <c r="Z27" s="3"/>
      <c r="AA27" s="3"/>
      <c r="AB27" s="3"/>
      <c r="AC27" s="3"/>
      <c r="AD27" s="4">
        <v>4655.0127551635014</v>
      </c>
      <c r="AE27" s="4">
        <f t="shared" si="1"/>
        <v>131121.95677397912</v>
      </c>
      <c r="AF27" s="4">
        <v>126310.21940907568</v>
      </c>
      <c r="AG27" s="4">
        <v>4484.1893525907954</v>
      </c>
      <c r="AH27" s="3">
        <v>3.6696656176338704</v>
      </c>
      <c r="AI27" s="4">
        <v>100804.99016946541</v>
      </c>
      <c r="AJ27" s="4">
        <v>59672106.671287715</v>
      </c>
      <c r="AK27" s="2"/>
      <c r="AL27" s="2"/>
      <c r="AM27" s="3"/>
      <c r="AN27" s="3"/>
      <c r="AO27" s="3"/>
      <c r="AR27" s="4"/>
      <c r="AS27" s="4"/>
      <c r="AT27" s="3"/>
      <c r="AU27" s="3">
        <v>59.125329918249477</v>
      </c>
      <c r="AV27" s="3">
        <v>48.958834579275887</v>
      </c>
      <c r="AW27" s="3"/>
      <c r="AX27" s="2">
        <v>68.953512722235899</v>
      </c>
      <c r="AY27" s="2">
        <v>40.768991887244091</v>
      </c>
      <c r="AZ27" s="2"/>
      <c r="BA27" s="2"/>
      <c r="BB27" s="2"/>
      <c r="BC27" s="2"/>
    </row>
    <row r="28" spans="1:55">
      <c r="A28" s="16">
        <v>27942</v>
      </c>
      <c r="B28" s="16" t="str">
        <f t="shared" si="0"/>
        <v>1976-Q3</v>
      </c>
      <c r="C28" s="5">
        <v>45.842232912150521</v>
      </c>
      <c r="D28" s="5">
        <v>47.507130712567673</v>
      </c>
      <c r="E28" s="5">
        <v>43.193933317262079</v>
      </c>
      <c r="F28" s="5">
        <v>50.503023914026798</v>
      </c>
      <c r="G28" s="5">
        <v>14.376966158083926</v>
      </c>
      <c r="H28" s="5">
        <v>15.33566545874765</v>
      </c>
      <c r="I28" s="3">
        <v>20.549643409004865</v>
      </c>
      <c r="J28" s="3">
        <v>20.587144194909214</v>
      </c>
      <c r="K28" s="3">
        <v>18.914974223399593</v>
      </c>
      <c r="L28" s="3">
        <v>22.54098106326866</v>
      </c>
      <c r="M28" s="3">
        <v>33.19353065611498</v>
      </c>
      <c r="N28" s="3">
        <v>36.496658827783271</v>
      </c>
      <c r="O28" s="3"/>
      <c r="P28" s="12">
        <v>276150</v>
      </c>
      <c r="Q28" s="12">
        <v>153800</v>
      </c>
      <c r="R28" s="12">
        <v>94881</v>
      </c>
      <c r="S28" s="12">
        <v>27805</v>
      </c>
      <c r="T28" s="12">
        <v>248680</v>
      </c>
      <c r="U28" s="3"/>
      <c r="V28" s="3"/>
      <c r="W28" s="3"/>
      <c r="X28" s="3"/>
      <c r="Y28" s="3"/>
      <c r="Z28" s="3"/>
      <c r="AA28" s="3"/>
      <c r="AB28" s="3"/>
      <c r="AC28" s="3"/>
      <c r="AD28" s="4">
        <v>4638.135496662454</v>
      </c>
      <c r="AE28" s="4">
        <f t="shared" si="1"/>
        <v>131405.09275533035</v>
      </c>
      <c r="AF28" s="4">
        <v>126609.80488073672</v>
      </c>
      <c r="AG28" s="4">
        <v>4468.8787772955739</v>
      </c>
      <c r="AH28" s="3">
        <v>3.6492405081454646</v>
      </c>
      <c r="AI28" s="4">
        <v>101254.81346175785</v>
      </c>
      <c r="AJ28" s="4">
        <v>59633512.235316545</v>
      </c>
      <c r="AK28" s="2"/>
      <c r="AL28" s="2"/>
      <c r="AM28" s="3"/>
      <c r="AN28" s="3"/>
      <c r="AO28" s="3"/>
      <c r="AR28" s="4"/>
      <c r="AS28" s="4"/>
      <c r="AT28" s="3"/>
      <c r="AU28" s="3">
        <v>59.481972946724603</v>
      </c>
      <c r="AV28" s="3">
        <v>49.402928189114292</v>
      </c>
      <c r="AW28" s="3"/>
      <c r="AX28" s="2">
        <v>68.90794839160948</v>
      </c>
      <c r="AY28" s="2">
        <v>40.987807220440104</v>
      </c>
      <c r="AZ28" s="2"/>
      <c r="BA28" s="2"/>
      <c r="BB28" s="2"/>
      <c r="BC28" s="2"/>
    </row>
    <row r="29" spans="1:55">
      <c r="A29" s="16">
        <v>28034</v>
      </c>
      <c r="B29" s="16" t="str">
        <f t="shared" si="0"/>
        <v>1976-Q4</v>
      </c>
      <c r="C29" s="5">
        <v>46.578531628856254</v>
      </c>
      <c r="D29" s="5">
        <v>48.03916246195795</v>
      </c>
      <c r="E29" s="5">
        <v>43.492662293826754</v>
      </c>
      <c r="F29" s="5">
        <v>51.721720986300568</v>
      </c>
      <c r="G29" s="5">
        <v>14.800039463253464</v>
      </c>
      <c r="H29" s="5">
        <v>15.665094839262428</v>
      </c>
      <c r="I29" s="3">
        <v>21.07795775275498</v>
      </c>
      <c r="J29" s="3">
        <v>21.141260717370315</v>
      </c>
      <c r="K29" s="3">
        <v>19.447095517473613</v>
      </c>
      <c r="L29" s="3">
        <v>23.202085997477745</v>
      </c>
      <c r="M29" s="3">
        <v>34.082058947151509</v>
      </c>
      <c r="N29" s="3">
        <v>37.628752072693985</v>
      </c>
      <c r="O29" s="3"/>
      <c r="P29" s="12">
        <v>287800</v>
      </c>
      <c r="Q29" s="12">
        <v>159360</v>
      </c>
      <c r="R29" s="12">
        <v>99919</v>
      </c>
      <c r="S29" s="12">
        <v>28862</v>
      </c>
      <c r="T29" s="12">
        <v>259280</v>
      </c>
      <c r="U29" s="3"/>
      <c r="V29" s="3"/>
      <c r="W29" s="3"/>
      <c r="X29" s="3"/>
      <c r="Y29" s="3"/>
      <c r="Z29" s="3"/>
      <c r="AA29" s="3"/>
      <c r="AB29" s="3"/>
      <c r="AC29" s="3"/>
      <c r="AD29" s="4">
        <v>4832.5656665186561</v>
      </c>
      <c r="AE29" s="4">
        <f t="shared" si="1"/>
        <v>131560.17753459213</v>
      </c>
      <c r="AF29" s="4">
        <v>126571.13630365054</v>
      </c>
      <c r="AG29" s="4">
        <v>4649.3045170332434</v>
      </c>
      <c r="AH29" s="3">
        <v>3.7922122973950771</v>
      </c>
      <c r="AI29" s="4">
        <v>101517.46446066516</v>
      </c>
      <c r="AJ29" s="4">
        <v>59369613.347021773</v>
      </c>
      <c r="AK29" s="2"/>
      <c r="AL29" s="2"/>
      <c r="AM29" s="3"/>
      <c r="AN29" s="3"/>
      <c r="AO29" s="3"/>
      <c r="AR29" s="4"/>
      <c r="AS29" s="4"/>
      <c r="AT29" s="3"/>
      <c r="AU29" s="3">
        <v>60.455811579213048</v>
      </c>
      <c r="AV29" s="3">
        <v>50.419541183844238</v>
      </c>
      <c r="AW29" s="3"/>
      <c r="AX29" s="2">
        <v>68.578173762392538</v>
      </c>
      <c r="AY29" s="2">
        <v>41.459491514257351</v>
      </c>
      <c r="AZ29" s="2"/>
      <c r="BA29" s="2"/>
      <c r="BB29" s="2"/>
      <c r="BC29" s="2"/>
    </row>
    <row r="30" spans="1:55">
      <c r="A30" s="16">
        <v>28126</v>
      </c>
      <c r="B30" s="16" t="str">
        <f t="shared" si="0"/>
        <v>1977-Q1</v>
      </c>
      <c r="C30" s="5">
        <v>46.770544911443423</v>
      </c>
      <c r="D30" s="5">
        <v>48.149128736187912</v>
      </c>
      <c r="E30" s="5">
        <v>43.630201323464291</v>
      </c>
      <c r="F30" s="5">
        <v>52.341272249976512</v>
      </c>
      <c r="G30" s="5">
        <v>14.804270279889828</v>
      </c>
      <c r="H30" s="5">
        <v>15.310724810960529</v>
      </c>
      <c r="I30" s="3">
        <v>21.577243742075648</v>
      </c>
      <c r="J30" s="3">
        <v>21.679441583310602</v>
      </c>
      <c r="K30" s="3">
        <v>19.915831141752179</v>
      </c>
      <c r="L30" s="3">
        <v>23.720578286880688</v>
      </c>
      <c r="M30" s="3">
        <v>34.75549013511705</v>
      </c>
      <c r="N30" s="3">
        <v>38.345749379713233</v>
      </c>
      <c r="O30" s="3"/>
      <c r="P30" s="12">
        <v>295830</v>
      </c>
      <c r="Q30" s="12">
        <v>163890</v>
      </c>
      <c r="R30" s="12">
        <v>103010</v>
      </c>
      <c r="S30" s="12">
        <v>29270</v>
      </c>
      <c r="T30" s="12">
        <v>266900</v>
      </c>
      <c r="U30" s="3"/>
      <c r="V30" s="3"/>
      <c r="W30" s="3"/>
      <c r="X30" s="3"/>
      <c r="Y30" s="3"/>
      <c r="Z30" s="3"/>
      <c r="AA30" s="3"/>
      <c r="AB30" s="3"/>
      <c r="AC30" s="3"/>
      <c r="AD30" s="4">
        <v>4898.6174480649252</v>
      </c>
      <c r="AE30" s="4">
        <f t="shared" si="1"/>
        <v>131745.86942713597</v>
      </c>
      <c r="AF30" s="4">
        <v>126690.93839509072</v>
      </c>
      <c r="AG30" s="4">
        <v>4710.6633705669828</v>
      </c>
      <c r="AH30" s="3">
        <v>3.8368800889358878</v>
      </c>
      <c r="AI30" s="4">
        <v>101760.99746204307</v>
      </c>
      <c r="AJ30" s="4">
        <v>59150060.915410347</v>
      </c>
      <c r="AK30" s="2"/>
      <c r="AL30" s="2"/>
      <c r="AM30" s="3"/>
      <c r="AN30" s="3"/>
      <c r="AO30" s="3"/>
      <c r="AR30" s="4"/>
      <c r="AS30" s="4"/>
      <c r="AT30" s="3"/>
      <c r="AU30" s="3">
        <v>60.647627765245417</v>
      </c>
      <c r="AV30" s="3">
        <v>50.815306560858808</v>
      </c>
      <c r="AW30" s="3"/>
      <c r="AX30" s="2">
        <v>68.452968318856506</v>
      </c>
      <c r="AY30" s="2">
        <v>41.515101420281454</v>
      </c>
      <c r="AZ30" s="2"/>
      <c r="BA30" s="2"/>
      <c r="BB30" s="2"/>
      <c r="BC30" s="2"/>
    </row>
    <row r="31" spans="1:55">
      <c r="A31" s="16">
        <v>28216</v>
      </c>
      <c r="B31" s="16" t="str">
        <f t="shared" si="0"/>
        <v>1977-Q2</v>
      </c>
      <c r="C31" s="5">
        <v>46.833562290747132</v>
      </c>
      <c r="D31" s="5">
        <v>48.775897153101624</v>
      </c>
      <c r="E31" s="5">
        <v>43.829840662417993</v>
      </c>
      <c r="F31" s="5">
        <v>51.609886202627798</v>
      </c>
      <c r="G31" s="5">
        <v>15.152434402377413</v>
      </c>
      <c r="H31" s="5">
        <v>15.470184458636552</v>
      </c>
      <c r="I31" s="3">
        <v>22.243646302819176</v>
      </c>
      <c r="J31" s="3">
        <v>22.273077454579337</v>
      </c>
      <c r="K31" s="3">
        <v>20.638894261812784</v>
      </c>
      <c r="L31" s="3">
        <v>24.336698013562224</v>
      </c>
      <c r="M31" s="3">
        <v>35.366233242586802</v>
      </c>
      <c r="N31" s="3">
        <v>39.108585345760105</v>
      </c>
      <c r="O31" s="3"/>
      <c r="P31" s="12">
        <v>305380</v>
      </c>
      <c r="Q31" s="12">
        <v>170730</v>
      </c>
      <c r="R31" s="12">
        <v>104930</v>
      </c>
      <c r="S31" s="12">
        <v>30090</v>
      </c>
      <c r="T31" s="12">
        <v>275650</v>
      </c>
      <c r="U31" s="3"/>
      <c r="V31" s="3"/>
      <c r="W31" s="3"/>
      <c r="X31" s="3"/>
      <c r="Y31" s="3"/>
      <c r="Z31" s="3"/>
      <c r="AA31" s="3"/>
      <c r="AB31" s="3"/>
      <c r="AC31" s="3"/>
      <c r="AD31" s="4">
        <v>5117.3421528734261</v>
      </c>
      <c r="AE31" s="4">
        <f t="shared" si="1"/>
        <v>131979.55426107277</v>
      </c>
      <c r="AF31" s="4">
        <v>126707.40903024936</v>
      </c>
      <c r="AG31" s="4">
        <v>4912.9213152913062</v>
      </c>
      <c r="AH31" s="3">
        <v>3.9946681592774849</v>
      </c>
      <c r="AI31" s="4">
        <v>101712.37635907253</v>
      </c>
      <c r="AJ31" s="4">
        <v>58889389.439183213</v>
      </c>
      <c r="AK31" s="2"/>
      <c r="AL31" s="2"/>
      <c r="AM31" s="3"/>
      <c r="AN31" s="3"/>
      <c r="AO31" s="3"/>
      <c r="AR31" s="4"/>
      <c r="AS31" s="4"/>
      <c r="AT31" s="3"/>
      <c r="AU31" s="3">
        <v>60.721448576184677</v>
      </c>
      <c r="AV31" s="3">
        <v>51.109008689103504</v>
      </c>
      <c r="AW31" s="3"/>
      <c r="AX31" s="2">
        <v>69.250729963512057</v>
      </c>
      <c r="AY31" s="2">
        <v>42.050046383426491</v>
      </c>
      <c r="AZ31" s="2"/>
      <c r="BA31" s="2"/>
      <c r="BB31" s="2"/>
      <c r="BC31" s="2"/>
    </row>
    <row r="32" spans="1:55">
      <c r="A32" s="16">
        <v>28307</v>
      </c>
      <c r="B32" s="16" t="str">
        <f t="shared" si="0"/>
        <v>1977-Q3</v>
      </c>
      <c r="C32" s="5">
        <v>46.870365929451964</v>
      </c>
      <c r="D32" s="5">
        <v>49.164944630066998</v>
      </c>
      <c r="E32" s="5">
        <v>44.40181476738281</v>
      </c>
      <c r="F32" s="5">
        <v>51.882311915838002</v>
      </c>
      <c r="G32" s="5">
        <v>15.273810970231265</v>
      </c>
      <c r="H32" s="5">
        <v>15.682936517882931</v>
      </c>
      <c r="I32" s="3">
        <v>22.725161407606475</v>
      </c>
      <c r="J32" s="3">
        <v>22.819922414113371</v>
      </c>
      <c r="K32" s="3">
        <v>21.146990172205083</v>
      </c>
      <c r="L32" s="3">
        <v>24.899650262048567</v>
      </c>
      <c r="M32" s="3">
        <v>35.865482269493988</v>
      </c>
      <c r="N32" s="3">
        <v>39.397332642795647</v>
      </c>
      <c r="O32" s="3"/>
      <c r="P32" s="12">
        <v>312230</v>
      </c>
      <c r="Q32" s="12">
        <v>174930</v>
      </c>
      <c r="R32" s="12">
        <v>106480</v>
      </c>
      <c r="S32" s="12">
        <v>31204</v>
      </c>
      <c r="T32" s="12">
        <v>281420</v>
      </c>
      <c r="U32" s="3"/>
      <c r="V32" s="3"/>
      <c r="W32" s="3"/>
      <c r="X32" s="3"/>
      <c r="Y32" s="3"/>
      <c r="Z32" s="3"/>
      <c r="AA32" s="3"/>
      <c r="AB32" s="3"/>
      <c r="AC32" s="3"/>
      <c r="AD32" s="4">
        <v>5324.5468654959595</v>
      </c>
      <c r="AE32" s="4">
        <f t="shared" si="1"/>
        <v>131841.66125693452</v>
      </c>
      <c r="AF32" s="4">
        <v>126364.96324184915</v>
      </c>
      <c r="AG32" s="4">
        <v>5103.3653742171027</v>
      </c>
      <c r="AH32" s="3">
        <v>4.1539965158754368</v>
      </c>
      <c r="AI32" s="4">
        <v>101875.59012648318</v>
      </c>
      <c r="AJ32" s="4">
        <v>58480241.473954275</v>
      </c>
      <c r="AK32" s="2"/>
      <c r="AL32" s="2"/>
      <c r="AM32" s="3"/>
      <c r="AN32" s="3"/>
      <c r="AO32" s="3"/>
      <c r="AR32" s="4"/>
      <c r="AS32" s="4"/>
      <c r="AT32" s="3"/>
      <c r="AU32" s="3">
        <v>60.933848728026049</v>
      </c>
      <c r="AV32" s="3">
        <v>51.50702941265434</v>
      </c>
      <c r="AW32" s="3"/>
      <c r="AX32" s="2">
        <v>69.748278375671276</v>
      </c>
      <c r="AY32" s="2">
        <v>42.500310435834031</v>
      </c>
      <c r="AZ32" s="2"/>
      <c r="BA32" s="2"/>
      <c r="BB32" s="2"/>
      <c r="BC32" s="2"/>
    </row>
    <row r="33" spans="1:55">
      <c r="A33" s="16">
        <v>28399</v>
      </c>
      <c r="B33" s="16" t="str">
        <f t="shared" si="0"/>
        <v>1977-Q4</v>
      </c>
      <c r="C33" s="5">
        <v>47.430998427400404</v>
      </c>
      <c r="D33" s="5">
        <v>49.657504076473977</v>
      </c>
      <c r="E33" s="5">
        <v>45.11094723032037</v>
      </c>
      <c r="F33" s="5">
        <v>52.523368669069981</v>
      </c>
      <c r="G33" s="5">
        <v>15.752438146956848</v>
      </c>
      <c r="H33" s="5">
        <v>15.733232578342971</v>
      </c>
      <c r="I33" s="3">
        <v>23.233907426745187</v>
      </c>
      <c r="J33" s="3">
        <v>23.262658317703515</v>
      </c>
      <c r="K33" s="3">
        <v>21.636815821002799</v>
      </c>
      <c r="L33" s="3">
        <v>25.556697569484456</v>
      </c>
      <c r="M33" s="3">
        <v>36.560962367965949</v>
      </c>
      <c r="N33" s="3">
        <v>40.118964338222</v>
      </c>
      <c r="O33" s="3"/>
      <c r="P33" s="12">
        <v>323040</v>
      </c>
      <c r="Q33" s="12">
        <v>180020</v>
      </c>
      <c r="R33" s="12">
        <v>111960</v>
      </c>
      <c r="S33" s="12">
        <v>31438</v>
      </c>
      <c r="T33" s="12">
        <v>291980</v>
      </c>
      <c r="U33" s="3"/>
      <c r="V33" s="3"/>
      <c r="W33" s="3"/>
      <c r="X33" s="3"/>
      <c r="Y33" s="3"/>
      <c r="Z33" s="3"/>
      <c r="AA33" s="3"/>
      <c r="AB33" s="3"/>
      <c r="AC33" s="3"/>
      <c r="AD33" s="4">
        <v>5351.2167207776401</v>
      </c>
      <c r="AE33" s="4">
        <f t="shared" si="1"/>
        <v>131955.79480434422</v>
      </c>
      <c r="AF33" s="4">
        <v>126452.59273511544</v>
      </c>
      <c r="AG33" s="4">
        <v>5128.0448094997755</v>
      </c>
      <c r="AH33" s="3">
        <v>4.1704891228070649</v>
      </c>
      <c r="AI33" s="4">
        <v>101991.57326907908</v>
      </c>
      <c r="AJ33" s="4">
        <v>58305707.865837403</v>
      </c>
      <c r="AK33" s="2"/>
      <c r="AL33" s="2"/>
      <c r="AM33" s="3"/>
      <c r="AN33" s="3"/>
      <c r="AO33" s="3"/>
      <c r="AR33" s="4"/>
      <c r="AS33" s="4"/>
      <c r="AT33" s="3"/>
      <c r="AU33" s="3">
        <v>61.619968159325758</v>
      </c>
      <c r="AV33" s="3">
        <v>52.279149149773474</v>
      </c>
      <c r="AW33" s="3"/>
      <c r="AX33" s="2">
        <v>69.614370809873947</v>
      </c>
      <c r="AY33" s="2">
        <v>42.896353127359284</v>
      </c>
      <c r="AZ33" s="2"/>
      <c r="BA33" s="2"/>
      <c r="BB33" s="2"/>
      <c r="BC33" s="2"/>
    </row>
    <row r="34" spans="1:55">
      <c r="A34" s="16">
        <v>28491</v>
      </c>
      <c r="B34" s="16" t="str">
        <f t="shared" si="0"/>
        <v>1978-Q1</v>
      </c>
      <c r="C34" s="5">
        <v>47.735994069166225</v>
      </c>
      <c r="D34" s="5">
        <v>49.809589903314773</v>
      </c>
      <c r="E34" s="5">
        <v>45.370744927728374</v>
      </c>
      <c r="F34" s="5">
        <v>52.689499329565379</v>
      </c>
      <c r="G34" s="5">
        <v>15.684323935806292</v>
      </c>
      <c r="H34" s="5">
        <v>15.408306020839062</v>
      </c>
      <c r="I34" s="3">
        <v>23.784935339942333</v>
      </c>
      <c r="J34" s="3">
        <v>23.658251966951539</v>
      </c>
      <c r="K34" s="3">
        <v>22.235135427015326</v>
      </c>
      <c r="L34" s="3">
        <v>26.159367297120355</v>
      </c>
      <c r="M34" s="3">
        <v>37.086281878398786</v>
      </c>
      <c r="N34" s="3">
        <v>40.25657784627041</v>
      </c>
      <c r="O34" s="3"/>
      <c r="P34" s="12">
        <v>332830</v>
      </c>
      <c r="Q34" s="12">
        <v>186030</v>
      </c>
      <c r="R34" s="12">
        <v>115060</v>
      </c>
      <c r="S34" s="12">
        <v>32123</v>
      </c>
      <c r="T34" s="12">
        <v>301090</v>
      </c>
      <c r="U34" s="3"/>
      <c r="V34" s="3"/>
      <c r="W34" s="3"/>
      <c r="X34" s="3"/>
      <c r="Y34" s="3"/>
      <c r="Z34" s="3"/>
      <c r="AA34" s="3"/>
      <c r="AB34" s="3"/>
      <c r="AC34" s="3"/>
      <c r="AD34" s="4">
        <v>5365.5502240244068</v>
      </c>
      <c r="AE34" s="4">
        <f t="shared" si="1"/>
        <v>132155.39643358637</v>
      </c>
      <c r="AF34" s="4">
        <v>126637.71638581344</v>
      </c>
      <c r="AG34" s="4">
        <v>5141.530696896727</v>
      </c>
      <c r="AH34" s="3">
        <v>4.1751454701630761</v>
      </c>
      <c r="AI34" s="4">
        <v>102035.01122427895</v>
      </c>
      <c r="AJ34" s="4">
        <v>58230725.646543808</v>
      </c>
      <c r="AK34" s="2"/>
      <c r="AL34" s="2"/>
      <c r="AM34" s="3"/>
      <c r="AN34" s="3"/>
      <c r="AO34" s="3"/>
      <c r="AR34" s="4"/>
      <c r="AS34" s="4"/>
      <c r="AT34" s="3"/>
      <c r="AU34" s="3">
        <v>61.925545604327525</v>
      </c>
      <c r="AV34" s="3">
        <v>52.683071269172629</v>
      </c>
      <c r="AW34" s="3"/>
      <c r="AX34" s="2">
        <v>69.381434871625757</v>
      </c>
      <c r="AY34" s="2">
        <v>42.964832092365398</v>
      </c>
      <c r="AZ34" s="2"/>
      <c r="BA34" s="2"/>
      <c r="BB34" s="2"/>
      <c r="BC34" s="2"/>
    </row>
    <row r="35" spans="1:55">
      <c r="A35" s="16">
        <v>28581</v>
      </c>
      <c r="B35" s="16" t="str">
        <f t="shared" si="0"/>
        <v>1978-Q2</v>
      </c>
      <c r="C35" s="5">
        <v>48.280660416139099</v>
      </c>
      <c r="D35" s="5">
        <v>50.355776413586703</v>
      </c>
      <c r="E35" s="5">
        <v>45.752889870131355</v>
      </c>
      <c r="F35" s="5">
        <v>53.257129891955351</v>
      </c>
      <c r="G35" s="5">
        <v>16.086149484836735</v>
      </c>
      <c r="H35" s="5">
        <v>15.913613262885127</v>
      </c>
      <c r="I35" s="3">
        <v>24.359421718204693</v>
      </c>
      <c r="J35" s="3">
        <v>24.164063584225932</v>
      </c>
      <c r="K35" s="3">
        <v>22.767194098141754</v>
      </c>
      <c r="L35" s="3">
        <v>26.610809729427761</v>
      </c>
      <c r="M35" s="3">
        <v>37.758977428735108</v>
      </c>
      <c r="N35" s="3">
        <v>40.549136985321361</v>
      </c>
      <c r="O35" s="3"/>
      <c r="P35" s="12">
        <v>344760</v>
      </c>
      <c r="Q35" s="12">
        <v>190890</v>
      </c>
      <c r="R35" s="12">
        <v>121300</v>
      </c>
      <c r="S35" s="12">
        <v>32934</v>
      </c>
      <c r="T35" s="12">
        <v>312200</v>
      </c>
      <c r="U35" s="3"/>
      <c r="V35" s="3"/>
      <c r="W35" s="3"/>
      <c r="X35" s="3"/>
      <c r="Y35" s="3"/>
      <c r="Z35" s="3"/>
      <c r="AA35" s="3"/>
      <c r="AB35" s="3"/>
      <c r="AC35" s="3"/>
      <c r="AD35" s="4">
        <v>5534.1918588052031</v>
      </c>
      <c r="AE35" s="4">
        <f t="shared" si="1"/>
        <v>132428.85538728262</v>
      </c>
      <c r="AF35" s="4">
        <v>126744.57121299909</v>
      </c>
      <c r="AG35" s="4">
        <v>5296.6460527310073</v>
      </c>
      <c r="AH35" s="3">
        <v>4.292330517892097</v>
      </c>
      <c r="AI35" s="4">
        <v>102170.35835088803</v>
      </c>
      <c r="AJ35" s="4">
        <v>58185731.939017713</v>
      </c>
      <c r="AK35" s="2"/>
      <c r="AL35" s="2"/>
      <c r="AM35" s="3"/>
      <c r="AN35" s="3"/>
      <c r="AO35" s="3"/>
      <c r="AR35" s="4"/>
      <c r="AS35" s="4"/>
      <c r="AT35" s="3"/>
      <c r="AU35" s="3">
        <v>62.579310938654309</v>
      </c>
      <c r="AV35" s="3">
        <v>53.325387078900299</v>
      </c>
      <c r="AW35" s="3"/>
      <c r="AX35" s="2">
        <v>69.350943917086084</v>
      </c>
      <c r="AY35" s="2">
        <v>43.399342832765065</v>
      </c>
      <c r="AZ35" s="2"/>
      <c r="BA35" s="2"/>
      <c r="BB35" s="2"/>
      <c r="BC35" s="2"/>
    </row>
    <row r="36" spans="1:55">
      <c r="A36" s="16">
        <v>28672</v>
      </c>
      <c r="B36" s="16" t="str">
        <f t="shared" si="0"/>
        <v>1978-Q3</v>
      </c>
      <c r="C36" s="5">
        <v>48.506780134655429</v>
      </c>
      <c r="D36" s="5">
        <v>50.73214052133735</v>
      </c>
      <c r="E36" s="5">
        <v>46.316093594303688</v>
      </c>
      <c r="F36" s="5">
        <v>53.331526594372754</v>
      </c>
      <c r="G36" s="5">
        <v>16.415540475833403</v>
      </c>
      <c r="H36" s="5">
        <v>16.38976867114874</v>
      </c>
      <c r="I36" s="3">
        <v>24.907646103903776</v>
      </c>
      <c r="J36" s="3">
        <v>24.716465895325452</v>
      </c>
      <c r="K36" s="3">
        <v>23.267937102867197</v>
      </c>
      <c r="L36" s="3">
        <v>27.315245447450543</v>
      </c>
      <c r="M36" s="3">
        <v>38.007348403226423</v>
      </c>
      <c r="N36" s="3">
        <v>40.607488484913787</v>
      </c>
      <c r="O36" s="3"/>
      <c r="P36" s="12">
        <v>354170</v>
      </c>
      <c r="Q36" s="12">
        <v>196800</v>
      </c>
      <c r="R36" s="12">
        <v>124080</v>
      </c>
      <c r="S36" s="12">
        <v>33680</v>
      </c>
      <c r="T36" s="12">
        <v>320880</v>
      </c>
      <c r="U36" s="3"/>
      <c r="V36" s="3"/>
      <c r="W36" s="3"/>
      <c r="X36" s="3"/>
      <c r="Y36" s="3"/>
      <c r="Z36" s="3"/>
      <c r="AA36" s="3"/>
      <c r="AB36" s="3"/>
      <c r="AC36" s="3"/>
      <c r="AD36" s="4">
        <v>5681.1410371476168</v>
      </c>
      <c r="AE36" s="4">
        <f t="shared" si="1"/>
        <v>132749.31606400109</v>
      </c>
      <c r="AF36" s="4">
        <v>126920.00415206001</v>
      </c>
      <c r="AG36" s="4">
        <v>5431.6697471765592</v>
      </c>
      <c r="AH36" s="3">
        <v>4.3912180377115213</v>
      </c>
      <c r="AI36" s="4">
        <v>102429.23187863865</v>
      </c>
      <c r="AJ36" s="4">
        <v>58215620.620439418</v>
      </c>
      <c r="AK36" s="2"/>
      <c r="AL36" s="2"/>
      <c r="AM36" s="3"/>
      <c r="AN36" s="3"/>
      <c r="AO36" s="3"/>
      <c r="AR36" s="4"/>
      <c r="AS36" s="4"/>
      <c r="AT36" s="3"/>
      <c r="AU36" s="3">
        <v>62.785493307557296</v>
      </c>
      <c r="AV36" s="3">
        <v>53.547627293917465</v>
      </c>
      <c r="AW36" s="3"/>
      <c r="AX36" s="2">
        <v>69.543576433418465</v>
      </c>
      <c r="AY36" s="2">
        <v>43.663277527439938</v>
      </c>
      <c r="AZ36" s="2"/>
      <c r="BA36" s="2"/>
      <c r="BB36" s="2"/>
      <c r="BC36" s="2"/>
    </row>
    <row r="37" spans="1:55">
      <c r="A37" s="16">
        <v>28764</v>
      </c>
      <c r="B37" s="16" t="str">
        <f t="shared" si="0"/>
        <v>1978-Q4</v>
      </c>
      <c r="C37" s="5">
        <v>49.084451006672587</v>
      </c>
      <c r="D37" s="5">
        <v>51.303476800462391</v>
      </c>
      <c r="E37" s="5">
        <v>46.751806349866534</v>
      </c>
      <c r="F37" s="5">
        <v>53.810298442580553</v>
      </c>
      <c r="G37" s="5">
        <v>16.579139763218773</v>
      </c>
      <c r="H37" s="5">
        <v>16.941817494069419</v>
      </c>
      <c r="I37" s="3">
        <v>25.41165501913331</v>
      </c>
      <c r="J37" s="3">
        <v>25.214781906106619</v>
      </c>
      <c r="K37" s="3">
        <v>23.795297988135168</v>
      </c>
      <c r="L37" s="3">
        <v>28.098121685230875</v>
      </c>
      <c r="M37" s="3">
        <v>38.710947691729018</v>
      </c>
      <c r="N37" s="3">
        <v>41.085609111697664</v>
      </c>
      <c r="O37" s="3"/>
      <c r="P37" s="12">
        <v>365640</v>
      </c>
      <c r="Q37" s="12">
        <v>202590</v>
      </c>
      <c r="R37" s="12">
        <v>129480</v>
      </c>
      <c r="S37" s="12">
        <v>33944</v>
      </c>
      <c r="T37" s="12">
        <v>332070</v>
      </c>
      <c r="U37" s="3"/>
      <c r="V37" s="3"/>
      <c r="W37" s="3"/>
      <c r="X37" s="3"/>
      <c r="Y37" s="3"/>
      <c r="Z37" s="3"/>
      <c r="AA37" s="3"/>
      <c r="AB37" s="3"/>
      <c r="AC37" s="3"/>
      <c r="AD37" s="4">
        <v>5775.1944746865083</v>
      </c>
      <c r="AE37" s="4">
        <f t="shared" si="1"/>
        <v>133060.0299662622</v>
      </c>
      <c r="AF37" s="4">
        <v>127137.82806257972</v>
      </c>
      <c r="AG37" s="4">
        <v>5518.153590802769</v>
      </c>
      <c r="AH37" s="3">
        <v>4.4507745152199805</v>
      </c>
      <c r="AI37" s="4">
        <v>102709.5515254546</v>
      </c>
      <c r="AJ37" s="4">
        <v>58283504.710325249</v>
      </c>
      <c r="AK37" s="2"/>
      <c r="AL37" s="2"/>
      <c r="AM37" s="3"/>
      <c r="AN37" s="3"/>
      <c r="AO37" s="3"/>
      <c r="AR37" s="4"/>
      <c r="AS37" s="4"/>
      <c r="AT37" s="3"/>
      <c r="AU37" s="3">
        <v>63.424359657854545</v>
      </c>
      <c r="AV37" s="3">
        <v>54.122219136766425</v>
      </c>
      <c r="AW37" s="3"/>
      <c r="AX37" s="2">
        <v>69.499093828547799</v>
      </c>
      <c r="AY37" s="2">
        <v>44.079355228767938</v>
      </c>
      <c r="AZ37" s="2"/>
      <c r="BA37" s="2"/>
      <c r="BB37" s="2"/>
      <c r="BC37" s="2"/>
    </row>
    <row r="38" spans="1:55">
      <c r="A38" s="16">
        <v>28856</v>
      </c>
      <c r="B38" s="16" t="str">
        <f t="shared" si="0"/>
        <v>1979-Q1</v>
      </c>
      <c r="C38" s="5">
        <v>49.335151438865481</v>
      </c>
      <c r="D38" s="5">
        <v>51.658495443244611</v>
      </c>
      <c r="E38" s="5">
        <v>47.154387878110285</v>
      </c>
      <c r="F38" s="5">
        <v>53.020955613180305</v>
      </c>
      <c r="G38" s="5">
        <v>17.015896221222413</v>
      </c>
      <c r="H38" s="5">
        <v>17.030750280979277</v>
      </c>
      <c r="I38" s="3">
        <v>25.977297628814366</v>
      </c>
      <c r="J38" s="3">
        <v>25.784882011049088</v>
      </c>
      <c r="K38" s="3">
        <v>24.44811592968712</v>
      </c>
      <c r="L38" s="3">
        <v>28.73393004461176</v>
      </c>
      <c r="M38" s="3">
        <v>39.551445729645735</v>
      </c>
      <c r="N38" s="3">
        <v>42.449529394534224</v>
      </c>
      <c r="O38" s="3"/>
      <c r="P38" s="12">
        <v>375680</v>
      </c>
      <c r="Q38" s="12">
        <v>209420</v>
      </c>
      <c r="R38" s="12">
        <v>131500</v>
      </c>
      <c r="S38" s="12">
        <v>35175</v>
      </c>
      <c r="T38" s="12">
        <v>340920</v>
      </c>
      <c r="U38" s="3"/>
      <c r="V38" s="3"/>
      <c r="W38" s="3"/>
      <c r="X38" s="3"/>
      <c r="Y38" s="3"/>
      <c r="Z38" s="3"/>
      <c r="AA38" s="3"/>
      <c r="AB38" s="3"/>
      <c r="AC38" s="3"/>
      <c r="AD38" s="4">
        <v>5777.8616934161773</v>
      </c>
      <c r="AE38" s="4">
        <f t="shared" si="1"/>
        <v>133355.67531438434</v>
      </c>
      <c r="AF38" s="4">
        <v>127430.28424302053</v>
      </c>
      <c r="AG38" s="4">
        <v>5521.1340362764868</v>
      </c>
      <c r="AH38" s="3">
        <v>4.4432987627971361</v>
      </c>
      <c r="AI38" s="4">
        <v>103004.55367191423</v>
      </c>
      <c r="AJ38" s="4">
        <v>58378029.949257188</v>
      </c>
      <c r="AK38" s="2"/>
      <c r="AL38" s="2"/>
      <c r="AM38" s="3"/>
      <c r="AN38" s="3"/>
      <c r="AO38" s="3"/>
      <c r="AR38" s="4"/>
      <c r="AS38" s="4"/>
      <c r="AT38" s="3"/>
      <c r="AU38" s="3">
        <v>63.601997448259262</v>
      </c>
      <c r="AV38" s="3">
        <v>54.310568274784345</v>
      </c>
      <c r="AW38" s="3"/>
      <c r="AX38" s="2">
        <v>69.624416662949471</v>
      </c>
      <c r="AY38" s="2">
        <v>44.282519709334508</v>
      </c>
      <c r="AZ38" s="2"/>
      <c r="BA38" s="2"/>
      <c r="BB38" s="2"/>
      <c r="BC38" s="2"/>
    </row>
    <row r="39" spans="1:55">
      <c r="A39" s="16">
        <v>28946</v>
      </c>
      <c r="B39" s="16" t="str">
        <f t="shared" si="0"/>
        <v>1979-Q2</v>
      </c>
      <c r="C39" s="5">
        <v>50.125489806937608</v>
      </c>
      <c r="D39" s="5">
        <v>52.641571780678092</v>
      </c>
      <c r="E39" s="5">
        <v>47.569576227661543</v>
      </c>
      <c r="F39" s="5">
        <v>55.108118231526184</v>
      </c>
      <c r="G39" s="5">
        <v>17.100007170033237</v>
      </c>
      <c r="H39" s="5">
        <v>17.691553052502613</v>
      </c>
      <c r="I39" s="3">
        <v>26.600721715202702</v>
      </c>
      <c r="J39" s="3">
        <v>26.425601430791406</v>
      </c>
      <c r="K39" s="3">
        <v>25.100903857477785</v>
      </c>
      <c r="L39" s="3">
        <v>29.507078894761861</v>
      </c>
      <c r="M39" s="3">
        <v>41.076571348784988</v>
      </c>
      <c r="N39" s="3">
        <v>44.231413139530346</v>
      </c>
      <c r="O39" s="3"/>
      <c r="P39" s="12">
        <v>390860</v>
      </c>
      <c r="Q39" s="12">
        <v>215400</v>
      </c>
      <c r="R39" s="12">
        <v>139570</v>
      </c>
      <c r="S39" s="12">
        <v>36283</v>
      </c>
      <c r="T39" s="12">
        <v>354970</v>
      </c>
      <c r="U39" s="3"/>
      <c r="V39" s="3"/>
      <c r="W39" s="3"/>
      <c r="X39" s="3"/>
      <c r="Y39" s="3"/>
      <c r="Z39" s="3"/>
      <c r="AA39" s="3"/>
      <c r="AB39" s="3"/>
      <c r="AC39" s="3"/>
      <c r="AD39" s="4">
        <v>5996.7696635749344</v>
      </c>
      <c r="AE39" s="4">
        <f t="shared" si="1"/>
        <v>133982.72962688355</v>
      </c>
      <c r="AF39" s="4">
        <v>127841.67890664552</v>
      </c>
      <c r="AG39" s="4">
        <v>5721.9098606424732</v>
      </c>
      <c r="AH39" s="3">
        <v>4.5834644042106705</v>
      </c>
      <c r="AI39" s="4">
        <v>103435.49319426829</v>
      </c>
      <c r="AJ39" s="4">
        <v>58500285.465664901</v>
      </c>
      <c r="AK39" s="2"/>
      <c r="AL39" s="2"/>
      <c r="AM39" s="3"/>
      <c r="AN39" s="3"/>
      <c r="AO39" s="3"/>
      <c r="AR39" s="4"/>
      <c r="AS39" s="4"/>
      <c r="AT39" s="3"/>
      <c r="AU39" s="3">
        <v>64.412937490935818</v>
      </c>
      <c r="AV39" s="3">
        <v>55.065293765306279</v>
      </c>
      <c r="AW39" s="3"/>
      <c r="AX39" s="2">
        <v>69.830716899255378</v>
      </c>
      <c r="AY39" s="2">
        <v>44.980016025789723</v>
      </c>
      <c r="AZ39" s="2"/>
      <c r="BA39" s="2"/>
      <c r="BB39" s="2"/>
      <c r="BC39" s="2"/>
    </row>
    <row r="40" spans="1:55">
      <c r="A40" s="16">
        <v>29037</v>
      </c>
      <c r="B40" s="16" t="str">
        <f t="shared" si="0"/>
        <v>1979-Q3</v>
      </c>
      <c r="C40" s="5">
        <v>50.381194806251884</v>
      </c>
      <c r="D40" s="5">
        <v>52.445321399444026</v>
      </c>
      <c r="E40" s="5">
        <v>47.90548320817291</v>
      </c>
      <c r="F40" s="5">
        <v>55.45911198025555</v>
      </c>
      <c r="G40" s="5">
        <v>17.565737054677609</v>
      </c>
      <c r="H40" s="5">
        <v>18.04618378843945</v>
      </c>
      <c r="I40" s="3">
        <v>27.374811143713234</v>
      </c>
      <c r="J40" s="3">
        <v>27.239581368578285</v>
      </c>
      <c r="K40" s="3">
        <v>25.987208896941283</v>
      </c>
      <c r="L40" s="3">
        <v>30.462832329971224</v>
      </c>
      <c r="M40" s="3">
        <v>42.431616434809079</v>
      </c>
      <c r="N40" s="3">
        <v>46.575197668181985</v>
      </c>
      <c r="O40" s="3"/>
      <c r="P40" s="12">
        <v>404290</v>
      </c>
      <c r="Q40" s="12">
        <v>224500</v>
      </c>
      <c r="R40" s="12">
        <v>141640</v>
      </c>
      <c r="S40" s="12">
        <v>38596</v>
      </c>
      <c r="T40" s="12">
        <v>366140</v>
      </c>
      <c r="U40" s="3"/>
      <c r="V40" s="3"/>
      <c r="W40" s="3"/>
      <c r="X40" s="3"/>
      <c r="Y40" s="3"/>
      <c r="Z40" s="3"/>
      <c r="AA40" s="3"/>
      <c r="AB40" s="3"/>
      <c r="AC40" s="3"/>
      <c r="AD40" s="4">
        <v>6191.3497451815319</v>
      </c>
      <c r="AE40" s="4">
        <f t="shared" si="1"/>
        <v>134666.4449439905</v>
      </c>
      <c r="AF40" s="4">
        <v>128333.87586723664</v>
      </c>
      <c r="AG40" s="4">
        <v>5900.2070633054991</v>
      </c>
      <c r="AH40" s="3">
        <v>4.7024105220774697</v>
      </c>
      <c r="AI40" s="4">
        <v>103948.10908531598</v>
      </c>
      <c r="AJ40" s="4">
        <v>58634335.976224855</v>
      </c>
      <c r="AK40" s="2"/>
      <c r="AL40" s="2"/>
      <c r="AM40" s="3"/>
      <c r="AN40" s="3"/>
      <c r="AO40" s="3"/>
      <c r="AR40" s="4"/>
      <c r="AS40" s="4"/>
      <c r="AT40" s="3"/>
      <c r="AU40" s="3">
        <v>64.493224807992092</v>
      </c>
      <c r="AV40" s="3">
        <v>55.219665039482621</v>
      </c>
      <c r="AW40" s="3"/>
      <c r="AX40" s="2">
        <v>69.2172866147733</v>
      </c>
      <c r="AY40" s="2">
        <v>44.640460262457957</v>
      </c>
      <c r="AZ40" s="2"/>
      <c r="BA40" s="2"/>
      <c r="BB40" s="2"/>
      <c r="BC40" s="2"/>
    </row>
    <row r="41" spans="1:55">
      <c r="A41" s="16">
        <v>29129</v>
      </c>
      <c r="B41" s="16" t="str">
        <f t="shared" si="0"/>
        <v>1979-Q4</v>
      </c>
      <c r="C41" s="5">
        <v>50.859726760813437</v>
      </c>
      <c r="D41" s="5">
        <v>52.98011724711089</v>
      </c>
      <c r="E41" s="5">
        <v>48.146797685345177</v>
      </c>
      <c r="F41" s="5">
        <v>56.330089745859972</v>
      </c>
      <c r="G41" s="5">
        <v>17.653069459785616</v>
      </c>
      <c r="H41" s="5">
        <v>18.340049482534706</v>
      </c>
      <c r="I41" s="3">
        <v>28.109806594652358</v>
      </c>
      <c r="J41" s="3">
        <v>28.073397023750729</v>
      </c>
      <c r="K41" s="3">
        <v>26.687906773650017</v>
      </c>
      <c r="L41" s="3">
        <v>31.437193483367398</v>
      </c>
      <c r="M41" s="3">
        <v>43.832040629907638</v>
      </c>
      <c r="N41" s="3">
        <v>48.97796476000461</v>
      </c>
      <c r="O41" s="3"/>
      <c r="P41" s="12">
        <v>419090</v>
      </c>
      <c r="Q41" s="12">
        <v>232550</v>
      </c>
      <c r="R41" s="12">
        <v>147630</v>
      </c>
      <c r="S41" s="12">
        <v>39355</v>
      </c>
      <c r="T41" s="12">
        <v>380180</v>
      </c>
      <c r="U41" s="3"/>
      <c r="V41" s="3"/>
      <c r="W41" s="3"/>
      <c r="X41" s="3"/>
      <c r="Y41" s="3"/>
      <c r="Z41" s="3"/>
      <c r="AA41" s="3"/>
      <c r="AB41" s="3"/>
      <c r="AC41" s="3"/>
      <c r="AD41" s="4">
        <v>6101.7504518206597</v>
      </c>
      <c r="AE41" s="4">
        <f t="shared" si="1"/>
        <v>134929.50555750111</v>
      </c>
      <c r="AF41" s="4">
        <v>128683.85825920467</v>
      </c>
      <c r="AG41" s="4">
        <v>5819.3112546500151</v>
      </c>
      <c r="AH41" s="3">
        <v>4.6288224895590337</v>
      </c>
      <c r="AI41" s="4">
        <v>104286.21061849051</v>
      </c>
      <c r="AJ41" s="4">
        <v>58687288.200290732</v>
      </c>
      <c r="AK41" s="2"/>
      <c r="AL41" s="2"/>
      <c r="AM41" s="3"/>
      <c r="AN41" s="3"/>
      <c r="AO41" s="3"/>
      <c r="AR41" s="4"/>
      <c r="AS41" s="4"/>
      <c r="AT41" s="3"/>
      <c r="AU41" s="3">
        <v>64.928727317177177</v>
      </c>
      <c r="AV41" s="3">
        <v>55.693857175941019</v>
      </c>
      <c r="AW41" s="3"/>
      <c r="AX41" s="2">
        <v>69.265213058992984</v>
      </c>
      <c r="AY41" s="2">
        <v>44.973021312735334</v>
      </c>
      <c r="AZ41" s="2"/>
      <c r="BA41" s="2"/>
      <c r="BB41" s="2"/>
      <c r="BC41" s="2"/>
    </row>
    <row r="42" spans="1:55">
      <c r="A42" s="16">
        <v>29221</v>
      </c>
      <c r="B42" s="16" t="str">
        <f t="shared" si="0"/>
        <v>1980-Q1</v>
      </c>
      <c r="C42" s="5">
        <v>51.339749798078692</v>
      </c>
      <c r="D42" s="5">
        <v>53.462217951194106</v>
      </c>
      <c r="E42" s="5">
        <v>48.581187681381529</v>
      </c>
      <c r="F42" s="5">
        <v>56.929101862611944</v>
      </c>
      <c r="G42" s="5">
        <v>18.220081325845445</v>
      </c>
      <c r="H42" s="5">
        <v>18.830373777959448</v>
      </c>
      <c r="I42" s="3">
        <v>28.93385193195186</v>
      </c>
      <c r="J42" s="3">
        <v>28.95603508835697</v>
      </c>
      <c r="K42" s="3">
        <v>27.44172887471678</v>
      </c>
      <c r="L42" s="3">
        <v>32.818787616333957</v>
      </c>
      <c r="M42" s="3">
        <v>45.435390223553654</v>
      </c>
      <c r="N42" s="3">
        <v>51.978635878241604</v>
      </c>
      <c r="O42" s="3"/>
      <c r="P42" s="12">
        <v>435440</v>
      </c>
      <c r="Q42" s="12">
        <v>241180</v>
      </c>
      <c r="R42" s="12">
        <v>153000</v>
      </c>
      <c r="S42" s="12">
        <v>41736</v>
      </c>
      <c r="T42" s="12">
        <v>394180</v>
      </c>
      <c r="U42" s="3"/>
      <c r="V42" s="3"/>
      <c r="W42" s="3"/>
      <c r="X42" s="3"/>
      <c r="Y42" s="3"/>
      <c r="Z42" s="3"/>
      <c r="AA42" s="3"/>
      <c r="AB42" s="3"/>
      <c r="AC42" s="3"/>
      <c r="AD42" s="4">
        <v>6172.2486463140222</v>
      </c>
      <c r="AE42" s="4">
        <f t="shared" si="1"/>
        <v>135105.40560502652</v>
      </c>
      <c r="AF42" s="4">
        <v>128790.53172861827</v>
      </c>
      <c r="AG42" s="4">
        <v>5883.7555874259733</v>
      </c>
      <c r="AH42" s="3">
        <v>4.6740349493264866</v>
      </c>
      <c r="AI42" s="4">
        <v>104596.55271717875</v>
      </c>
      <c r="AJ42" s="4">
        <v>58624477.661009423</v>
      </c>
      <c r="AK42" s="2"/>
      <c r="AL42" s="2"/>
      <c r="AM42" s="3"/>
      <c r="AN42" s="3"/>
      <c r="AO42" s="3"/>
      <c r="AR42" s="4"/>
      <c r="AS42" s="4"/>
      <c r="AT42" s="3"/>
      <c r="AU42" s="3">
        <v>65.487249896504338</v>
      </c>
      <c r="AV42" s="3">
        <v>56.279739426387628</v>
      </c>
      <c r="AW42" s="3"/>
      <c r="AX42" s="2">
        <v>69.24198447521151</v>
      </c>
      <c r="AY42" s="2">
        <v>45.344671406580495</v>
      </c>
      <c r="AZ42" s="2"/>
      <c r="BA42" s="2"/>
      <c r="BB42" s="2"/>
      <c r="BC42" s="2"/>
    </row>
    <row r="43" spans="1:55">
      <c r="A43" s="16">
        <v>29312</v>
      </c>
      <c r="B43" s="16" t="str">
        <f t="shared" si="0"/>
        <v>1980-Q2</v>
      </c>
      <c r="C43" s="5">
        <v>51.098680710023487</v>
      </c>
      <c r="D43" s="5">
        <v>53.135241902452393</v>
      </c>
      <c r="E43" s="5">
        <v>49.144219954988728</v>
      </c>
      <c r="F43" s="5">
        <v>55.973153573878271</v>
      </c>
      <c r="G43" s="5">
        <v>17.425108742531332</v>
      </c>
      <c r="H43" s="5">
        <v>18.323724464160414</v>
      </c>
      <c r="I43" s="3">
        <v>29.702235885367024</v>
      </c>
      <c r="J43" s="3">
        <v>29.760889525021849</v>
      </c>
      <c r="K43" s="3">
        <v>28.442949485320728</v>
      </c>
      <c r="L43" s="3">
        <v>33.861359624690678</v>
      </c>
      <c r="M43" s="3">
        <v>46.676710168681112</v>
      </c>
      <c r="N43" s="3">
        <v>54.310142649306279</v>
      </c>
      <c r="O43" s="3"/>
      <c r="P43" s="12">
        <v>444910</v>
      </c>
      <c r="Q43" s="12">
        <v>247260</v>
      </c>
      <c r="R43" s="12">
        <v>155910</v>
      </c>
      <c r="S43" s="12">
        <v>42224</v>
      </c>
      <c r="T43" s="12">
        <v>403170</v>
      </c>
      <c r="U43" s="3"/>
      <c r="V43" s="3"/>
      <c r="W43" s="3"/>
      <c r="X43" s="3"/>
      <c r="Y43" s="3"/>
      <c r="Z43" s="3"/>
      <c r="AA43" s="3"/>
      <c r="AB43" s="3"/>
      <c r="AC43" s="3"/>
      <c r="AD43" s="4">
        <v>6405.0978343775832</v>
      </c>
      <c r="AE43" s="4">
        <f t="shared" si="1"/>
        <v>135583.33167869257</v>
      </c>
      <c r="AF43" s="4">
        <v>129040.44423601213</v>
      </c>
      <c r="AG43" s="4">
        <v>6096.0050154387291</v>
      </c>
      <c r="AH43" s="3">
        <v>4.8257314241147782</v>
      </c>
      <c r="AI43" s="4">
        <v>104508.35651933576</v>
      </c>
      <c r="AJ43" s="4">
        <v>58630187.848670088</v>
      </c>
      <c r="AK43" s="2"/>
      <c r="AL43" s="2"/>
      <c r="AM43" s="3"/>
      <c r="AN43" s="3"/>
      <c r="AO43" s="3"/>
      <c r="AR43" s="4"/>
      <c r="AS43" s="4"/>
      <c r="AT43" s="3"/>
      <c r="AU43" s="3">
        <v>65.05351675299444</v>
      </c>
      <c r="AV43" s="3">
        <v>56.010018768115586</v>
      </c>
      <c r="AW43" s="3"/>
      <c r="AX43" s="2">
        <v>69.143165209738441</v>
      </c>
      <c r="AY43" s="2">
        <v>44.980060563267827</v>
      </c>
      <c r="AZ43" s="2"/>
      <c r="BA43" s="2"/>
      <c r="BB43" s="2"/>
      <c r="BC43" s="2"/>
    </row>
    <row r="44" spans="1:55">
      <c r="A44" s="16">
        <v>29403</v>
      </c>
      <c r="B44" s="16" t="str">
        <f t="shared" si="0"/>
        <v>1980-Q3</v>
      </c>
      <c r="C44" s="5">
        <v>51.069551963019499</v>
      </c>
      <c r="D44" s="5">
        <v>53.520050815054745</v>
      </c>
      <c r="E44" s="5">
        <v>49.466163602761839</v>
      </c>
      <c r="F44" s="5">
        <v>55.756380204435615</v>
      </c>
      <c r="G44" s="5">
        <v>17.224182753987545</v>
      </c>
      <c r="H44" s="5">
        <v>18.465426120025835</v>
      </c>
      <c r="I44" s="3">
        <v>30.404209259430331</v>
      </c>
      <c r="J44" s="3">
        <v>30.542116531811324</v>
      </c>
      <c r="K44" s="3">
        <v>29.293686620488707</v>
      </c>
      <c r="L44" s="3">
        <v>34.744690663582759</v>
      </c>
      <c r="M44" s="3">
        <v>47.513304669570722</v>
      </c>
      <c r="N44" s="3">
        <v>55.027255870942625</v>
      </c>
      <c r="O44" s="3"/>
      <c r="P44" s="12">
        <v>455160</v>
      </c>
      <c r="Q44" s="12">
        <v>253880</v>
      </c>
      <c r="R44" s="12">
        <v>158610</v>
      </c>
      <c r="S44" s="12">
        <v>43181</v>
      </c>
      <c r="T44" s="12">
        <v>412490</v>
      </c>
      <c r="U44" s="3"/>
      <c r="V44" s="3"/>
      <c r="W44" s="3"/>
      <c r="X44" s="3"/>
      <c r="Y44" s="3"/>
      <c r="Z44" s="3"/>
      <c r="AA44" s="3"/>
      <c r="AB44" s="3"/>
      <c r="AC44" s="3"/>
      <c r="AD44" s="4">
        <v>6751.7545248457191</v>
      </c>
      <c r="AE44" s="4">
        <f t="shared" si="1"/>
        <v>135989.05256794437</v>
      </c>
      <c r="AF44" s="4">
        <v>129108.64852674396</v>
      </c>
      <c r="AG44" s="4">
        <v>6410.1476216375995</v>
      </c>
      <c r="AH44" s="3">
        <v>5.0595278893959135</v>
      </c>
      <c r="AI44" s="4">
        <v>104612.36230053737</v>
      </c>
      <c r="AJ44" s="4">
        <v>58549040.340922408</v>
      </c>
      <c r="AK44" s="2"/>
      <c r="AL44" s="2"/>
      <c r="AM44" s="3"/>
      <c r="AN44" s="3"/>
      <c r="AO44" s="3"/>
      <c r="AR44" s="4"/>
      <c r="AS44" s="4"/>
      <c r="AT44" s="3"/>
      <c r="AU44" s="3">
        <v>64.982086803163568</v>
      </c>
      <c r="AV44" s="3">
        <v>56.055674553449165</v>
      </c>
      <c r="AW44" s="3"/>
      <c r="AX44" s="2">
        <v>69.683627630232223</v>
      </c>
      <c r="AY44" s="2">
        <v>45.281875394270777</v>
      </c>
      <c r="AZ44" s="2"/>
      <c r="BA44" s="2"/>
      <c r="BB44" s="2"/>
      <c r="BC44" s="2"/>
    </row>
    <row r="45" spans="1:55">
      <c r="A45" s="16">
        <v>29495</v>
      </c>
      <c r="B45" s="16" t="str">
        <f t="shared" si="0"/>
        <v>1980-Q4</v>
      </c>
      <c r="C45" s="5">
        <v>51.093540807677506</v>
      </c>
      <c r="D45" s="5">
        <v>53.490627733926786</v>
      </c>
      <c r="E45" s="5">
        <v>49.656936296092752</v>
      </c>
      <c r="F45" s="5">
        <v>55.265166347771469</v>
      </c>
      <c r="G45" s="5">
        <v>17.358534285725959</v>
      </c>
      <c r="H45" s="5">
        <v>18.136668839597831</v>
      </c>
      <c r="I45" s="3">
        <v>31.053698842309696</v>
      </c>
      <c r="J45" s="3">
        <v>31.405264660030806</v>
      </c>
      <c r="K45" s="3">
        <v>30.219683029130977</v>
      </c>
      <c r="L45" s="3">
        <v>35.546772856242484</v>
      </c>
      <c r="M45" s="3">
        <v>48.715878031514762</v>
      </c>
      <c r="N45" s="3">
        <v>56.98269064112457</v>
      </c>
      <c r="O45" s="3"/>
      <c r="P45" s="12">
        <v>465100</v>
      </c>
      <c r="Q45" s="12">
        <v>260680</v>
      </c>
      <c r="R45" s="12">
        <v>160780</v>
      </c>
      <c r="S45" s="12">
        <v>44178</v>
      </c>
      <c r="T45" s="12">
        <v>421460</v>
      </c>
      <c r="U45" s="3"/>
      <c r="V45" s="3"/>
      <c r="W45" s="3"/>
      <c r="X45" s="3"/>
      <c r="Y45" s="3"/>
      <c r="Z45" s="3"/>
      <c r="AA45" s="3"/>
      <c r="AB45" s="3"/>
      <c r="AC45" s="3"/>
      <c r="AD45" s="4">
        <v>6979.9360571733287</v>
      </c>
      <c r="AE45" s="4">
        <f t="shared" si="1"/>
        <v>136191.32469921699</v>
      </c>
      <c r="AF45" s="4">
        <v>129089.75776254185</v>
      </c>
      <c r="AG45" s="4">
        <v>6615.9739381969375</v>
      </c>
      <c r="AH45" s="3">
        <v>5.2144047738423724</v>
      </c>
      <c r="AI45" s="4">
        <v>104482.44226448656</v>
      </c>
      <c r="AJ45" s="4">
        <v>58413101.768794462</v>
      </c>
      <c r="AK45" s="2"/>
      <c r="AL45" s="2"/>
      <c r="AM45" s="3"/>
      <c r="AN45" s="3"/>
      <c r="AO45" s="3"/>
      <c r="AR45" s="4"/>
      <c r="AS45" s="4"/>
      <c r="AT45" s="3"/>
      <c r="AU45" s="3">
        <v>65.022124596708736</v>
      </c>
      <c r="AV45" s="3">
        <v>56.212519184847878</v>
      </c>
      <c r="AW45" s="3"/>
      <c r="AX45" s="2">
        <v>69.612619432509419</v>
      </c>
      <c r="AY45" s="2">
        <v>45.263604142438957</v>
      </c>
      <c r="AZ45" s="2"/>
      <c r="BA45" s="2"/>
      <c r="BB45" s="2"/>
      <c r="BC45" s="2"/>
    </row>
    <row r="46" spans="1:55">
      <c r="A46" s="16">
        <v>29587</v>
      </c>
      <c r="B46" s="16" t="str">
        <f t="shared" si="0"/>
        <v>1981-Q1</v>
      </c>
      <c r="C46" s="5">
        <v>51.14283982864962</v>
      </c>
      <c r="D46" s="5">
        <v>53.452587642100198</v>
      </c>
      <c r="E46" s="5">
        <v>50.875854416155711</v>
      </c>
      <c r="F46" s="5">
        <v>54.718306103410931</v>
      </c>
      <c r="G46" s="5">
        <v>17.68029122337866</v>
      </c>
      <c r="H46" s="5">
        <v>18.137716677609511</v>
      </c>
      <c r="I46" s="3">
        <v>31.76693044334678</v>
      </c>
      <c r="J46" s="3">
        <v>32.236158822804626</v>
      </c>
      <c r="K46" s="3">
        <v>31.044599611636318</v>
      </c>
      <c r="L46" s="3">
        <v>36.59538560807411</v>
      </c>
      <c r="M46" s="3">
        <v>50.581154239348372</v>
      </c>
      <c r="N46" s="3">
        <v>60.486464711141089</v>
      </c>
      <c r="O46" s="3"/>
      <c r="P46" s="12">
        <v>476250</v>
      </c>
      <c r="Q46" s="12">
        <v>266240</v>
      </c>
      <c r="R46" s="12">
        <v>166130</v>
      </c>
      <c r="S46" s="12">
        <v>44396</v>
      </c>
      <c r="T46" s="12">
        <v>432370</v>
      </c>
      <c r="U46" s="3"/>
      <c r="V46" s="3"/>
      <c r="W46" s="3"/>
      <c r="X46" s="3"/>
      <c r="Y46" s="3"/>
      <c r="Z46" s="3"/>
      <c r="AA46" s="3"/>
      <c r="AB46" s="3"/>
      <c r="AC46" s="3"/>
      <c r="AD46" s="4">
        <v>7283.9597161036017</v>
      </c>
      <c r="AE46" s="4">
        <f t="shared" si="1"/>
        <v>136422.5376402908</v>
      </c>
      <c r="AF46" s="4">
        <v>129027.45035319039</v>
      </c>
      <c r="AG46" s="4">
        <v>6889.1164678542691</v>
      </c>
      <c r="AH46" s="3">
        <v>5.4207225690224607</v>
      </c>
      <c r="AI46" s="4">
        <v>104395.37556223117</v>
      </c>
      <c r="AJ46" s="4">
        <v>58233499.633680344</v>
      </c>
      <c r="AK46" s="2"/>
      <c r="AL46" s="2"/>
      <c r="AM46" s="3"/>
      <c r="AN46" s="3"/>
      <c r="AO46" s="3"/>
      <c r="AR46" s="4"/>
      <c r="AS46" s="4"/>
      <c r="AT46" s="3"/>
      <c r="AU46" s="3">
        <v>65.116292505710732</v>
      </c>
      <c r="AV46" s="3">
        <v>56.44029375774916</v>
      </c>
      <c r="AW46" s="3"/>
      <c r="AX46" s="2">
        <v>69.496058915049943</v>
      </c>
      <c r="AY46" s="2">
        <v>45.253257003064974</v>
      </c>
      <c r="AZ46" s="2"/>
      <c r="BA46" s="2"/>
      <c r="BB46" s="2"/>
      <c r="BC46" s="2"/>
    </row>
    <row r="47" spans="1:55">
      <c r="A47" s="16">
        <v>29677</v>
      </c>
      <c r="B47" s="16" t="str">
        <f t="shared" si="0"/>
        <v>1981-Q2</v>
      </c>
      <c r="C47" s="5">
        <v>51.296040818155319</v>
      </c>
      <c r="D47" s="5">
        <v>53.390595788648234</v>
      </c>
      <c r="E47" s="5">
        <v>50.436505127485852</v>
      </c>
      <c r="F47" s="5">
        <v>54.644276156768917</v>
      </c>
      <c r="G47" s="5">
        <v>18.441165925945104</v>
      </c>
      <c r="H47" s="5">
        <v>18.143656649229957</v>
      </c>
      <c r="I47" s="3">
        <v>32.724412649984814</v>
      </c>
      <c r="J47" s="3">
        <v>33.238990458732893</v>
      </c>
      <c r="K47" s="3">
        <v>31.999741711704203</v>
      </c>
      <c r="L47" s="3">
        <v>37.734423423607424</v>
      </c>
      <c r="M47" s="3">
        <v>52.549855597144692</v>
      </c>
      <c r="N47" s="3">
        <v>63.52205045085929</v>
      </c>
      <c r="O47" s="3"/>
      <c r="P47" s="12">
        <v>492070</v>
      </c>
      <c r="Q47" s="12">
        <v>275980</v>
      </c>
      <c r="R47" s="12">
        <v>170950</v>
      </c>
      <c r="S47" s="12">
        <v>45686</v>
      </c>
      <c r="T47" s="12">
        <v>446930</v>
      </c>
      <c r="U47" s="3"/>
      <c r="V47" s="3"/>
      <c r="W47" s="3"/>
      <c r="X47" s="3"/>
      <c r="Y47" s="3"/>
      <c r="Z47" s="3"/>
      <c r="AA47" s="3"/>
      <c r="AB47" s="3"/>
      <c r="AC47" s="3"/>
      <c r="AD47" s="4">
        <v>7936.3026023199245</v>
      </c>
      <c r="AE47" s="4">
        <f t="shared" si="1"/>
        <v>136773.16076986716</v>
      </c>
      <c r="AF47" s="4">
        <v>128752.76880736716</v>
      </c>
      <c r="AG47" s="4">
        <v>7470.9170161030852</v>
      </c>
      <c r="AH47" s="3">
        <v>5.8640101006329832</v>
      </c>
      <c r="AI47" s="4">
        <v>104186.094289834</v>
      </c>
      <c r="AJ47" s="4">
        <v>57934347.351672024</v>
      </c>
      <c r="AK47" s="2"/>
      <c r="AL47" s="2"/>
      <c r="AM47" s="3"/>
      <c r="AN47" s="3"/>
      <c r="AO47" s="3"/>
      <c r="AR47" s="4"/>
      <c r="AS47" s="4"/>
      <c r="AT47" s="3"/>
      <c r="AU47" s="3">
        <v>65.450687121526698</v>
      </c>
      <c r="AV47" s="3">
        <v>56.901674079885012</v>
      </c>
      <c r="AW47" s="3"/>
      <c r="AX47" s="2">
        <v>69.208144050052042</v>
      </c>
      <c r="AY47" s="2">
        <v>45.297205824815059</v>
      </c>
      <c r="AZ47" s="2"/>
      <c r="BA47" s="2"/>
      <c r="BB47" s="2"/>
      <c r="BC47" s="2"/>
    </row>
    <row r="48" spans="1:55">
      <c r="A48" s="16">
        <v>29768</v>
      </c>
      <c r="B48" s="16" t="str">
        <f t="shared" si="0"/>
        <v>1981-Q3</v>
      </c>
      <c r="C48" s="5">
        <v>51.437565834659985</v>
      </c>
      <c r="D48" s="5">
        <v>53.569445801469072</v>
      </c>
      <c r="E48" s="5">
        <v>50.79347976484064</v>
      </c>
      <c r="F48" s="5">
        <v>54.259996283999293</v>
      </c>
      <c r="G48" s="5">
        <v>19.184577410028968</v>
      </c>
      <c r="H48" s="5">
        <v>18.207955926356508</v>
      </c>
      <c r="I48" s="3">
        <v>33.66309999010597</v>
      </c>
      <c r="J48" s="3">
        <v>34.203301775546379</v>
      </c>
      <c r="K48" s="3">
        <v>32.988576621305562</v>
      </c>
      <c r="L48" s="3">
        <v>38.648428985688142</v>
      </c>
      <c r="M48" s="3">
        <v>54.000088607108701</v>
      </c>
      <c r="N48" s="3">
        <v>65.91798663328845</v>
      </c>
      <c r="O48" s="3"/>
      <c r="P48" s="12">
        <v>507580</v>
      </c>
      <c r="Q48" s="12">
        <v>284930</v>
      </c>
      <c r="R48" s="12">
        <v>175690</v>
      </c>
      <c r="S48" s="12">
        <v>47538</v>
      </c>
      <c r="T48" s="12">
        <v>460620</v>
      </c>
      <c r="U48" s="3"/>
      <c r="V48" s="3"/>
      <c r="W48" s="3"/>
      <c r="X48" s="3"/>
      <c r="Y48" s="3"/>
      <c r="Z48" s="3"/>
      <c r="AA48" s="3"/>
      <c r="AB48" s="3"/>
      <c r="AC48" s="3"/>
      <c r="AD48" s="4">
        <v>8450.9312194957056</v>
      </c>
      <c r="AE48" s="4">
        <f t="shared" si="1"/>
        <v>137055.81406333871</v>
      </c>
      <c r="AF48" s="4">
        <v>128545.99696278783</v>
      </c>
      <c r="AG48" s="4">
        <v>7926.2115678798409</v>
      </c>
      <c r="AH48" s="3">
        <v>6.2090157639121966</v>
      </c>
      <c r="AI48" s="4">
        <v>103992.5657912457</v>
      </c>
      <c r="AJ48" s="4">
        <v>57655528.791926891</v>
      </c>
      <c r="AK48" s="2"/>
      <c r="AL48" s="2"/>
      <c r="AM48" s="3"/>
      <c r="AN48" s="3"/>
      <c r="AO48" s="3"/>
      <c r="AR48" s="4"/>
      <c r="AS48" s="4"/>
      <c r="AT48" s="3"/>
      <c r="AU48" s="3">
        <v>65.73683535003515</v>
      </c>
      <c r="AV48" s="3">
        <v>57.334597118760854</v>
      </c>
      <c r="AW48" s="3"/>
      <c r="AX48" s="2">
        <v>69.248923582323513</v>
      </c>
      <c r="AY48" s="2">
        <v>45.522050876983656</v>
      </c>
      <c r="AZ48" s="2"/>
      <c r="BA48" s="2"/>
      <c r="BB48" s="2"/>
      <c r="BC48" s="2"/>
    </row>
    <row r="49" spans="1:55">
      <c r="A49" s="16">
        <v>29860</v>
      </c>
      <c r="B49" s="16" t="str">
        <f t="shared" si="0"/>
        <v>1981-Q4</v>
      </c>
      <c r="C49" s="5">
        <v>51.558261313852071</v>
      </c>
      <c r="D49" s="5">
        <v>53.842202776039883</v>
      </c>
      <c r="E49" s="5">
        <v>50.945334935545361</v>
      </c>
      <c r="F49" s="5">
        <v>53.038577673122482</v>
      </c>
      <c r="G49" s="5">
        <v>18.958934520387871</v>
      </c>
      <c r="H49" s="5">
        <v>18.185775457213321</v>
      </c>
      <c r="I49" s="3">
        <v>34.594955048233416</v>
      </c>
      <c r="J49" s="3">
        <v>35.290498894214942</v>
      </c>
      <c r="K49" s="3">
        <v>33.796862252596561</v>
      </c>
      <c r="L49" s="3">
        <v>39.57290305765212</v>
      </c>
      <c r="M49" s="3">
        <v>55.011201041344961</v>
      </c>
      <c r="N49" s="3">
        <v>66.440507439037603</v>
      </c>
      <c r="O49" s="3"/>
      <c r="P49" s="12">
        <v>522860</v>
      </c>
      <c r="Q49" s="12">
        <v>293210</v>
      </c>
      <c r="R49" s="12">
        <v>181900</v>
      </c>
      <c r="S49" s="12">
        <v>48319</v>
      </c>
      <c r="T49" s="12">
        <v>475110</v>
      </c>
      <c r="U49" s="3"/>
      <c r="V49" s="3"/>
      <c r="W49" s="3"/>
      <c r="X49" s="3"/>
      <c r="Y49" s="3"/>
      <c r="Z49" s="3"/>
      <c r="AA49" s="3"/>
      <c r="AB49" s="3"/>
      <c r="AC49" s="3"/>
      <c r="AD49" s="4">
        <v>9049.9657776053591</v>
      </c>
      <c r="AE49" s="4">
        <f t="shared" si="1"/>
        <v>137443.55254759878</v>
      </c>
      <c r="AF49" s="4">
        <v>128368.02559705279</v>
      </c>
      <c r="AG49" s="4">
        <v>8452.3880317323237</v>
      </c>
      <c r="AH49" s="3">
        <v>6.6030939846399779</v>
      </c>
      <c r="AI49" s="4">
        <v>103838.8942492068</v>
      </c>
      <c r="AJ49" s="4">
        <v>57403869.460381031</v>
      </c>
      <c r="AK49" s="2"/>
      <c r="AL49" s="2"/>
      <c r="AM49" s="3"/>
      <c r="AN49" s="3"/>
      <c r="AO49" s="3"/>
      <c r="AR49" s="4"/>
      <c r="AS49" s="4"/>
      <c r="AT49" s="3"/>
      <c r="AU49" s="3">
        <v>65.982435686509447</v>
      </c>
      <c r="AV49" s="3">
        <v>57.721075097559371</v>
      </c>
      <c r="AW49" s="3"/>
      <c r="AX49" s="2">
        <v>69.438581108437404</v>
      </c>
      <c r="AY49" s="2">
        <v>45.817267121499405</v>
      </c>
      <c r="AZ49" s="2"/>
      <c r="BA49" s="2"/>
      <c r="BB49" s="2"/>
      <c r="BC49" s="2"/>
    </row>
    <row r="50" spans="1:55">
      <c r="A50" s="16">
        <v>29952</v>
      </c>
      <c r="B50" s="16" t="str">
        <f t="shared" si="0"/>
        <v>1982-Q1</v>
      </c>
      <c r="C50" s="5">
        <v>51.771343210373459</v>
      </c>
      <c r="D50" s="5">
        <v>54.067991290074765</v>
      </c>
      <c r="E50" s="5">
        <v>51.788184283312468</v>
      </c>
      <c r="F50" s="5">
        <v>53.066502098447316</v>
      </c>
      <c r="G50" s="5">
        <v>19.000962974692456</v>
      </c>
      <c r="H50" s="5">
        <v>18.620118289613483</v>
      </c>
      <c r="I50" s="3">
        <v>35.419246229305259</v>
      </c>
      <c r="J50" s="3">
        <v>35.972456337145687</v>
      </c>
      <c r="K50" s="3">
        <v>34.409512730849627</v>
      </c>
      <c r="L50" s="3">
        <v>40.509073373491404</v>
      </c>
      <c r="M50" s="3">
        <v>56.783463086547378</v>
      </c>
      <c r="N50" s="3">
        <v>67.189445608540169</v>
      </c>
      <c r="O50" s="3"/>
      <c r="P50" s="12">
        <v>537530</v>
      </c>
      <c r="Q50" s="12">
        <v>299630</v>
      </c>
      <c r="R50" s="12">
        <v>189890</v>
      </c>
      <c r="S50" s="12">
        <v>48556</v>
      </c>
      <c r="T50" s="12">
        <v>489520</v>
      </c>
      <c r="U50" s="3"/>
      <c r="V50" s="3"/>
      <c r="W50" s="3"/>
      <c r="X50" s="3"/>
      <c r="Y50" s="3"/>
      <c r="Z50" s="3"/>
      <c r="AA50" s="3"/>
      <c r="AB50" s="3"/>
      <c r="AC50" s="3"/>
      <c r="AD50" s="4">
        <v>9393.1082051781104</v>
      </c>
      <c r="AE50" s="4">
        <f t="shared" si="1"/>
        <v>137676.53060037742</v>
      </c>
      <c r="AF50" s="4">
        <v>128278.89525277109</v>
      </c>
      <c r="AG50" s="4">
        <v>8751.9458712063479</v>
      </c>
      <c r="AH50" s="3">
        <v>6.8258804217576374</v>
      </c>
      <c r="AI50" s="4">
        <v>103890.07744901571</v>
      </c>
      <c r="AJ50" s="4">
        <v>57233240.984084554</v>
      </c>
      <c r="AK50" s="2"/>
      <c r="AL50" s="2"/>
      <c r="AM50" s="3"/>
      <c r="AN50" s="3"/>
      <c r="AO50" s="3"/>
      <c r="AR50" s="4"/>
      <c r="AS50" s="4"/>
      <c r="AT50" s="3"/>
      <c r="AU50" s="3">
        <v>66.301165530642137</v>
      </c>
      <c r="AV50" s="3">
        <v>58.132420937812803</v>
      </c>
      <c r="AW50" s="3"/>
      <c r="AX50" s="2">
        <v>69.442777703399429</v>
      </c>
      <c r="AY50" s="2">
        <v>46.041370994206709</v>
      </c>
      <c r="AZ50" s="2"/>
      <c r="BA50" s="2"/>
      <c r="BB50" s="2"/>
      <c r="BC50" s="2"/>
    </row>
    <row r="51" spans="1:55">
      <c r="A51" s="16">
        <v>30042</v>
      </c>
      <c r="B51" s="16" t="str">
        <f t="shared" si="0"/>
        <v>1982-Q2</v>
      </c>
      <c r="C51" s="5">
        <v>51.840976596950021</v>
      </c>
      <c r="D51" s="5">
        <v>53.907162009836206</v>
      </c>
      <c r="E51" s="5">
        <v>51.760272440229315</v>
      </c>
      <c r="F51" s="5">
        <v>53.022562782233855</v>
      </c>
      <c r="G51" s="5">
        <v>18.787419439008801</v>
      </c>
      <c r="H51" s="5">
        <v>18.495558444266962</v>
      </c>
      <c r="I51" s="3">
        <v>36.40851922920001</v>
      </c>
      <c r="J51" s="3">
        <v>36.938799494967434</v>
      </c>
      <c r="K51" s="3">
        <v>35.076024068324479</v>
      </c>
      <c r="L51" s="3">
        <v>41.423991394050297</v>
      </c>
      <c r="M51" s="3">
        <v>57.768148801032105</v>
      </c>
      <c r="N51" s="3">
        <v>67.951358650204156</v>
      </c>
      <c r="O51" s="3"/>
      <c r="P51" s="12">
        <v>553280</v>
      </c>
      <c r="Q51" s="12">
        <v>306530</v>
      </c>
      <c r="R51" s="12">
        <v>195990</v>
      </c>
      <c r="S51" s="12">
        <v>51328</v>
      </c>
      <c r="T51" s="12">
        <v>502530</v>
      </c>
      <c r="U51" s="3"/>
      <c r="V51" s="3"/>
      <c r="W51" s="3"/>
      <c r="X51" s="3"/>
      <c r="Y51" s="3"/>
      <c r="Z51" s="3"/>
      <c r="AA51" s="3"/>
      <c r="AB51" s="3"/>
      <c r="AC51" s="3"/>
      <c r="AD51" s="4">
        <v>9568.2716908039547</v>
      </c>
      <c r="AE51" s="4">
        <f t="shared" si="1"/>
        <v>137664.59222759368</v>
      </c>
      <c r="AF51" s="4">
        <v>128103.69938944929</v>
      </c>
      <c r="AG51" s="4">
        <v>8903.7491814081768</v>
      </c>
      <c r="AH51" s="3">
        <v>6.9450631302040664</v>
      </c>
      <c r="AI51" s="4">
        <v>103720.90240078549</v>
      </c>
      <c r="AJ51" s="4">
        <v>57083056.517210215</v>
      </c>
      <c r="AK51" s="2"/>
      <c r="AL51" s="2"/>
      <c r="AM51" s="3"/>
      <c r="AN51" s="3"/>
      <c r="AO51" s="3"/>
      <c r="AR51" s="4"/>
      <c r="AS51" s="4"/>
      <c r="AT51" s="3"/>
      <c r="AU51" s="3">
        <v>66.481137865394686</v>
      </c>
      <c r="AV51" s="3">
        <v>58.363761127679417</v>
      </c>
      <c r="AW51" s="3"/>
      <c r="AX51" s="2">
        <v>69.143216104450843</v>
      </c>
      <c r="AY51" s="2">
        <v>45.967196822967743</v>
      </c>
      <c r="AZ51" s="2"/>
      <c r="BA51" s="2"/>
      <c r="BB51" s="2"/>
      <c r="BC51" s="2"/>
    </row>
    <row r="52" spans="1:55">
      <c r="A52" s="16">
        <v>30133</v>
      </c>
      <c r="B52" s="16" t="str">
        <f t="shared" si="0"/>
        <v>1982-Q3</v>
      </c>
      <c r="C52" s="5">
        <v>51.564468109712877</v>
      </c>
      <c r="D52" s="5">
        <v>53.611622125447248</v>
      </c>
      <c r="E52" s="5">
        <v>51.947486220355195</v>
      </c>
      <c r="F52" s="5">
        <v>52.506288955081281</v>
      </c>
      <c r="G52" s="5">
        <v>18.540553856165111</v>
      </c>
      <c r="H52" s="5">
        <v>18.307281003997286</v>
      </c>
      <c r="I52" s="3">
        <v>37.197002081034277</v>
      </c>
      <c r="J52" s="3">
        <v>37.845388935984516</v>
      </c>
      <c r="K52" s="3">
        <v>35.901371358286525</v>
      </c>
      <c r="L52" s="3">
        <v>42.212497983248412</v>
      </c>
      <c r="M52" s="3">
        <v>59.039830762969395</v>
      </c>
      <c r="N52" s="3">
        <v>70.484589067087256</v>
      </c>
      <c r="O52" s="3"/>
      <c r="P52" s="12">
        <v>562250</v>
      </c>
      <c r="Q52" s="12">
        <v>312700</v>
      </c>
      <c r="R52" s="12">
        <v>197810</v>
      </c>
      <c r="S52" s="12">
        <v>52342</v>
      </c>
      <c r="T52" s="12">
        <v>510510</v>
      </c>
      <c r="U52" s="3"/>
      <c r="V52" s="3"/>
      <c r="W52" s="3"/>
      <c r="X52" s="3"/>
      <c r="Y52" s="3"/>
      <c r="Z52" s="3"/>
      <c r="AA52" s="3"/>
      <c r="AB52" s="3"/>
      <c r="AC52" s="3"/>
      <c r="AD52" s="4">
        <v>10035.111617940021</v>
      </c>
      <c r="AE52" s="4">
        <f t="shared" si="1"/>
        <v>137753.98298134934</v>
      </c>
      <c r="AF52" s="4">
        <v>127759.35688121644</v>
      </c>
      <c r="AG52" s="4">
        <v>9307.0224090204538</v>
      </c>
      <c r="AH52" s="3">
        <v>7.2554171457140981</v>
      </c>
      <c r="AI52" s="4">
        <v>103365.79799556769</v>
      </c>
      <c r="AJ52" s="4">
        <v>56896039.561622649</v>
      </c>
      <c r="AK52" s="2"/>
      <c r="AL52" s="2"/>
      <c r="AM52" s="3"/>
      <c r="AN52" s="3"/>
      <c r="AO52" s="3"/>
      <c r="AR52" s="4"/>
      <c r="AS52" s="4"/>
      <c r="AT52" s="3"/>
      <c r="AU52" s="3">
        <v>66.304769041201723</v>
      </c>
      <c r="AV52" s="3">
        <v>58.243279635234693</v>
      </c>
      <c r="AW52" s="3"/>
      <c r="AX52" s="2">
        <v>69.132886055541647</v>
      </c>
      <c r="AY52" s="2">
        <v>45.838400430644043</v>
      </c>
      <c r="AZ52" s="2"/>
      <c r="BA52" s="2"/>
      <c r="BB52" s="2"/>
      <c r="BC52" s="2"/>
    </row>
    <row r="53" spans="1:55">
      <c r="A53" s="16">
        <v>30225</v>
      </c>
      <c r="B53" s="16" t="str">
        <f t="shared" si="0"/>
        <v>1982-Q4</v>
      </c>
      <c r="C53" s="5">
        <v>51.58658985523126</v>
      </c>
      <c r="D53" s="5">
        <v>53.980144607815745</v>
      </c>
      <c r="E53" s="5">
        <v>52.093117600044771</v>
      </c>
      <c r="F53" s="5">
        <v>52.110941715812238</v>
      </c>
      <c r="G53" s="5">
        <v>18.918850506194204</v>
      </c>
      <c r="H53" s="5">
        <v>18.176471908106155</v>
      </c>
      <c r="I53" s="3">
        <v>37.996030474438442</v>
      </c>
      <c r="J53" s="3">
        <v>38.734152254189851</v>
      </c>
      <c r="K53" s="3">
        <v>36.908013678684945</v>
      </c>
      <c r="L53" s="3">
        <v>42.93737350176692</v>
      </c>
      <c r="M53" s="3">
        <v>60.100850484538903</v>
      </c>
      <c r="N53" s="3">
        <v>71.438611186150354</v>
      </c>
      <c r="O53" s="3"/>
      <c r="P53" s="12">
        <v>574570</v>
      </c>
      <c r="Q53" s="12">
        <v>319240</v>
      </c>
      <c r="R53" s="12">
        <v>202100</v>
      </c>
      <c r="S53" s="12">
        <v>53846</v>
      </c>
      <c r="T53" s="12">
        <v>521340</v>
      </c>
      <c r="U53" s="3"/>
      <c r="V53" s="3"/>
      <c r="W53" s="3"/>
      <c r="X53" s="3"/>
      <c r="Y53" s="3"/>
      <c r="Z53" s="3"/>
      <c r="AA53" s="3"/>
      <c r="AB53" s="3"/>
      <c r="AC53" s="3"/>
      <c r="AD53" s="4">
        <v>10536.794628703181</v>
      </c>
      <c r="AE53" s="4">
        <f t="shared" si="1"/>
        <v>138025.60987168783</v>
      </c>
      <c r="AF53" s="4">
        <v>127566.98638852747</v>
      </c>
      <c r="AG53" s="4">
        <v>9738.3894063430835</v>
      </c>
      <c r="AH53" s="3">
        <v>7.5773064816616049</v>
      </c>
      <c r="AI53" s="4">
        <v>103109.9959618501</v>
      </c>
      <c r="AJ53" s="4">
        <v>56790528.35836339</v>
      </c>
      <c r="AK53" s="2"/>
      <c r="AL53" s="2"/>
      <c r="AM53" s="3"/>
      <c r="AN53" s="3"/>
      <c r="AO53" s="3"/>
      <c r="AR53" s="4"/>
      <c r="AS53" s="4"/>
      <c r="AT53" s="3"/>
      <c r="AU53" s="3">
        <v>66.433244759797233</v>
      </c>
      <c r="AV53" s="3">
        <v>58.376523362508934</v>
      </c>
      <c r="AW53" s="3"/>
      <c r="AX53" s="2">
        <v>69.578250739738905</v>
      </c>
      <c r="AY53" s="2">
        <v>46.22308961351618</v>
      </c>
      <c r="AZ53" s="2"/>
      <c r="BA53" s="2"/>
      <c r="BB53" s="2"/>
      <c r="BC53" s="2"/>
    </row>
    <row r="54" spans="1:55">
      <c r="A54" s="16">
        <v>30317</v>
      </c>
      <c r="B54" s="16" t="str">
        <f t="shared" si="0"/>
        <v>1983-Q1</v>
      </c>
      <c r="C54" s="5">
        <v>51.930060778171956</v>
      </c>
      <c r="D54" s="5">
        <v>54.28766993590051</v>
      </c>
      <c r="E54" s="5">
        <v>52.699439560099464</v>
      </c>
      <c r="F54" s="5">
        <v>52.533132570235658</v>
      </c>
      <c r="G54" s="5">
        <v>19.067191732187322</v>
      </c>
      <c r="H54" s="5">
        <v>18.190566125569518</v>
      </c>
      <c r="I54" s="3">
        <v>38.80292607503366</v>
      </c>
      <c r="J54" s="3">
        <v>39.411498299649857</v>
      </c>
      <c r="K54" s="3">
        <v>37.392482170567206</v>
      </c>
      <c r="L54" s="3">
        <v>43.55303338140881</v>
      </c>
      <c r="M54" s="3">
        <v>60.733810879793737</v>
      </c>
      <c r="N54" s="3">
        <v>71.24385372411713</v>
      </c>
      <c r="O54" s="3"/>
      <c r="P54" s="12">
        <v>590680</v>
      </c>
      <c r="Q54" s="12">
        <v>324310</v>
      </c>
      <c r="R54" s="12">
        <v>211370</v>
      </c>
      <c r="S54" s="12">
        <v>55594</v>
      </c>
      <c r="T54" s="12">
        <v>535680</v>
      </c>
      <c r="U54" s="3"/>
      <c r="V54" s="3"/>
      <c r="W54" s="3"/>
      <c r="X54" s="3"/>
      <c r="Y54" s="3"/>
      <c r="Z54" s="3"/>
      <c r="AA54" s="3"/>
      <c r="AB54" s="3"/>
      <c r="AC54" s="3"/>
      <c r="AD54" s="4">
        <v>10963.483234726251</v>
      </c>
      <c r="AE54" s="4">
        <f t="shared" si="1"/>
        <v>138133.71404099613</v>
      </c>
      <c r="AF54" s="4">
        <v>127283.55818827861</v>
      </c>
      <c r="AG54" s="4">
        <v>10102.321261262401</v>
      </c>
      <c r="AH54" s="3">
        <v>7.854820908889292</v>
      </c>
      <c r="AI54" s="4">
        <v>102817.89930470985</v>
      </c>
      <c r="AJ54" s="4">
        <v>56632584.484281614</v>
      </c>
      <c r="AK54" s="2"/>
      <c r="AL54" s="2"/>
      <c r="AM54" s="3"/>
      <c r="AN54" s="3"/>
      <c r="AO54" s="3"/>
      <c r="AR54" s="4"/>
      <c r="AS54" s="4"/>
      <c r="AT54" s="3"/>
      <c r="AU54" s="3">
        <v>67.024481768261651</v>
      </c>
      <c r="AV54" s="3">
        <v>58.929094218024147</v>
      </c>
      <c r="AW54" s="3"/>
      <c r="AX54" s="2">
        <v>69.511818934666479</v>
      </c>
      <c r="AY54" s="2">
        <v>46.589936408652576</v>
      </c>
      <c r="AZ54" s="2"/>
      <c r="BA54" s="2"/>
      <c r="BB54" s="2"/>
      <c r="BC54" s="2"/>
    </row>
    <row r="55" spans="1:55">
      <c r="A55" s="16">
        <v>30407</v>
      </c>
      <c r="B55" s="16" t="str">
        <f t="shared" si="0"/>
        <v>1983-Q2</v>
      </c>
      <c r="C55" s="5">
        <v>52.269857149253028</v>
      </c>
      <c r="D55" s="5">
        <v>54.286029761787731</v>
      </c>
      <c r="E55" s="5">
        <v>52.771364231652043</v>
      </c>
      <c r="F55" s="5">
        <v>52.570032267835657</v>
      </c>
      <c r="G55" s="5">
        <v>19.290854163958631</v>
      </c>
      <c r="H55" s="5">
        <v>18.378715782137323</v>
      </c>
      <c r="I55" s="3">
        <v>39.52992114193416</v>
      </c>
      <c r="J55" s="3">
        <v>40.229283682293456</v>
      </c>
      <c r="K55" s="3">
        <v>38.187448879182959</v>
      </c>
      <c r="L55" s="3">
        <v>44.365588017870863</v>
      </c>
      <c r="M55" s="3">
        <v>61.842344917688052</v>
      </c>
      <c r="N55" s="3">
        <v>72.373937294269879</v>
      </c>
      <c r="O55" s="3"/>
      <c r="P55" s="12">
        <v>605690</v>
      </c>
      <c r="Q55" s="12">
        <v>331750</v>
      </c>
      <c r="R55" s="12">
        <v>218060</v>
      </c>
      <c r="S55" s="12">
        <v>56471</v>
      </c>
      <c r="T55" s="12">
        <v>549810</v>
      </c>
      <c r="U55" s="3"/>
      <c r="V55" s="3"/>
      <c r="W55" s="3"/>
      <c r="X55" s="3"/>
      <c r="Y55" s="3"/>
      <c r="Z55" s="3"/>
      <c r="AA55" s="3"/>
      <c r="AB55" s="3"/>
      <c r="AC55" s="3"/>
      <c r="AD55" s="4">
        <v>11118.835238660609</v>
      </c>
      <c r="AE55" s="4">
        <f t="shared" si="1"/>
        <v>138153.76408417485</v>
      </c>
      <c r="AF55" s="4">
        <v>127161.73441317279</v>
      </c>
      <c r="AG55" s="4">
        <v>10234.179162436187</v>
      </c>
      <c r="AH55" s="3">
        <v>7.9563736419839994</v>
      </c>
      <c r="AI55" s="4">
        <v>102586.09770558281</v>
      </c>
      <c r="AJ55" s="4">
        <v>56515756.77771768</v>
      </c>
      <c r="AK55" s="2"/>
      <c r="AL55" s="2"/>
      <c r="AM55" s="3"/>
      <c r="AN55" s="3"/>
      <c r="AO55" s="3"/>
      <c r="AR55" s="4"/>
      <c r="AS55" s="4"/>
      <c r="AT55" s="3"/>
      <c r="AU55" s="3">
        <v>67.527677264587041</v>
      </c>
      <c r="AV55" s="3">
        <v>59.437301262713746</v>
      </c>
      <c r="AW55" s="3"/>
      <c r="AX55" s="2">
        <v>69.057849375504574</v>
      </c>
      <c r="AY55" s="2">
        <v>46.633161652155358</v>
      </c>
      <c r="AZ55" s="2"/>
      <c r="BA55" s="2"/>
      <c r="BB55" s="2"/>
      <c r="BC55" s="2"/>
    </row>
    <row r="56" spans="1:55">
      <c r="A56" s="16">
        <v>30498</v>
      </c>
      <c r="B56" s="16" t="str">
        <f t="shared" si="0"/>
        <v>1983-Q3</v>
      </c>
      <c r="C56" s="5">
        <v>52.405652790999106</v>
      </c>
      <c r="D56" s="5">
        <v>54.189612566732627</v>
      </c>
      <c r="E56" s="5">
        <v>52.94191910499967</v>
      </c>
      <c r="F56" s="5">
        <v>52.722386012054365</v>
      </c>
      <c r="G56" s="5">
        <v>19.532458292633741</v>
      </c>
      <c r="H56" s="5">
        <v>18.408773197092216</v>
      </c>
      <c r="I56" s="3">
        <v>40.411569492082691</v>
      </c>
      <c r="J56" s="3">
        <v>41.158399835316139</v>
      </c>
      <c r="K56" s="3">
        <v>39.14247970872124</v>
      </c>
      <c r="L56" s="3">
        <v>45.350464255942128</v>
      </c>
      <c r="M56" s="3">
        <v>63.443238102119039</v>
      </c>
      <c r="N56" s="3">
        <v>75.073795990031144</v>
      </c>
      <c r="O56" s="3"/>
      <c r="P56" s="12">
        <v>620800</v>
      </c>
      <c r="Q56" s="12">
        <v>340680</v>
      </c>
      <c r="R56" s="12">
        <v>222700</v>
      </c>
      <c r="S56" s="12">
        <v>58040</v>
      </c>
      <c r="T56" s="12">
        <v>563380</v>
      </c>
      <c r="U56" s="3"/>
      <c r="V56" s="3"/>
      <c r="W56" s="3"/>
      <c r="X56" s="3"/>
      <c r="Y56" s="3"/>
      <c r="Z56" s="3"/>
      <c r="AA56" s="3"/>
      <c r="AB56" s="3"/>
      <c r="AC56" s="3"/>
      <c r="AD56" s="4">
        <v>11375.76011563869</v>
      </c>
      <c r="AE56" s="4">
        <f t="shared" si="1"/>
        <v>138261.79327941893</v>
      </c>
      <c r="AF56" s="4">
        <v>127035.30804969522</v>
      </c>
      <c r="AG56" s="4">
        <v>10452.079032919013</v>
      </c>
      <c r="AH56" s="3">
        <v>8.1197306670510532</v>
      </c>
      <c r="AI56" s="4">
        <v>102409.78449074025</v>
      </c>
      <c r="AJ56" s="4">
        <v>56365541.733253516</v>
      </c>
      <c r="AK56" s="2"/>
      <c r="AL56" s="2"/>
      <c r="AM56" s="3"/>
      <c r="AN56" s="3"/>
      <c r="AO56" s="3"/>
      <c r="AR56" s="4"/>
      <c r="AS56" s="4"/>
      <c r="AT56" s="3"/>
      <c r="AU56" s="3">
        <v>67.770490877562452</v>
      </c>
      <c r="AV56" s="3">
        <v>59.750530579439996</v>
      </c>
      <c r="AW56" s="3"/>
      <c r="AX56" s="2">
        <v>68.756568351149866</v>
      </c>
      <c r="AY56" s="2">
        <v>46.596663882141016</v>
      </c>
      <c r="AZ56" s="2"/>
      <c r="BA56" s="2"/>
      <c r="BB56" s="2"/>
      <c r="BC56" s="2"/>
    </row>
    <row r="57" spans="1:55">
      <c r="A57" s="16">
        <v>30590</v>
      </c>
      <c r="B57" s="16" t="str">
        <f t="shared" si="0"/>
        <v>1983-Q4</v>
      </c>
      <c r="C57" s="5">
        <v>52.978780440646965</v>
      </c>
      <c r="D57" s="5">
        <v>54.649336747132637</v>
      </c>
      <c r="E57" s="5">
        <v>53.27904200631513</v>
      </c>
      <c r="F57" s="5">
        <v>52.286038130225251</v>
      </c>
      <c r="G57" s="5">
        <v>19.895549962322146</v>
      </c>
      <c r="H57" s="5">
        <v>18.641480514341168</v>
      </c>
      <c r="I57" s="3">
        <v>41.214655477759841</v>
      </c>
      <c r="J57" s="3">
        <v>42.122919746783005</v>
      </c>
      <c r="K57" s="3">
        <v>39.714640957520743</v>
      </c>
      <c r="L57" s="3">
        <v>46.176576090744433</v>
      </c>
      <c r="M57" s="3">
        <v>65.193016910203198</v>
      </c>
      <c r="N57" s="3">
        <v>77.338190068696676</v>
      </c>
      <c r="O57" s="3"/>
      <c r="P57" s="12">
        <v>640070</v>
      </c>
      <c r="Q57" s="12">
        <v>346620</v>
      </c>
      <c r="R57" s="12">
        <v>234760</v>
      </c>
      <c r="S57" s="12">
        <v>59250</v>
      </c>
      <c r="T57" s="12">
        <v>581390</v>
      </c>
      <c r="U57" s="3"/>
      <c r="V57" s="3"/>
      <c r="W57" s="3"/>
      <c r="X57" s="3"/>
      <c r="Y57" s="3"/>
      <c r="Z57" s="3"/>
      <c r="AA57" s="3"/>
      <c r="AB57" s="3"/>
      <c r="AC57" s="3"/>
      <c r="AD57" s="4">
        <v>11670.071165051595</v>
      </c>
      <c r="AE57" s="4">
        <f t="shared" si="1"/>
        <v>138504.26216694503</v>
      </c>
      <c r="AF57" s="4">
        <v>127009.363162159</v>
      </c>
      <c r="AG57" s="4">
        <v>10701.535703960575</v>
      </c>
      <c r="AH57" s="3">
        <v>8.2993106673719126</v>
      </c>
      <c r="AI57" s="4">
        <v>102474.17027237771</v>
      </c>
      <c r="AJ57" s="4">
        <v>56233993.028332263</v>
      </c>
      <c r="AK57" s="2"/>
      <c r="AL57" s="2"/>
      <c r="AM57" s="3"/>
      <c r="AN57" s="3"/>
      <c r="AO57" s="3"/>
      <c r="AR57" s="4"/>
      <c r="AS57" s="4"/>
      <c r="AT57" s="3"/>
      <c r="AU57" s="3">
        <v>68.525649338472832</v>
      </c>
      <c r="AV57" s="3">
        <v>60.545288140870149</v>
      </c>
      <c r="AW57" s="3"/>
      <c r="AX57" s="2">
        <v>68.589750136825145</v>
      </c>
      <c r="AY57" s="2">
        <v>47.001571660895479</v>
      </c>
      <c r="AZ57" s="2"/>
      <c r="BA57" s="2"/>
      <c r="BB57" s="2"/>
      <c r="BC57" s="2"/>
    </row>
    <row r="58" spans="1:55">
      <c r="A58" s="16">
        <v>30682</v>
      </c>
      <c r="B58" s="16" t="str">
        <f t="shared" si="0"/>
        <v>1984-Q1</v>
      </c>
      <c r="C58" s="5">
        <v>53.433948688855999</v>
      </c>
      <c r="D58" s="5">
        <v>55.137781632442071</v>
      </c>
      <c r="E58" s="5">
        <v>53.427923569171362</v>
      </c>
      <c r="F58" s="5">
        <v>52.634683185467502</v>
      </c>
      <c r="G58" s="5">
        <v>20.953731544668948</v>
      </c>
      <c r="H58" s="5">
        <v>19.125732048978389</v>
      </c>
      <c r="I58" s="3">
        <v>41.941310616779134</v>
      </c>
      <c r="J58" s="3">
        <v>42.80962700944302</v>
      </c>
      <c r="K58" s="3">
        <v>40.297489234913648</v>
      </c>
      <c r="L58" s="3">
        <v>46.623380291973305</v>
      </c>
      <c r="M58" s="3">
        <v>66.478761362643496</v>
      </c>
      <c r="N58" s="3">
        <v>79.233249510743377</v>
      </c>
      <c r="O58" s="3"/>
      <c r="P58" s="12">
        <v>656950</v>
      </c>
      <c r="Q58" s="12">
        <v>354040</v>
      </c>
      <c r="R58" s="12">
        <v>242740</v>
      </c>
      <c r="S58" s="12">
        <v>60724</v>
      </c>
      <c r="T58" s="12">
        <v>596790</v>
      </c>
      <c r="U58" s="3"/>
      <c r="V58" s="3"/>
      <c r="W58" s="3"/>
      <c r="X58" s="3"/>
      <c r="Y58" s="3"/>
      <c r="Z58" s="3"/>
      <c r="AA58" s="3"/>
      <c r="AB58" s="3"/>
      <c r="AC58" s="3"/>
      <c r="AD58" s="4">
        <v>12072.831076498718</v>
      </c>
      <c r="AE58" s="4">
        <f t="shared" si="1"/>
        <v>138684.04669701096</v>
      </c>
      <c r="AF58" s="4">
        <v>126824.44903189548</v>
      </c>
      <c r="AG58" s="4">
        <v>11040.420192505788</v>
      </c>
      <c r="AH58" s="3">
        <v>8.5515226499163646</v>
      </c>
      <c r="AI58" s="4">
        <v>102330.52708481668</v>
      </c>
      <c r="AJ58" s="4">
        <v>56013682.730381161</v>
      </c>
      <c r="AK58" s="2"/>
      <c r="AL58" s="2"/>
      <c r="AM58" s="3"/>
      <c r="AN58" s="3"/>
      <c r="AO58" s="3"/>
      <c r="AR58" s="4"/>
      <c r="AS58" s="4"/>
      <c r="AT58" s="3"/>
      <c r="AU58" s="3">
        <v>69.215159825011327</v>
      </c>
      <c r="AV58" s="3">
        <v>61.305643910385122</v>
      </c>
      <c r="AW58" s="3"/>
      <c r="AX58" s="2">
        <v>68.61329913277882</v>
      </c>
      <c r="AY58" s="2">
        <v>47.49080465596596</v>
      </c>
      <c r="AZ58" s="2"/>
      <c r="BA58" s="2"/>
      <c r="BB58" s="2"/>
      <c r="BC58" s="2"/>
    </row>
    <row r="59" spans="1:55">
      <c r="A59" s="16">
        <v>30773</v>
      </c>
      <c r="B59" s="16" t="str">
        <f t="shared" si="0"/>
        <v>1984-Q2</v>
      </c>
      <c r="C59" s="5">
        <v>53.181448334571655</v>
      </c>
      <c r="D59" s="5">
        <v>54.955692418462711</v>
      </c>
      <c r="E59" s="5">
        <v>53.743272250352483</v>
      </c>
      <c r="F59" s="5">
        <v>51.393274579609262</v>
      </c>
      <c r="G59" s="5">
        <v>20.614213986974548</v>
      </c>
      <c r="H59" s="5">
        <v>19.131380165894139</v>
      </c>
      <c r="I59" s="3">
        <v>42.559574805783058</v>
      </c>
      <c r="J59" s="3">
        <v>43.47172408538961</v>
      </c>
      <c r="K59" s="3">
        <v>40.872963310844568</v>
      </c>
      <c r="L59" s="3">
        <v>47.285625641220861</v>
      </c>
      <c r="M59" s="3">
        <v>66.995667166055611</v>
      </c>
      <c r="N59" s="3">
        <v>79.491219809394877</v>
      </c>
      <c r="O59" s="3"/>
      <c r="P59" s="12">
        <v>663480</v>
      </c>
      <c r="Q59" s="12">
        <v>355020</v>
      </c>
      <c r="R59" s="12">
        <v>247090</v>
      </c>
      <c r="S59" s="12">
        <v>61931</v>
      </c>
      <c r="T59" s="12">
        <v>602100</v>
      </c>
      <c r="U59" s="3"/>
      <c r="V59" s="3"/>
      <c r="W59" s="3"/>
      <c r="X59" s="3"/>
      <c r="Y59" s="3"/>
      <c r="Z59" s="3"/>
      <c r="AA59" s="3"/>
      <c r="AB59" s="3"/>
      <c r="AC59" s="3"/>
      <c r="AD59" s="4">
        <v>12274.892836105217</v>
      </c>
      <c r="AE59" s="4">
        <f t="shared" si="1"/>
        <v>138751.77860256488</v>
      </c>
      <c r="AF59" s="4">
        <v>126710.08720736679</v>
      </c>
      <c r="AG59" s="4">
        <v>11209.605796687225</v>
      </c>
      <c r="AH59" s="3">
        <v>8.6785852523662737</v>
      </c>
      <c r="AI59" s="4">
        <v>102344.03140937239</v>
      </c>
      <c r="AJ59" s="4">
        <v>55815187.733627617</v>
      </c>
      <c r="AK59" s="2"/>
      <c r="AL59" s="2"/>
      <c r="AM59" s="3"/>
      <c r="AN59" s="3"/>
      <c r="AO59" s="3"/>
      <c r="AR59" s="4"/>
      <c r="AS59" s="4"/>
      <c r="AT59" s="3"/>
      <c r="AU59" s="3">
        <v>68.950260623974799</v>
      </c>
      <c r="AV59" s="3">
        <v>61.232936523174828</v>
      </c>
      <c r="AW59" s="3"/>
      <c r="AX59" s="2">
        <v>68.711401281550792</v>
      </c>
      <c r="AY59" s="2">
        <v>47.376690262014435</v>
      </c>
      <c r="AZ59" s="2"/>
      <c r="BA59" s="2"/>
      <c r="BB59" s="2"/>
      <c r="BC59" s="2"/>
    </row>
    <row r="60" spans="1:55">
      <c r="A60" s="16">
        <v>30864</v>
      </c>
      <c r="B60" s="16" t="str">
        <f t="shared" si="0"/>
        <v>1984-Q3</v>
      </c>
      <c r="C60" s="5">
        <v>53.729747047349441</v>
      </c>
      <c r="D60" s="5">
        <v>55.062025043832037</v>
      </c>
      <c r="E60" s="5">
        <v>53.980363216452368</v>
      </c>
      <c r="F60" s="5">
        <v>52.087174503682846</v>
      </c>
      <c r="G60" s="5">
        <v>21.275696488543996</v>
      </c>
      <c r="H60" s="5">
        <v>19.470989588292266</v>
      </c>
      <c r="I60" s="3">
        <v>43.24317913511549</v>
      </c>
      <c r="J60" s="3">
        <v>44.165247477028075</v>
      </c>
      <c r="K60" s="3">
        <v>41.667861140872944</v>
      </c>
      <c r="L60" s="3">
        <v>48.010894902888964</v>
      </c>
      <c r="M60" s="3">
        <v>68.320232117421952</v>
      </c>
      <c r="N60" s="3">
        <v>81.545819087117323</v>
      </c>
      <c r="O60" s="3"/>
      <c r="P60" s="12">
        <v>681090</v>
      </c>
      <c r="Q60" s="12">
        <v>362560</v>
      </c>
      <c r="R60" s="12">
        <v>255700</v>
      </c>
      <c r="S60" s="12">
        <v>63372</v>
      </c>
      <c r="T60" s="12">
        <v>618260</v>
      </c>
      <c r="U60" s="3"/>
      <c r="V60" s="3"/>
      <c r="W60" s="3"/>
      <c r="X60" s="3"/>
      <c r="Y60" s="3"/>
      <c r="Z60" s="3"/>
      <c r="AA60" s="3"/>
      <c r="AB60" s="3"/>
      <c r="AC60" s="3"/>
      <c r="AD60" s="4">
        <v>12417.779464194378</v>
      </c>
      <c r="AE60" s="4">
        <f t="shared" si="1"/>
        <v>139048.13368705849</v>
      </c>
      <c r="AF60" s="4">
        <v>126876.0948432797</v>
      </c>
      <c r="AG60" s="4">
        <v>11330.74801699905</v>
      </c>
      <c r="AH60" s="3">
        <v>8.7538311525799912</v>
      </c>
      <c r="AI60" s="4">
        <v>102513.82534323788</v>
      </c>
      <c r="AJ60" s="4">
        <v>55738743.664838888</v>
      </c>
      <c r="AK60" s="2"/>
      <c r="AL60" s="2"/>
      <c r="AM60" s="3"/>
      <c r="AN60" s="3"/>
      <c r="AO60" s="3"/>
      <c r="AR60" s="4"/>
      <c r="AS60" s="4"/>
      <c r="AT60" s="3"/>
      <c r="AU60" s="3">
        <v>69.569988941782796</v>
      </c>
      <c r="AV60" s="3">
        <v>61.94909079052556</v>
      </c>
      <c r="AW60" s="3"/>
      <c r="AX60" s="2">
        <v>68.141810067548207</v>
      </c>
      <c r="AY60" s="2">
        <v>47.406249728723928</v>
      </c>
      <c r="AZ60" s="2"/>
      <c r="BA60" s="2"/>
      <c r="BB60" s="2"/>
      <c r="BC60" s="2"/>
    </row>
    <row r="61" spans="1:55">
      <c r="A61" s="16">
        <v>30956</v>
      </c>
      <c r="B61" s="16" t="str">
        <f t="shared" si="0"/>
        <v>1984-Q4</v>
      </c>
      <c r="C61" s="5">
        <v>54.004713460139847</v>
      </c>
      <c r="D61" s="5">
        <v>55.155867573842094</v>
      </c>
      <c r="E61" s="5">
        <v>54.455584921643805</v>
      </c>
      <c r="F61" s="5">
        <v>52.525707950954718</v>
      </c>
      <c r="G61" s="5">
        <v>21.589875348529318</v>
      </c>
      <c r="H61" s="5">
        <v>19.608960693326527</v>
      </c>
      <c r="I61" s="3">
        <v>43.673853169647906</v>
      </c>
      <c r="J61" s="3">
        <v>44.816865246460679</v>
      </c>
      <c r="K61" s="3">
        <v>42.100255690393709</v>
      </c>
      <c r="L61" s="3">
        <v>48.743216557469488</v>
      </c>
      <c r="M61" s="3">
        <v>69.337960870110763</v>
      </c>
      <c r="N61" s="3">
        <v>82.495297190502825</v>
      </c>
      <c r="O61" s="3"/>
      <c r="P61" s="12">
        <v>691390</v>
      </c>
      <c r="Q61" s="12">
        <v>369050</v>
      </c>
      <c r="R61" s="12">
        <v>257960</v>
      </c>
      <c r="S61" s="12">
        <v>64953</v>
      </c>
      <c r="T61" s="12">
        <v>627010</v>
      </c>
      <c r="U61" s="3"/>
      <c r="V61" s="3"/>
      <c r="W61" s="3"/>
      <c r="X61" s="3"/>
      <c r="Y61" s="3"/>
      <c r="Z61" s="3"/>
      <c r="AA61" s="3"/>
      <c r="AB61" s="3"/>
      <c r="AC61" s="3"/>
      <c r="AD61" s="4">
        <v>12597.555696414729</v>
      </c>
      <c r="AE61" s="4">
        <f t="shared" si="1"/>
        <v>139182.90451553627</v>
      </c>
      <c r="AF61" s="4">
        <v>126848.93485792622</v>
      </c>
      <c r="AG61" s="4">
        <v>11481.198265446705</v>
      </c>
      <c r="AH61" s="3">
        <v>8.8616987125981819</v>
      </c>
      <c r="AI61" s="4">
        <v>102599.03466560272</v>
      </c>
      <c r="AJ61" s="4">
        <v>55584813.088308126</v>
      </c>
      <c r="AK61" s="2"/>
      <c r="AL61" s="2"/>
      <c r="AM61" s="3"/>
      <c r="AN61" s="3"/>
      <c r="AO61" s="3"/>
      <c r="AR61" s="4"/>
      <c r="AS61" s="4"/>
      <c r="AT61" s="3"/>
      <c r="AU61" s="3">
        <v>69.940991157513437</v>
      </c>
      <c r="AV61" s="3">
        <v>62.438553440094182</v>
      </c>
      <c r="AW61" s="3"/>
      <c r="AX61" s="2">
        <v>67.910407439224713</v>
      </c>
      <c r="AY61" s="2">
        <v>47.497212062099493</v>
      </c>
      <c r="AZ61" s="2"/>
      <c r="BA61" s="2"/>
      <c r="BB61" s="2"/>
      <c r="BC61" s="2"/>
    </row>
    <row r="62" spans="1:55">
      <c r="A62" s="16">
        <v>31048</v>
      </c>
      <c r="B62" s="16" t="str">
        <f t="shared" si="0"/>
        <v>1985-Q1</v>
      </c>
      <c r="C62" s="5">
        <v>54.126066671587438</v>
      </c>
      <c r="D62" s="5">
        <v>55.63829325255869</v>
      </c>
      <c r="E62" s="5">
        <v>54.76402844644614</v>
      </c>
      <c r="F62" s="5">
        <v>51.92251596528034</v>
      </c>
      <c r="G62" s="5">
        <v>21.934307521336081</v>
      </c>
      <c r="H62" s="5">
        <v>20.054460893389976</v>
      </c>
      <c r="I62" s="3">
        <v>44.403303301834974</v>
      </c>
      <c r="J62" s="3">
        <v>45.567008628774545</v>
      </c>
      <c r="K62" s="3">
        <v>42.90438870818182</v>
      </c>
      <c r="L62" s="3">
        <v>49.322634364712911</v>
      </c>
      <c r="M62" s="3">
        <v>71.202026431395311</v>
      </c>
      <c r="N62" s="3">
        <v>85.458950386027496</v>
      </c>
      <c r="O62" s="3"/>
      <c r="P62" s="12">
        <v>704520</v>
      </c>
      <c r="Q62" s="12">
        <v>376570</v>
      </c>
      <c r="R62" s="12">
        <v>262150</v>
      </c>
      <c r="S62" s="12">
        <v>66389</v>
      </c>
      <c r="T62" s="12">
        <v>638730</v>
      </c>
      <c r="U62" s="3"/>
      <c r="V62" s="3"/>
      <c r="W62" s="3"/>
      <c r="X62" s="3"/>
      <c r="Y62" s="3"/>
      <c r="Z62" s="3"/>
      <c r="AA62" s="3"/>
      <c r="AB62" s="3"/>
      <c r="AC62" s="3"/>
      <c r="AD62" s="4">
        <v>12665.729481145601</v>
      </c>
      <c r="AE62" s="4">
        <f t="shared" si="1"/>
        <v>139278.08242841595</v>
      </c>
      <c r="AF62" s="4">
        <v>126882.45456752637</v>
      </c>
      <c r="AG62" s="4">
        <v>11538.490604090617</v>
      </c>
      <c r="AH62" s="3">
        <v>8.8999127822286752</v>
      </c>
      <c r="AI62" s="4">
        <v>102801.94136986948</v>
      </c>
      <c r="AJ62" s="4">
        <v>55477394.403510526</v>
      </c>
      <c r="AK62" s="2"/>
      <c r="AL62" s="2"/>
      <c r="AM62" s="3"/>
      <c r="AN62" s="3"/>
      <c r="AO62" s="3"/>
      <c r="AR62" s="4"/>
      <c r="AS62" s="4"/>
      <c r="AT62" s="3"/>
      <c r="AU62" s="3">
        <v>70.079636071611702</v>
      </c>
      <c r="AV62" s="3">
        <v>62.700027179847609</v>
      </c>
      <c r="AW62" s="3"/>
      <c r="AX62" s="2">
        <v>68.350801730888136</v>
      </c>
      <c r="AY62" s="2">
        <v>47.899993105035286</v>
      </c>
      <c r="AZ62" s="2"/>
      <c r="BA62" s="2"/>
      <c r="BB62" s="2"/>
      <c r="BC62" s="2"/>
    </row>
    <row r="63" spans="1:55">
      <c r="A63" s="16">
        <v>31138</v>
      </c>
      <c r="B63" s="16" t="str">
        <f t="shared" si="0"/>
        <v>1985-Q2</v>
      </c>
      <c r="C63" s="5">
        <v>54.642531729946569</v>
      </c>
      <c r="D63" s="5">
        <v>56.010110600252681</v>
      </c>
      <c r="E63" s="5">
        <v>55.102048891879065</v>
      </c>
      <c r="F63" s="5">
        <v>52.759619135612368</v>
      </c>
      <c r="G63" s="5">
        <v>21.819751189117291</v>
      </c>
      <c r="H63" s="5">
        <v>19.987278969158002</v>
      </c>
      <c r="I63" s="3">
        <v>44.995380724267555</v>
      </c>
      <c r="J63" s="3">
        <v>46.127558765133777</v>
      </c>
      <c r="K63" s="3">
        <v>43.381968476181918</v>
      </c>
      <c r="L63" s="3">
        <v>49.949809387455822</v>
      </c>
      <c r="M63" s="3">
        <v>71.513981970561289</v>
      </c>
      <c r="N63" s="3">
        <v>84.904188559944387</v>
      </c>
      <c r="O63" s="3"/>
      <c r="P63" s="12">
        <v>720730</v>
      </c>
      <c r="Q63" s="12">
        <v>382510</v>
      </c>
      <c r="R63" s="12">
        <v>271750</v>
      </c>
      <c r="S63" s="12">
        <v>67025</v>
      </c>
      <c r="T63" s="12">
        <v>654260</v>
      </c>
      <c r="U63" s="3"/>
      <c r="V63" s="3"/>
      <c r="W63" s="3"/>
      <c r="X63" s="3"/>
      <c r="Y63" s="3"/>
      <c r="Z63" s="3"/>
      <c r="AA63" s="3"/>
      <c r="AB63" s="3"/>
      <c r="AC63" s="3"/>
      <c r="AD63" s="4">
        <v>12710.479701965751</v>
      </c>
      <c r="AE63" s="4">
        <f t="shared" si="1"/>
        <v>139473.13179928789</v>
      </c>
      <c r="AF63" s="4">
        <v>127036.01974165053</v>
      </c>
      <c r="AG63" s="4">
        <v>11577.059534795744</v>
      </c>
      <c r="AH63" s="3">
        <v>8.9172100010884439</v>
      </c>
      <c r="AI63" s="4">
        <v>102960.73906001006</v>
      </c>
      <c r="AJ63" s="4">
        <v>55451538.276438363</v>
      </c>
      <c r="AK63" s="2"/>
      <c r="AL63" s="2"/>
      <c r="AM63" s="3"/>
      <c r="AN63" s="3"/>
      <c r="AO63" s="3"/>
      <c r="AR63" s="4"/>
      <c r="AS63" s="4"/>
      <c r="AT63" s="3"/>
      <c r="AU63" s="3">
        <v>70.662805533448619</v>
      </c>
      <c r="AV63" s="3">
        <v>63.327818982576204</v>
      </c>
      <c r="AW63" s="3"/>
      <c r="AX63" s="2">
        <v>68.157224870534733</v>
      </c>
      <c r="AY63" s="2">
        <v>48.161807267261217</v>
      </c>
      <c r="AZ63" s="2"/>
      <c r="BA63" s="2"/>
      <c r="BB63" s="2"/>
      <c r="BC63" s="2"/>
    </row>
    <row r="64" spans="1:55">
      <c r="A64" s="16">
        <v>31229</v>
      </c>
      <c r="B64" s="16" t="str">
        <f t="shared" si="0"/>
        <v>1985-Q3</v>
      </c>
      <c r="C64" s="5">
        <v>55.105090092446503</v>
      </c>
      <c r="D64" s="5">
        <v>56.53232359212921</v>
      </c>
      <c r="E64" s="5">
        <v>55.489561106158092</v>
      </c>
      <c r="F64" s="5">
        <v>53.854831827746551</v>
      </c>
      <c r="G64" s="5">
        <v>22.074913683402396</v>
      </c>
      <c r="H64" s="5">
        <v>20.446559655679916</v>
      </c>
      <c r="I64" s="3">
        <v>45.701683963269979</v>
      </c>
      <c r="J64" s="3">
        <v>46.659607579953317</v>
      </c>
      <c r="K64" s="3">
        <v>43.912296331558373</v>
      </c>
      <c r="L64" s="3">
        <v>50.464643975108018</v>
      </c>
      <c r="M64" s="3">
        <v>71.611043572628844</v>
      </c>
      <c r="N64" s="3">
        <v>83.1249447398489</v>
      </c>
      <c r="O64" s="3"/>
      <c r="P64" s="12">
        <v>738240</v>
      </c>
      <c r="Q64" s="12">
        <v>390980</v>
      </c>
      <c r="R64" s="12">
        <v>279880</v>
      </c>
      <c r="S64" s="12">
        <v>67927</v>
      </c>
      <c r="T64" s="12">
        <v>670860</v>
      </c>
      <c r="U64" s="3"/>
      <c r="V64" s="3"/>
      <c r="W64" s="3"/>
      <c r="X64" s="3"/>
      <c r="Y64" s="3"/>
      <c r="Z64" s="3"/>
      <c r="AA64" s="3"/>
      <c r="AB64" s="3"/>
      <c r="AC64" s="3"/>
      <c r="AD64" s="4">
        <v>12789.244001962854</v>
      </c>
      <c r="AE64" s="4">
        <f t="shared" si="1"/>
        <v>139772.29153194054</v>
      </c>
      <c r="AF64" s="4">
        <v>127262.53185641607</v>
      </c>
      <c r="AG64" s="4">
        <v>11644.593891825414</v>
      </c>
      <c r="AH64" s="3">
        <v>8.950099864868962</v>
      </c>
      <c r="AI64" s="4">
        <v>103246.51322316713</v>
      </c>
      <c r="AJ64" s="4">
        <v>55477810.27582369</v>
      </c>
      <c r="AK64" s="2"/>
      <c r="AL64" s="2"/>
      <c r="AM64" s="3"/>
      <c r="AN64" s="3"/>
      <c r="AO64" s="3"/>
      <c r="AR64" s="4"/>
      <c r="AS64" s="4"/>
      <c r="AT64" s="3"/>
      <c r="AU64" s="3">
        <v>71.134142214987577</v>
      </c>
      <c r="AV64" s="3">
        <v>63.833656479890386</v>
      </c>
      <c r="AW64" s="3"/>
      <c r="AX64" s="2">
        <v>68.21523843088201</v>
      </c>
      <c r="AY64" s="2">
        <v>48.524324717716475</v>
      </c>
      <c r="AZ64" s="2"/>
      <c r="BA64" s="2"/>
      <c r="BB64" s="2"/>
      <c r="BC64" s="2"/>
    </row>
    <row r="65" spans="1:55">
      <c r="A65" s="16">
        <v>31321</v>
      </c>
      <c r="B65" s="16" t="str">
        <f t="shared" si="0"/>
        <v>1985-Q4</v>
      </c>
      <c r="C65" s="5">
        <v>55.433619373321733</v>
      </c>
      <c r="D65" s="5">
        <v>56.948761258210034</v>
      </c>
      <c r="E65" s="5">
        <v>55.991811570707384</v>
      </c>
      <c r="F65" s="5">
        <v>54.495893415216436</v>
      </c>
      <c r="G65" s="5">
        <v>22.106166242940088</v>
      </c>
      <c r="H65" s="5">
        <v>20.506190487667187</v>
      </c>
      <c r="I65" s="3">
        <v>46.364201545453021</v>
      </c>
      <c r="J65" s="3">
        <v>47.226947273161016</v>
      </c>
      <c r="K65" s="3">
        <v>44.426549055973638</v>
      </c>
      <c r="L65" s="3">
        <v>51.206269418533402</v>
      </c>
      <c r="M65" s="3">
        <v>71.278356836827086</v>
      </c>
      <c r="N65" s="3">
        <v>81.682523987254839</v>
      </c>
      <c r="O65" s="3"/>
      <c r="P65" s="12">
        <v>753400</v>
      </c>
      <c r="Q65" s="12">
        <v>397860</v>
      </c>
      <c r="R65" s="12">
        <v>287410</v>
      </c>
      <c r="S65" s="12">
        <v>68673</v>
      </c>
      <c r="T65" s="12">
        <v>685260</v>
      </c>
      <c r="U65" s="3"/>
      <c r="V65" s="3"/>
      <c r="W65" s="3"/>
      <c r="X65" s="3"/>
      <c r="Y65" s="3"/>
      <c r="Z65" s="3"/>
      <c r="AA65" s="3"/>
      <c r="AB65" s="3"/>
      <c r="AC65" s="3"/>
      <c r="AD65" s="4">
        <v>12853.924182276874</v>
      </c>
      <c r="AE65" s="4">
        <f t="shared" si="1"/>
        <v>140179.11429654036</v>
      </c>
      <c r="AF65" s="4">
        <v>127608.44946661539</v>
      </c>
      <c r="AG65" s="4">
        <v>11701.239108929554</v>
      </c>
      <c r="AH65" s="3">
        <v>8.9675733029190745</v>
      </c>
      <c r="AI65" s="4">
        <v>103610.46077090822</v>
      </c>
      <c r="AJ65" s="4">
        <v>55568552.15336553</v>
      </c>
      <c r="AK65" s="2"/>
      <c r="AL65" s="2"/>
      <c r="AM65" s="3"/>
      <c r="AN65" s="3"/>
      <c r="AO65" s="3"/>
      <c r="AR65" s="4"/>
      <c r="AS65" s="4"/>
      <c r="AT65" s="3"/>
      <c r="AU65" s="3">
        <v>71.364256421031342</v>
      </c>
      <c r="AV65" s="3">
        <v>64.109364306386709</v>
      </c>
      <c r="AW65" s="3"/>
      <c r="AX65" s="2">
        <v>68.310478632678894</v>
      </c>
      <c r="AY65" s="2">
        <v>48.749265133858785</v>
      </c>
      <c r="AZ65" s="2"/>
      <c r="BA65" s="2"/>
      <c r="BB65" s="2"/>
      <c r="BC65" s="2"/>
    </row>
    <row r="66" spans="1:55">
      <c r="A66" s="16">
        <v>31413</v>
      </c>
      <c r="B66" s="16" t="str">
        <f t="shared" si="0"/>
        <v>1986-Q1</v>
      </c>
      <c r="C66" s="5">
        <v>55.244509380303654</v>
      </c>
      <c r="D66" s="5">
        <v>57.144707992241599</v>
      </c>
      <c r="E66" s="5">
        <v>56.174617796780581</v>
      </c>
      <c r="F66" s="5">
        <v>53.966807391986222</v>
      </c>
      <c r="G66" s="5">
        <v>21.763452652742611</v>
      </c>
      <c r="H66" s="5">
        <v>20.58163242177082</v>
      </c>
      <c r="I66" s="3">
        <v>47.217560036042556</v>
      </c>
      <c r="J66" s="3">
        <v>47.625406043441501</v>
      </c>
      <c r="K66" s="3">
        <v>44.975817724294117</v>
      </c>
      <c r="L66" s="3">
        <v>51.460044570663612</v>
      </c>
      <c r="M66" s="3">
        <v>70.268635295502321</v>
      </c>
      <c r="N66" s="3">
        <v>77.994637484234531</v>
      </c>
      <c r="O66" s="3"/>
      <c r="P66" s="12">
        <v>764650</v>
      </c>
      <c r="Q66" s="12">
        <v>404480</v>
      </c>
      <c r="R66" s="12">
        <v>289490</v>
      </c>
      <c r="S66" s="12">
        <v>71266</v>
      </c>
      <c r="T66" s="12">
        <v>693970</v>
      </c>
      <c r="U66" s="3"/>
      <c r="V66" s="3"/>
      <c r="W66" s="3"/>
      <c r="X66" s="3"/>
      <c r="Y66" s="3"/>
      <c r="Z66" s="3"/>
      <c r="AA66" s="3"/>
      <c r="AB66" s="3"/>
      <c r="AC66" s="3"/>
      <c r="AD66" s="4">
        <v>12905.74918428554</v>
      </c>
      <c r="AE66" s="4">
        <f t="shared" si="1"/>
        <v>140581.62203851886</v>
      </c>
      <c r="AF66" s="4">
        <v>127961.55849025787</v>
      </c>
      <c r="AG66" s="4">
        <v>11747.195367066281</v>
      </c>
      <c r="AH66" s="3">
        <v>8.9770365181895162</v>
      </c>
      <c r="AI66" s="4">
        <v>104001.90637376392</v>
      </c>
      <c r="AJ66" s="4">
        <v>55667022.755215123</v>
      </c>
      <c r="AK66" s="2"/>
      <c r="AL66" s="2"/>
      <c r="AM66" s="3"/>
      <c r="AN66" s="3"/>
      <c r="AO66" s="3"/>
      <c r="AR66" s="4"/>
      <c r="AS66" s="4"/>
      <c r="AT66" s="3"/>
      <c r="AU66" s="3">
        <v>70.92454222898678</v>
      </c>
      <c r="AV66" s="3">
        <v>63.777639724121912</v>
      </c>
      <c r="AW66" s="3"/>
      <c r="AX66" s="2">
        <v>68.780159533896878</v>
      </c>
      <c r="AY66" s="2">
        <v>48.782013293783166</v>
      </c>
      <c r="AZ66" s="2"/>
      <c r="BA66" s="2"/>
      <c r="BB66" s="2"/>
      <c r="BC66" s="2"/>
    </row>
    <row r="67" spans="1:55">
      <c r="A67" s="16">
        <v>31503</v>
      </c>
      <c r="B67" s="16" t="str">
        <f t="shared" ref="B67:B130" si="2">YEAR(A67)&amp;"-Q"&amp;ROUNDUP(MONTH(A67)/3,0)</f>
        <v>1986-Q2</v>
      </c>
      <c r="C67" s="5">
        <v>56.257433978524062</v>
      </c>
      <c r="D67" s="5">
        <v>58.177178170187219</v>
      </c>
      <c r="E67" s="5">
        <v>56.662370745982464</v>
      </c>
      <c r="F67" s="5">
        <v>55.395588705591024</v>
      </c>
      <c r="G67" s="5">
        <v>22.148482046993465</v>
      </c>
      <c r="H67" s="5">
        <v>21.357363855479509</v>
      </c>
      <c r="I67" s="3">
        <v>47.862436951054299</v>
      </c>
      <c r="J67" s="3">
        <v>47.907148003054623</v>
      </c>
      <c r="K67" s="3">
        <v>45.340792514926378</v>
      </c>
      <c r="L67" s="3">
        <v>51.965109551304124</v>
      </c>
      <c r="M67" s="3">
        <v>69.381133475576334</v>
      </c>
      <c r="N67" s="3">
        <v>74.084289518975851</v>
      </c>
      <c r="O67" s="3"/>
      <c r="P67" s="12">
        <v>789310</v>
      </c>
      <c r="Q67" s="12">
        <v>411610</v>
      </c>
      <c r="R67" s="12">
        <v>304480</v>
      </c>
      <c r="S67" s="12">
        <v>73758</v>
      </c>
      <c r="T67" s="12">
        <v>716090</v>
      </c>
      <c r="U67" s="3"/>
      <c r="V67" s="3"/>
      <c r="W67" s="3"/>
      <c r="X67" s="3"/>
      <c r="Y67" s="3"/>
      <c r="Z67" s="3"/>
      <c r="AA67" s="3"/>
      <c r="AB67" s="3"/>
      <c r="AC67" s="3"/>
      <c r="AD67" s="4">
        <v>12993.551162596714</v>
      </c>
      <c r="AE67" s="4">
        <f t="shared" ref="AE67:AE130" si="3">AF67/(1-AH67/100)</f>
        <v>140955.50071520312</v>
      </c>
      <c r="AF67" s="4">
        <v>128254.19961268951</v>
      </c>
      <c r="AG67" s="4">
        <v>11822.72061771074</v>
      </c>
      <c r="AH67" s="3">
        <v>9.0108587732069143</v>
      </c>
      <c r="AI67" s="4">
        <v>104366.84127411529</v>
      </c>
      <c r="AJ67" s="4">
        <v>55739075.656810537</v>
      </c>
      <c r="AK67" s="2"/>
      <c r="AL67" s="2"/>
      <c r="AM67" s="3"/>
      <c r="AN67" s="3"/>
      <c r="AO67" s="3"/>
      <c r="AR67" s="4"/>
      <c r="AS67" s="4"/>
      <c r="AT67" s="3"/>
      <c r="AU67" s="3">
        <v>72.060167236008425</v>
      </c>
      <c r="AV67" s="3">
        <v>64.863065970545875</v>
      </c>
      <c r="AW67" s="3"/>
      <c r="AX67" s="2">
        <v>68.762081569132533</v>
      </c>
      <c r="AY67" s="2">
        <v>49.550070973677421</v>
      </c>
      <c r="AZ67" s="2"/>
      <c r="BA67" s="2"/>
      <c r="BB67" s="2"/>
      <c r="BC67" s="2"/>
    </row>
    <row r="68" spans="1:55">
      <c r="A68" s="16">
        <v>31594</v>
      </c>
      <c r="B68" s="16" t="str">
        <f t="shared" si="2"/>
        <v>1986-Q3</v>
      </c>
      <c r="C68" s="5">
        <v>56.543230724318427</v>
      </c>
      <c r="D68" s="5">
        <v>58.604133700694412</v>
      </c>
      <c r="E68" s="5">
        <v>57.013870267447579</v>
      </c>
      <c r="F68" s="5">
        <v>56.18912337853051</v>
      </c>
      <c r="G68" s="5">
        <v>22.255840282062618</v>
      </c>
      <c r="H68" s="5">
        <v>21.902388810400247</v>
      </c>
      <c r="I68" s="3">
        <v>48.383261043475947</v>
      </c>
      <c r="J68" s="3">
        <v>48.233029428999139</v>
      </c>
      <c r="K68" s="3">
        <v>45.814481873901222</v>
      </c>
      <c r="L68" s="3">
        <v>52.172627856567985</v>
      </c>
      <c r="M68" s="3">
        <v>68.795517791531381</v>
      </c>
      <c r="N68" s="3">
        <v>71.224105127106711</v>
      </c>
      <c r="O68" s="3"/>
      <c r="P68" s="12">
        <v>801950</v>
      </c>
      <c r="Q68" s="12">
        <v>418210</v>
      </c>
      <c r="R68" s="12">
        <v>308790</v>
      </c>
      <c r="S68" s="12">
        <v>75506</v>
      </c>
      <c r="T68" s="12">
        <v>727000</v>
      </c>
      <c r="U68" s="3"/>
      <c r="V68" s="3"/>
      <c r="W68" s="3"/>
      <c r="X68" s="3"/>
      <c r="Y68" s="3"/>
      <c r="Z68" s="3"/>
      <c r="AA68" s="3"/>
      <c r="AB68" s="3"/>
      <c r="AC68" s="3"/>
      <c r="AD68" s="4">
        <v>13037.563653047559</v>
      </c>
      <c r="AE68" s="4">
        <f t="shared" si="3"/>
        <v>141417.43851024518</v>
      </c>
      <c r="AF68" s="4">
        <v>128673.23841158894</v>
      </c>
      <c r="AG68" s="4">
        <v>11862.649712138013</v>
      </c>
      <c r="AH68" s="3">
        <v>9.0117599589621715</v>
      </c>
      <c r="AI68" s="4">
        <v>104686.31309192203</v>
      </c>
      <c r="AJ68" s="4">
        <v>55869061.265921496</v>
      </c>
      <c r="AK68" s="2"/>
      <c r="AL68" s="2"/>
      <c r="AM68" s="3"/>
      <c r="AN68" s="3"/>
      <c r="AO68" s="3"/>
      <c r="AR68" s="4"/>
      <c r="AS68" s="4"/>
      <c r="AT68" s="3"/>
      <c r="AU68" s="3">
        <v>72.190380220511614</v>
      </c>
      <c r="AV68" s="3">
        <v>65.040902882604385</v>
      </c>
      <c r="AW68" s="3"/>
      <c r="AX68" s="2">
        <v>68.916611085633889</v>
      </c>
      <c r="AY68" s="2">
        <v>49.75116357781036</v>
      </c>
      <c r="AZ68" s="2"/>
      <c r="BA68" s="2"/>
      <c r="BB68" s="2"/>
      <c r="BC68" s="2"/>
    </row>
    <row r="69" spans="1:55">
      <c r="A69" s="16">
        <v>31686</v>
      </c>
      <c r="B69" s="16" t="str">
        <f t="shared" si="2"/>
        <v>1986-Q4</v>
      </c>
      <c r="C69" s="5">
        <v>56.683253863715322</v>
      </c>
      <c r="D69" s="5">
        <v>59.04999756424769</v>
      </c>
      <c r="E69" s="5">
        <v>57.413208175289256</v>
      </c>
      <c r="F69" s="5">
        <v>56.687491016438258</v>
      </c>
      <c r="G69" s="5">
        <v>22.104517774952061</v>
      </c>
      <c r="H69" s="5">
        <v>21.957219349956848</v>
      </c>
      <c r="I69" s="3">
        <v>48.797076265611409</v>
      </c>
      <c r="J69" s="3">
        <v>48.679291735750382</v>
      </c>
      <c r="K69" s="3">
        <v>46.216152913224597</v>
      </c>
      <c r="L69" s="3">
        <v>52.683477735446857</v>
      </c>
      <c r="M69" s="3">
        <v>68.97531337438781</v>
      </c>
      <c r="N69" s="3">
        <v>70.771890725824477</v>
      </c>
      <c r="O69" s="3"/>
      <c r="P69" s="12">
        <v>810810</v>
      </c>
      <c r="Q69" s="12">
        <v>423920</v>
      </c>
      <c r="R69" s="12">
        <v>312070</v>
      </c>
      <c r="S69" s="12">
        <v>75384</v>
      </c>
      <c r="T69" s="12">
        <v>735990</v>
      </c>
      <c r="U69" s="3"/>
      <c r="V69" s="3"/>
      <c r="W69" s="3"/>
      <c r="X69" s="3"/>
      <c r="Y69" s="3"/>
      <c r="Z69" s="3"/>
      <c r="AA69" s="3"/>
      <c r="AB69" s="3"/>
      <c r="AC69" s="3"/>
      <c r="AD69" s="4">
        <v>13140.988033517018</v>
      </c>
      <c r="AE69" s="4">
        <f t="shared" si="3"/>
        <v>141988.26585483155</v>
      </c>
      <c r="AF69" s="4">
        <v>129147.37210713151</v>
      </c>
      <c r="AG69" s="4">
        <v>11952.565665920029</v>
      </c>
      <c r="AH69" s="3">
        <v>9.0436302397189188</v>
      </c>
      <c r="AI69" s="4">
        <v>105165.51850640279</v>
      </c>
      <c r="AJ69" s="4">
        <v>56033988.962153345</v>
      </c>
      <c r="AK69" s="2"/>
      <c r="AL69" s="2"/>
      <c r="AM69" s="3"/>
      <c r="AN69" s="3"/>
      <c r="AO69" s="3"/>
      <c r="AR69" s="4"/>
      <c r="AS69" s="4"/>
      <c r="AT69" s="3"/>
      <c r="AU69" s="3">
        <v>72.103465781497917</v>
      </c>
      <c r="AV69" s="3">
        <v>65.010057298659049</v>
      </c>
      <c r="AW69" s="3"/>
      <c r="AX69" s="2">
        <v>69.269394817386782</v>
      </c>
      <c r="AY69" s="2">
        <v>49.945634389205168</v>
      </c>
      <c r="AZ69" s="2"/>
      <c r="BA69" s="2"/>
      <c r="BB69" s="2"/>
      <c r="BC69" s="2"/>
    </row>
    <row r="70" spans="1:55">
      <c r="A70" s="16">
        <v>31778</v>
      </c>
      <c r="B70" s="16" t="str">
        <f t="shared" si="2"/>
        <v>1987-Q1</v>
      </c>
      <c r="C70" s="5">
        <v>56.411215812484592</v>
      </c>
      <c r="D70" s="5">
        <v>59.154275992161928</v>
      </c>
      <c r="E70" s="5">
        <v>57.962827725845528</v>
      </c>
      <c r="F70" s="5">
        <v>55.754759467485911</v>
      </c>
      <c r="G70" s="5">
        <v>21.99710142691389</v>
      </c>
      <c r="H70" s="5">
        <v>22.466997039409357</v>
      </c>
      <c r="I70" s="3">
        <v>49.186110063837248</v>
      </c>
      <c r="J70" s="3">
        <v>49.044197458675335</v>
      </c>
      <c r="K70" s="3">
        <v>46.51947750826659</v>
      </c>
      <c r="L70" s="3">
        <v>53.154312773043735</v>
      </c>
      <c r="M70" s="3">
        <v>69.00677700588713</v>
      </c>
      <c r="N70" s="3">
        <v>71.188529344918265</v>
      </c>
      <c r="O70" s="3"/>
      <c r="P70" s="12">
        <v>813350</v>
      </c>
      <c r="Q70" s="12">
        <v>428910</v>
      </c>
      <c r="R70" s="12">
        <v>307950</v>
      </c>
      <c r="S70" s="12">
        <v>77126</v>
      </c>
      <c r="T70" s="12">
        <v>736860</v>
      </c>
      <c r="U70" s="3"/>
      <c r="V70" s="3"/>
      <c r="W70" s="3"/>
      <c r="X70" s="3"/>
      <c r="Y70" s="3"/>
      <c r="Z70" s="3"/>
      <c r="AA70" s="3"/>
      <c r="AB70" s="3"/>
      <c r="AC70" s="3"/>
      <c r="AD70" s="4">
        <v>13221.000562582827</v>
      </c>
      <c r="AE70" s="4">
        <f t="shared" si="3"/>
        <v>142348.54134785445</v>
      </c>
      <c r="AF70" s="4">
        <v>129433.51948472159</v>
      </c>
      <c r="AG70" s="4">
        <v>12021.483449857438</v>
      </c>
      <c r="AH70" s="3">
        <v>9.0728164411412315</v>
      </c>
      <c r="AI70" s="4">
        <v>105422.08711495214</v>
      </c>
      <c r="AJ70" s="4">
        <v>56137213.736737438</v>
      </c>
      <c r="AK70" s="2"/>
      <c r="AL70" s="2"/>
      <c r="AM70" s="3"/>
      <c r="AN70" s="3"/>
      <c r="AO70" s="3"/>
      <c r="AR70" s="4"/>
      <c r="AS70" s="4"/>
      <c r="AT70" s="3"/>
      <c r="AU70" s="3">
        <v>71.598783067181643</v>
      </c>
      <c r="AV70" s="3">
        <v>64.57909029552377</v>
      </c>
      <c r="AW70" s="3"/>
      <c r="AX70" s="2">
        <v>69.726355405259994</v>
      </c>
      <c r="AY70" s="2">
        <v>49.923221947264167</v>
      </c>
      <c r="AZ70" s="2"/>
      <c r="BA70" s="2"/>
      <c r="BB70" s="2"/>
      <c r="BC70" s="2"/>
    </row>
    <row r="71" spans="1:55">
      <c r="A71" s="16">
        <v>31868</v>
      </c>
      <c r="B71" s="16" t="str">
        <f t="shared" si="2"/>
        <v>1987-Q2</v>
      </c>
      <c r="C71" s="5">
        <v>57.36160421784092</v>
      </c>
      <c r="D71" s="5">
        <v>60.177188756812164</v>
      </c>
      <c r="E71" s="5">
        <v>58.49509393839687</v>
      </c>
      <c r="F71" s="5">
        <v>57.610206989411111</v>
      </c>
      <c r="G71" s="5">
        <v>22.325004041398483</v>
      </c>
      <c r="H71" s="5">
        <v>23.015657751372785</v>
      </c>
      <c r="I71" s="3">
        <v>49.646013697813224</v>
      </c>
      <c r="J71" s="3">
        <v>49.510016303792845</v>
      </c>
      <c r="K71" s="3">
        <v>47.394314429300543</v>
      </c>
      <c r="L71" s="3">
        <v>53.628739970489761</v>
      </c>
      <c r="M71" s="3">
        <v>69.325989548464293</v>
      </c>
      <c r="N71" s="3">
        <v>71.665612352856002</v>
      </c>
      <c r="O71" s="3"/>
      <c r="P71" s="12">
        <v>834790</v>
      </c>
      <c r="Q71" s="12">
        <v>437890</v>
      </c>
      <c r="R71" s="12">
        <v>319360</v>
      </c>
      <c r="S71" s="12">
        <v>78145</v>
      </c>
      <c r="T71" s="12">
        <v>757250</v>
      </c>
      <c r="U71" s="3"/>
      <c r="V71" s="3"/>
      <c r="W71" s="3"/>
      <c r="X71" s="3"/>
      <c r="Y71" s="3"/>
      <c r="Z71" s="3"/>
      <c r="AA71" s="3"/>
      <c r="AB71" s="3"/>
      <c r="AC71" s="3"/>
      <c r="AD71" s="4">
        <v>13313.252524561443</v>
      </c>
      <c r="AE71" s="4">
        <f t="shared" si="3"/>
        <v>142786.10188688012</v>
      </c>
      <c r="AF71" s="4">
        <v>129785.46458594529</v>
      </c>
      <c r="AG71" s="4">
        <v>12101.084357769561</v>
      </c>
      <c r="AH71" s="3">
        <v>9.1049738939118718</v>
      </c>
      <c r="AI71" s="4">
        <v>105760.22413489662</v>
      </c>
      <c r="AJ71" s="4">
        <v>56292211.449841022</v>
      </c>
      <c r="AK71" s="2"/>
      <c r="AL71" s="2"/>
      <c r="AM71" s="3"/>
      <c r="AN71" s="3"/>
      <c r="AO71" s="3"/>
      <c r="AR71" s="4"/>
      <c r="AS71" s="4"/>
      <c r="AT71" s="3"/>
      <c r="AU71" s="3">
        <v>72.607615408505239</v>
      </c>
      <c r="AV71" s="3">
        <v>65.486276079418587</v>
      </c>
      <c r="AW71" s="3"/>
      <c r="AX71" s="2">
        <v>69.756854451624278</v>
      </c>
      <c r="AY71" s="2">
        <v>50.648788601306116</v>
      </c>
      <c r="AZ71" s="2"/>
      <c r="BA71" s="2"/>
      <c r="BB71" s="2"/>
      <c r="BC71" s="2"/>
    </row>
    <row r="72" spans="1:55">
      <c r="A72" s="16">
        <v>31959</v>
      </c>
      <c r="B72" s="16" t="str">
        <f t="shared" si="2"/>
        <v>1987-Q3</v>
      </c>
      <c r="C72" s="5">
        <v>57.977615029934931</v>
      </c>
      <c r="D72" s="5">
        <v>60.694938968825596</v>
      </c>
      <c r="E72" s="5">
        <v>58.868167458457712</v>
      </c>
      <c r="F72" s="5">
        <v>58.945962230052409</v>
      </c>
      <c r="G72" s="5">
        <v>23.438445063634887</v>
      </c>
      <c r="H72" s="5">
        <v>23.946226840169356</v>
      </c>
      <c r="I72" s="3">
        <v>49.994843160802681</v>
      </c>
      <c r="J72" s="3">
        <v>49.889755111499305</v>
      </c>
      <c r="K72" s="3">
        <v>47.855516067104212</v>
      </c>
      <c r="L72" s="3">
        <v>53.970017284453988</v>
      </c>
      <c r="M72" s="3">
        <v>69.469583688985864</v>
      </c>
      <c r="N72" s="3">
        <v>72.370873162542466</v>
      </c>
      <c r="O72" s="3"/>
      <c r="P72" s="12">
        <v>849680</v>
      </c>
      <c r="Q72" s="12">
        <v>444870</v>
      </c>
      <c r="R72" s="12">
        <v>324880</v>
      </c>
      <c r="S72" s="12">
        <v>80563</v>
      </c>
      <c r="T72" s="12">
        <v>769740</v>
      </c>
      <c r="U72" s="3"/>
      <c r="V72" s="3"/>
      <c r="W72" s="3"/>
      <c r="X72" s="3"/>
      <c r="Y72" s="3"/>
      <c r="Z72" s="3"/>
      <c r="AA72" s="3"/>
      <c r="AB72" s="3"/>
      <c r="AC72" s="3"/>
      <c r="AD72" s="4">
        <v>13290.440042475913</v>
      </c>
      <c r="AE72" s="4">
        <f t="shared" si="3"/>
        <v>143133.3983837186</v>
      </c>
      <c r="AF72" s="4">
        <v>130150.24381498454</v>
      </c>
      <c r="AG72" s="4">
        <v>12084.908424373951</v>
      </c>
      <c r="AH72" s="3">
        <v>9.0706674440358146</v>
      </c>
      <c r="AI72" s="4">
        <v>106219.62236122244</v>
      </c>
      <c r="AJ72" s="4">
        <v>56461106.471017808</v>
      </c>
      <c r="AK72" s="2"/>
      <c r="AL72" s="2"/>
      <c r="AM72" s="3"/>
      <c r="AN72" s="3"/>
      <c r="AO72" s="3"/>
      <c r="AR72" s="4"/>
      <c r="AS72" s="4"/>
      <c r="AT72" s="3"/>
      <c r="AU72" s="3">
        <v>73.181667578204653</v>
      </c>
      <c r="AV72" s="3">
        <v>65.991542204749138</v>
      </c>
      <c r="AW72" s="3"/>
      <c r="AX72" s="2">
        <v>69.609484063573333</v>
      </c>
      <c r="AY72" s="2">
        <v>50.941381230307584</v>
      </c>
      <c r="AZ72" s="2"/>
      <c r="BA72" s="2"/>
      <c r="BB72" s="2"/>
      <c r="BC72" s="2"/>
    </row>
    <row r="73" spans="1:55">
      <c r="A73" s="16">
        <v>32051</v>
      </c>
      <c r="B73" s="16" t="str">
        <f t="shared" si="2"/>
        <v>1987-Q4</v>
      </c>
      <c r="C73" s="5">
        <v>58.7166486788051</v>
      </c>
      <c r="D73" s="5">
        <v>61.458857598607182</v>
      </c>
      <c r="E73" s="5">
        <v>59.38703562687347</v>
      </c>
      <c r="F73" s="5">
        <v>59.83530330899999</v>
      </c>
      <c r="G73" s="5">
        <v>23.440141786727882</v>
      </c>
      <c r="H73" s="5">
        <v>24.432589963367104</v>
      </c>
      <c r="I73" s="3">
        <v>50.590945552342468</v>
      </c>
      <c r="J73" s="3">
        <v>50.262679575435001</v>
      </c>
      <c r="K73" s="3">
        <v>48.33633865230918</v>
      </c>
      <c r="L73" s="3">
        <v>54.696221554386341</v>
      </c>
      <c r="M73" s="3">
        <v>70.122056448752389</v>
      </c>
      <c r="N73" s="3">
        <v>72.017363270793894</v>
      </c>
      <c r="O73" s="3"/>
      <c r="P73" s="12">
        <v>870770</v>
      </c>
      <c r="Q73" s="12">
        <v>452640</v>
      </c>
      <c r="R73" s="12">
        <v>334580</v>
      </c>
      <c r="S73" s="12">
        <v>84192</v>
      </c>
      <c r="T73" s="12">
        <v>787220</v>
      </c>
      <c r="U73" s="3"/>
      <c r="V73" s="3"/>
      <c r="W73" s="3"/>
      <c r="X73" s="3"/>
      <c r="Y73" s="3"/>
      <c r="Z73" s="3"/>
      <c r="AA73" s="3"/>
      <c r="AB73" s="3"/>
      <c r="AC73" s="3"/>
      <c r="AD73" s="4">
        <v>13175.061434762049</v>
      </c>
      <c r="AE73" s="4">
        <f t="shared" si="3"/>
        <v>143381.74147435816</v>
      </c>
      <c r="AF73" s="4">
        <v>130499.38295593933</v>
      </c>
      <c r="AG73" s="4">
        <v>11991.327277542654</v>
      </c>
      <c r="AH73" s="3">
        <v>8.984657590257175</v>
      </c>
      <c r="AI73" s="4">
        <v>106547.4446846537</v>
      </c>
      <c r="AJ73" s="4">
        <v>56611983.228472173</v>
      </c>
      <c r="AK73" s="2"/>
      <c r="AL73" s="2"/>
      <c r="AM73" s="3"/>
      <c r="AN73" s="3"/>
      <c r="AO73" s="3"/>
      <c r="AR73" s="4"/>
      <c r="AS73" s="4"/>
      <c r="AT73" s="3"/>
      <c r="AU73" s="3">
        <v>73.916218878692135</v>
      </c>
      <c r="AV73" s="3">
        <v>66.654612319866743</v>
      </c>
      <c r="AW73" s="3"/>
      <c r="AX73" s="2">
        <v>69.598440038982844</v>
      </c>
      <c r="AY73" s="2">
        <v>51.444535275369851</v>
      </c>
      <c r="AZ73" s="2"/>
      <c r="BA73" s="2"/>
      <c r="BB73" s="2"/>
      <c r="BC73" s="2"/>
    </row>
    <row r="74" spans="1:55">
      <c r="A74" s="16">
        <v>32143</v>
      </c>
      <c r="B74" s="16" t="str">
        <f t="shared" si="2"/>
        <v>1988-Q1</v>
      </c>
      <c r="C74" s="5">
        <v>59.040882743306838</v>
      </c>
      <c r="D74" s="5">
        <v>61.491330475714285</v>
      </c>
      <c r="E74" s="5">
        <v>59.782456922747038</v>
      </c>
      <c r="F74" s="5">
        <v>60.800539263438047</v>
      </c>
      <c r="G74" s="5">
        <v>22.961985072648982</v>
      </c>
      <c r="H74" s="5">
        <v>24.22049305378275</v>
      </c>
      <c r="I74" s="3">
        <v>51.076405031876035</v>
      </c>
      <c r="J74" s="3">
        <v>50.625338683133215</v>
      </c>
      <c r="K74" s="3">
        <v>48.749633269366619</v>
      </c>
      <c r="L74" s="3">
        <v>55.123402313574701</v>
      </c>
      <c r="M74" s="3">
        <v>70.192931168417175</v>
      </c>
      <c r="N74" s="3">
        <v>72.106244646941065</v>
      </c>
      <c r="O74" s="3"/>
      <c r="P74" s="12">
        <v>883980</v>
      </c>
      <c r="Q74" s="12">
        <v>460780</v>
      </c>
      <c r="R74" s="12">
        <v>340090</v>
      </c>
      <c r="S74" s="12">
        <v>83743</v>
      </c>
      <c r="T74" s="12">
        <v>800870</v>
      </c>
      <c r="U74" s="3"/>
      <c r="V74" s="3"/>
      <c r="W74" s="3"/>
      <c r="X74" s="3"/>
      <c r="Y74" s="3"/>
      <c r="Z74" s="3"/>
      <c r="AA74" s="3"/>
      <c r="AB74" s="3"/>
      <c r="AC74" s="3"/>
      <c r="AD74" s="4">
        <v>13117.216635540053</v>
      </c>
      <c r="AE74" s="4">
        <f t="shared" si="3"/>
        <v>143904.92388377656</v>
      </c>
      <c r="AF74" s="4">
        <v>131070.06730197115</v>
      </c>
      <c r="AG74" s="4">
        <v>11947.294233123852</v>
      </c>
      <c r="AH74" s="3">
        <v>8.9189836146060895</v>
      </c>
      <c r="AI74" s="4">
        <v>106987.19369875464</v>
      </c>
      <c r="AJ74" s="4">
        <v>56827191.188612014</v>
      </c>
      <c r="AK74" s="2"/>
      <c r="AL74" s="2"/>
      <c r="AM74" s="3"/>
      <c r="AN74" s="3"/>
      <c r="AO74" s="3"/>
      <c r="AR74" s="4"/>
      <c r="AS74" s="4"/>
      <c r="AT74" s="3"/>
      <c r="AU74" s="3">
        <v>74.000773795855906</v>
      </c>
      <c r="AV74" s="3">
        <v>66.768861034703306</v>
      </c>
      <c r="AW74" s="3"/>
      <c r="AX74" s="2">
        <v>69.252798792281766</v>
      </c>
      <c r="AY74" s="2">
        <v>51.247606981575665</v>
      </c>
      <c r="AZ74" s="2"/>
      <c r="BA74" s="2"/>
      <c r="BB74" s="2"/>
      <c r="BC74" s="2"/>
    </row>
    <row r="75" spans="1:55">
      <c r="A75" s="16">
        <v>32234</v>
      </c>
      <c r="B75" s="16" t="str">
        <f t="shared" si="2"/>
        <v>1988-Q2</v>
      </c>
      <c r="C75" s="5">
        <v>59.583628665903376</v>
      </c>
      <c r="D75" s="5">
        <v>61.831473583337818</v>
      </c>
      <c r="E75" s="5">
        <v>59.9981058840999</v>
      </c>
      <c r="F75" s="5">
        <v>61.949299115728316</v>
      </c>
      <c r="G75" s="5">
        <v>24.178846243622573</v>
      </c>
      <c r="H75" s="5">
        <v>25.088566408147692</v>
      </c>
      <c r="I75" s="3">
        <v>51.641662770791399</v>
      </c>
      <c r="J75" s="3">
        <v>51.190927362236025</v>
      </c>
      <c r="K75" s="3">
        <v>49.239043583609764</v>
      </c>
      <c r="L75" s="3">
        <v>55.771068418258366</v>
      </c>
      <c r="M75" s="3">
        <v>71.044924373080008</v>
      </c>
      <c r="N75" s="3">
        <v>72.753915495733523</v>
      </c>
      <c r="O75" s="3"/>
      <c r="P75" s="12">
        <v>901980</v>
      </c>
      <c r="Q75" s="12">
        <v>468550</v>
      </c>
      <c r="R75" s="12">
        <v>347190</v>
      </c>
      <c r="S75" s="12">
        <v>86888</v>
      </c>
      <c r="T75" s="12">
        <v>815740</v>
      </c>
      <c r="U75" s="3"/>
      <c r="V75" s="3"/>
      <c r="W75" s="3"/>
      <c r="X75" s="3"/>
      <c r="Y75" s="3"/>
      <c r="Z75" s="3"/>
      <c r="AA75" s="3"/>
      <c r="AB75" s="3"/>
      <c r="AC75" s="3"/>
      <c r="AD75" s="4">
        <v>13054.425828383326</v>
      </c>
      <c r="AE75" s="4">
        <f t="shared" si="3"/>
        <v>144332.95655535517</v>
      </c>
      <c r="AF75" s="4">
        <v>131550.88844485182</v>
      </c>
      <c r="AG75" s="4">
        <v>11898.331170141402</v>
      </c>
      <c r="AH75" s="3">
        <v>8.855959453446868</v>
      </c>
      <c r="AI75" s="4">
        <v>107501.77585835227</v>
      </c>
      <c r="AJ75" s="4">
        <v>56958361.90819905</v>
      </c>
      <c r="AK75" s="2"/>
      <c r="AL75" s="2"/>
      <c r="AM75" s="3"/>
      <c r="AN75" s="3"/>
      <c r="AO75" s="3"/>
      <c r="AR75" s="4"/>
      <c r="AS75" s="4"/>
      <c r="AT75" s="3"/>
      <c r="AU75" s="3">
        <v>74.40808100222327</v>
      </c>
      <c r="AV75" s="3">
        <v>67.22747100051302</v>
      </c>
      <c r="AW75" s="3"/>
      <c r="AX75" s="2">
        <v>69.001563337164654</v>
      </c>
      <c r="AY75" s="2">
        <v>51.342739140717875</v>
      </c>
      <c r="AZ75" s="2"/>
      <c r="BA75" s="2"/>
      <c r="BB75" s="2"/>
      <c r="BC75" s="2"/>
    </row>
    <row r="76" spans="1:55">
      <c r="A76" s="16">
        <v>32325</v>
      </c>
      <c r="B76" s="16" t="str">
        <f t="shared" si="2"/>
        <v>1988-Q3</v>
      </c>
      <c r="C76" s="5">
        <v>60.32163365140557</v>
      </c>
      <c r="D76" s="5">
        <v>62.722160255329229</v>
      </c>
      <c r="E76" s="5">
        <v>60.25660546685797</v>
      </c>
      <c r="F76" s="5">
        <v>62.992388309481044</v>
      </c>
      <c r="G76" s="5">
        <v>24.564917661048202</v>
      </c>
      <c r="H76" s="5">
        <v>25.973271069114844</v>
      </c>
      <c r="I76" s="3">
        <v>52.103339549534219</v>
      </c>
      <c r="J76" s="3">
        <v>51.691365916308875</v>
      </c>
      <c r="K76" s="3">
        <v>49.91317482278302</v>
      </c>
      <c r="L76" s="3">
        <v>56.456174824939531</v>
      </c>
      <c r="M76" s="3">
        <v>72.21823487723114</v>
      </c>
      <c r="N76" s="3">
        <v>74.560955885040713</v>
      </c>
      <c r="O76" s="3"/>
      <c r="P76" s="12">
        <v>921320</v>
      </c>
      <c r="Q76" s="12">
        <v>476310</v>
      </c>
      <c r="R76" s="12">
        <v>356360</v>
      </c>
      <c r="S76" s="12">
        <v>89302</v>
      </c>
      <c r="T76" s="12">
        <v>832670</v>
      </c>
      <c r="U76" s="3"/>
      <c r="V76" s="3"/>
      <c r="W76" s="3"/>
      <c r="X76" s="3"/>
      <c r="Y76" s="3"/>
      <c r="Z76" s="3"/>
      <c r="AA76" s="3"/>
      <c r="AB76" s="3"/>
      <c r="AC76" s="3"/>
      <c r="AD76" s="4">
        <v>12926.036806605493</v>
      </c>
      <c r="AE76" s="4">
        <f t="shared" si="3"/>
        <v>144551.560153272</v>
      </c>
      <c r="AF76" s="4">
        <v>131882.73481693515</v>
      </c>
      <c r="AG76" s="4">
        <v>11793.169735365931</v>
      </c>
      <c r="AH76" s="3">
        <v>8.7642259432577294</v>
      </c>
      <c r="AI76" s="4">
        <v>107917.6661600106</v>
      </c>
      <c r="AJ76" s="4">
        <v>56990754.224583074</v>
      </c>
      <c r="AK76" s="2"/>
      <c r="AL76" s="2"/>
      <c r="AM76" s="3"/>
      <c r="AN76" s="3"/>
      <c r="AO76" s="3"/>
      <c r="AR76" s="4"/>
      <c r="AS76" s="4"/>
      <c r="AT76" s="3"/>
      <c r="AU76" s="3">
        <v>75.140155861925606</v>
      </c>
      <c r="AV76" s="3">
        <v>68.021468970371473</v>
      </c>
      <c r="AW76" s="3"/>
      <c r="AX76" s="2">
        <v>69.13917531725356</v>
      </c>
      <c r="AY76" s="2">
        <v>51.951284095034325</v>
      </c>
      <c r="AZ76" s="2"/>
      <c r="BA76" s="2"/>
      <c r="BB76" s="2"/>
      <c r="BC76" s="2"/>
    </row>
    <row r="77" spans="1:55">
      <c r="A77" s="16">
        <v>32417</v>
      </c>
      <c r="B77" s="16" t="str">
        <f t="shared" si="2"/>
        <v>1988-Q4</v>
      </c>
      <c r="C77" s="5">
        <v>60.879515236596234</v>
      </c>
      <c r="D77" s="5">
        <v>63.19117046664303</v>
      </c>
      <c r="E77" s="5">
        <v>60.77910731990378</v>
      </c>
      <c r="F77" s="5">
        <v>64.135936734873269</v>
      </c>
      <c r="G77" s="5">
        <v>25.198908401956622</v>
      </c>
      <c r="H77" s="5">
        <v>26.466252153558464</v>
      </c>
      <c r="I77" s="3">
        <v>52.784625018738382</v>
      </c>
      <c r="J77" s="3">
        <v>52.238372025168623</v>
      </c>
      <c r="K77" s="3">
        <v>50.471766590567583</v>
      </c>
      <c r="L77" s="3">
        <v>57.011049683850523</v>
      </c>
      <c r="M77" s="3">
        <v>73.2493498282128</v>
      </c>
      <c r="N77" s="3">
        <v>74.711533609240107</v>
      </c>
      <c r="O77" s="3"/>
      <c r="P77" s="12">
        <v>942000</v>
      </c>
      <c r="Q77" s="12">
        <v>484300</v>
      </c>
      <c r="R77" s="12">
        <v>367830</v>
      </c>
      <c r="S77" s="12">
        <v>90491</v>
      </c>
      <c r="T77" s="12">
        <v>852120</v>
      </c>
      <c r="U77" s="3"/>
      <c r="V77" s="3"/>
      <c r="W77" s="3"/>
      <c r="X77" s="3"/>
      <c r="Y77" s="3"/>
      <c r="Z77" s="3"/>
      <c r="AA77" s="3"/>
      <c r="AB77" s="3"/>
      <c r="AC77" s="3"/>
      <c r="AD77" s="4">
        <v>12696.334390384578</v>
      </c>
      <c r="AE77" s="4">
        <f t="shared" si="3"/>
        <v>144690.73460831007</v>
      </c>
      <c r="AF77" s="4">
        <v>132226.99401538575</v>
      </c>
      <c r="AG77" s="4">
        <v>11602.665063518854</v>
      </c>
      <c r="AH77" s="3">
        <v>8.6140557836441491</v>
      </c>
      <c r="AI77" s="4">
        <v>108287.16088851832</v>
      </c>
      <c r="AJ77" s="4">
        <v>57010156.912721179</v>
      </c>
      <c r="AK77" s="2"/>
      <c r="AL77" s="2"/>
      <c r="AM77" s="3"/>
      <c r="AN77" s="3"/>
      <c r="AO77" s="3"/>
      <c r="AR77" s="4"/>
      <c r="AS77" s="4"/>
      <c r="AT77" s="3"/>
      <c r="AU77" s="3">
        <v>75.637645589161906</v>
      </c>
      <c r="AV77" s="3">
        <v>68.627197740718032</v>
      </c>
      <c r="AW77" s="3"/>
      <c r="AX77" s="2">
        <v>69.017861090751893</v>
      </c>
      <c r="AY77" s="2">
        <v>52.203485165042984</v>
      </c>
      <c r="AZ77" s="2"/>
      <c r="BA77" s="2"/>
      <c r="BB77" s="2"/>
      <c r="BC77" s="2"/>
    </row>
    <row r="78" spans="1:55">
      <c r="A78" s="16">
        <v>32509</v>
      </c>
      <c r="B78" s="16" t="str">
        <f t="shared" si="2"/>
        <v>1989-Q1</v>
      </c>
      <c r="C78" s="5">
        <v>61.594623363400146</v>
      </c>
      <c r="D78" s="5">
        <v>63.800254481958639</v>
      </c>
      <c r="E78" s="5">
        <v>60.616441256073784</v>
      </c>
      <c r="F78" s="5">
        <v>65.791629668597665</v>
      </c>
      <c r="G78" s="5">
        <v>25.568001715173981</v>
      </c>
      <c r="H78" s="5">
        <v>27.109562323579851</v>
      </c>
      <c r="I78" s="3">
        <v>53.425717233570467</v>
      </c>
      <c r="J78" s="3">
        <v>52.843592040531206</v>
      </c>
      <c r="K78" s="3">
        <v>51.49822338390566</v>
      </c>
      <c r="L78" s="3">
        <v>57.664391028778496</v>
      </c>
      <c r="M78" s="3">
        <v>74.130031508867674</v>
      </c>
      <c r="N78" s="3">
        <v>76.555878332043378</v>
      </c>
      <c r="O78" s="3"/>
      <c r="P78" s="12">
        <v>964640</v>
      </c>
      <c r="Q78" s="12">
        <v>495600</v>
      </c>
      <c r="R78" s="12">
        <v>375800</v>
      </c>
      <c r="S78" s="12">
        <v>93887</v>
      </c>
      <c r="T78" s="12">
        <v>871400</v>
      </c>
      <c r="U78" s="3"/>
      <c r="V78" s="3"/>
      <c r="W78" s="3"/>
      <c r="X78" s="3"/>
      <c r="Y78" s="3"/>
      <c r="Z78" s="3"/>
      <c r="AA78" s="3"/>
      <c r="AB78" s="3"/>
      <c r="AC78" s="3"/>
      <c r="AD78" s="4">
        <v>12576.40003006247</v>
      </c>
      <c r="AE78" s="4">
        <f t="shared" si="3"/>
        <v>145171.6104961182</v>
      </c>
      <c r="AF78" s="4">
        <v>132812.31974130217</v>
      </c>
      <c r="AG78" s="4">
        <v>11505.699056991876</v>
      </c>
      <c r="AH78" s="3">
        <v>8.5135728070926895</v>
      </c>
      <c r="AI78" s="4">
        <v>108976.57487360862</v>
      </c>
      <c r="AJ78" s="4">
        <v>57133999.445898429</v>
      </c>
      <c r="AK78" s="2"/>
      <c r="AL78" s="2"/>
      <c r="AM78" s="3"/>
      <c r="AN78" s="3"/>
      <c r="AO78" s="3"/>
      <c r="AR78" s="4"/>
      <c r="AS78" s="4"/>
      <c r="AT78" s="3"/>
      <c r="AU78" s="3">
        <v>76.188843785569915</v>
      </c>
      <c r="AV78" s="3">
        <v>69.282810071189132</v>
      </c>
      <c r="AW78" s="3"/>
      <c r="AX78" s="2">
        <v>68.874092423866287</v>
      </c>
      <c r="AY78" s="2">
        <v>52.474374685548518</v>
      </c>
      <c r="AZ78" s="2"/>
      <c r="BA78" s="2"/>
      <c r="BB78" s="2"/>
      <c r="BC78" s="2"/>
    </row>
    <row r="79" spans="1:55">
      <c r="A79" s="16">
        <v>32599</v>
      </c>
      <c r="B79" s="16" t="str">
        <f t="shared" si="2"/>
        <v>1989-Q2</v>
      </c>
      <c r="C79" s="5">
        <v>62.180177934523584</v>
      </c>
      <c r="D79" s="5">
        <v>64.198732470915616</v>
      </c>
      <c r="E79" s="5">
        <v>61.079780236940572</v>
      </c>
      <c r="F79" s="5">
        <v>66.444020852428039</v>
      </c>
      <c r="G79" s="5">
        <v>26.601604748723744</v>
      </c>
      <c r="H79" s="5">
        <v>27.927912958979224</v>
      </c>
      <c r="I79" s="3">
        <v>53.887857894459323</v>
      </c>
      <c r="J79" s="3">
        <v>53.647152544923827</v>
      </c>
      <c r="K79" s="3">
        <v>51.673987896344272</v>
      </c>
      <c r="L79" s="3">
        <v>58.373932060520595</v>
      </c>
      <c r="M79" s="3">
        <v>75.230639781869641</v>
      </c>
      <c r="N79" s="3">
        <v>78.485168946720137</v>
      </c>
      <c r="O79" s="3"/>
      <c r="P79" s="12">
        <v>982230</v>
      </c>
      <c r="Q79" s="12">
        <v>503340</v>
      </c>
      <c r="R79" s="12">
        <v>384000</v>
      </c>
      <c r="S79" s="12">
        <v>95537</v>
      </c>
      <c r="T79" s="12">
        <v>887340</v>
      </c>
      <c r="U79" s="3"/>
      <c r="V79" s="3"/>
      <c r="W79" s="3"/>
      <c r="X79" s="3"/>
      <c r="Y79" s="3"/>
      <c r="Z79" s="3"/>
      <c r="AA79" s="3"/>
      <c r="AB79" s="3"/>
      <c r="AC79" s="3"/>
      <c r="AD79" s="4">
        <v>12415.820673321856</v>
      </c>
      <c r="AE79" s="4">
        <f t="shared" si="3"/>
        <v>145569.06024925975</v>
      </c>
      <c r="AF79" s="4">
        <v>133351.80451960879</v>
      </c>
      <c r="AG79" s="4">
        <v>11373.79116513018</v>
      </c>
      <c r="AH79" s="3">
        <v>8.3927557880302395</v>
      </c>
      <c r="AI79" s="4">
        <v>109557.98314633472</v>
      </c>
      <c r="AJ79" s="4">
        <v>57254424.058088645</v>
      </c>
      <c r="AK79" s="2"/>
      <c r="AL79" s="2"/>
      <c r="AM79" s="3"/>
      <c r="AN79" s="3"/>
      <c r="AO79" s="3"/>
      <c r="AR79" s="4"/>
      <c r="AS79" s="4"/>
      <c r="AT79" s="3"/>
      <c r="AU79" s="3">
        <v>76.601981660718394</v>
      </c>
      <c r="AV79" s="3">
        <v>69.794343502289749</v>
      </c>
      <c r="AW79" s="3"/>
      <c r="AX79" s="2">
        <v>68.651617648564951</v>
      </c>
      <c r="AY79" s="2">
        <v>52.588499560940235</v>
      </c>
      <c r="AZ79" s="2"/>
      <c r="BA79" s="2"/>
      <c r="BB79" s="2"/>
      <c r="BC79" s="2"/>
    </row>
    <row r="80" spans="1:55">
      <c r="A80" s="16">
        <v>32690</v>
      </c>
      <c r="B80" s="16" t="str">
        <f t="shared" si="2"/>
        <v>1989-Q3</v>
      </c>
      <c r="C80" s="5">
        <v>62.552002560659972</v>
      </c>
      <c r="D80" s="5">
        <v>64.942687384424801</v>
      </c>
      <c r="E80" s="5">
        <v>61.359210384168598</v>
      </c>
      <c r="F80" s="5">
        <v>66.910685258710188</v>
      </c>
      <c r="G80" s="5">
        <v>26.189725958113478</v>
      </c>
      <c r="H80" s="5">
        <v>27.829772032674192</v>
      </c>
      <c r="I80" s="3">
        <v>54.431890616309666</v>
      </c>
      <c r="J80" s="3">
        <v>54.146286730125603</v>
      </c>
      <c r="K80" s="3">
        <v>52.454521512902851</v>
      </c>
      <c r="L80" s="3">
        <v>58.759799293394586</v>
      </c>
      <c r="M80" s="3">
        <v>75.515021965931851</v>
      </c>
      <c r="N80" s="3">
        <v>78.109021703015799</v>
      </c>
      <c r="O80" s="3"/>
      <c r="P80" s="12">
        <v>998080</v>
      </c>
      <c r="Q80" s="12">
        <v>514020</v>
      </c>
      <c r="R80" s="12">
        <v>385460</v>
      </c>
      <c r="S80" s="12">
        <v>99332</v>
      </c>
      <c r="T80" s="12">
        <v>899480</v>
      </c>
      <c r="U80" s="3"/>
      <c r="V80" s="3"/>
      <c r="W80" s="3"/>
      <c r="X80" s="3"/>
      <c r="Y80" s="3"/>
      <c r="Z80" s="3"/>
      <c r="AA80" s="3"/>
      <c r="AB80" s="3"/>
      <c r="AC80" s="3"/>
      <c r="AD80" s="4">
        <v>12234.118008990126</v>
      </c>
      <c r="AE80" s="4">
        <f t="shared" si="3"/>
        <v>146121.64538631315</v>
      </c>
      <c r="AF80" s="4">
        <v>134064.96753431958</v>
      </c>
      <c r="AG80" s="4">
        <v>11224.66578685218</v>
      </c>
      <c r="AH80" s="3">
        <v>8.2511237949164844</v>
      </c>
      <c r="AI80" s="4">
        <v>110340.47754918759</v>
      </c>
      <c r="AJ80" s="4">
        <v>57457214.177992627</v>
      </c>
      <c r="AK80" s="2"/>
      <c r="AL80" s="2"/>
      <c r="AM80" s="3"/>
      <c r="AN80" s="3"/>
      <c r="AO80" s="3"/>
      <c r="AR80" s="4"/>
      <c r="AS80" s="4"/>
      <c r="AT80" s="3"/>
      <c r="AU80" s="3">
        <v>76.650122241940608</v>
      </c>
      <c r="AV80" s="3">
        <v>69.963893327456134</v>
      </c>
      <c r="AW80" s="3"/>
      <c r="AX80" s="2">
        <v>69.034362746668464</v>
      </c>
      <c r="AY80" s="2">
        <v>52.914923434266093</v>
      </c>
      <c r="AZ80" s="2"/>
      <c r="BA80" s="2"/>
      <c r="BB80" s="2"/>
      <c r="BC80" s="2"/>
    </row>
    <row r="81" spans="1:55">
      <c r="A81" s="16">
        <v>32782</v>
      </c>
      <c r="B81" s="16" t="str">
        <f t="shared" si="2"/>
        <v>1989-Q4</v>
      </c>
      <c r="C81" s="5">
        <v>63.203824913197685</v>
      </c>
      <c r="D81" s="5">
        <v>65.61594129813102</v>
      </c>
      <c r="E81" s="5">
        <v>61.369488931087687</v>
      </c>
      <c r="F81" s="5">
        <v>68.484450348562945</v>
      </c>
      <c r="G81" s="5">
        <v>26.633274565241674</v>
      </c>
      <c r="H81" s="5">
        <v>28.687868681489473</v>
      </c>
      <c r="I81" s="3">
        <v>55.174419059053939</v>
      </c>
      <c r="J81" s="3">
        <v>54.742719403901397</v>
      </c>
      <c r="K81" s="3">
        <v>53.201001755496499</v>
      </c>
      <c r="L81" s="3">
        <v>59.483666604654786</v>
      </c>
      <c r="M81" s="3">
        <v>75.500065528778279</v>
      </c>
      <c r="N81" s="3">
        <v>77.607198529952655</v>
      </c>
      <c r="O81" s="3"/>
      <c r="P81" s="12">
        <v>1022200</v>
      </c>
      <c r="Q81" s="12">
        <v>525610</v>
      </c>
      <c r="R81" s="12">
        <v>396730</v>
      </c>
      <c r="S81" s="12">
        <v>100620</v>
      </c>
      <c r="T81" s="12">
        <v>922340</v>
      </c>
      <c r="U81" s="3"/>
      <c r="V81" s="3"/>
      <c r="W81" s="3"/>
      <c r="X81" s="3"/>
      <c r="Y81" s="3"/>
      <c r="Z81" s="3"/>
      <c r="AA81" s="3"/>
      <c r="AB81" s="3"/>
      <c r="AC81" s="3"/>
      <c r="AD81" s="4">
        <v>12129.759061224639</v>
      </c>
      <c r="AE81" s="4">
        <f t="shared" si="3"/>
        <v>146933.59664213957</v>
      </c>
      <c r="AF81" s="4">
        <v>134966.19942639579</v>
      </c>
      <c r="AG81" s="4">
        <v>11141.818602852227</v>
      </c>
      <c r="AH81" s="3">
        <v>8.1447657235878204</v>
      </c>
      <c r="AI81" s="4">
        <v>111148.40211351511</v>
      </c>
      <c r="AJ81" s="4">
        <v>57739097.782447718</v>
      </c>
      <c r="AK81" s="2"/>
      <c r="AL81" s="2"/>
      <c r="AM81" s="3"/>
      <c r="AN81" s="3"/>
      <c r="AO81" s="3"/>
      <c r="AR81" s="4"/>
      <c r="AS81" s="4"/>
      <c r="AT81" s="3"/>
      <c r="AU81" s="3">
        <v>76.93169196524488</v>
      </c>
      <c r="AV81" s="3">
        <v>70.347826579111398</v>
      </c>
      <c r="AW81" s="3"/>
      <c r="AX81" s="2">
        <v>69.030701073903629</v>
      </c>
      <c r="AY81" s="2">
        <v>53.106486311624522</v>
      </c>
      <c r="AZ81" s="2"/>
      <c r="BA81" s="2"/>
      <c r="BB81" s="2"/>
      <c r="BC81" s="2"/>
    </row>
    <row r="82" spans="1:55">
      <c r="A82" s="16">
        <v>32874</v>
      </c>
      <c r="B82" s="16" t="str">
        <f t="shared" si="2"/>
        <v>1990-Q1</v>
      </c>
      <c r="C82" s="5">
        <v>64.060691778246905</v>
      </c>
      <c r="D82" s="5">
        <v>66.152365225942319</v>
      </c>
      <c r="E82" s="5">
        <v>62.333944617775899</v>
      </c>
      <c r="F82" s="5">
        <v>70.514051342280155</v>
      </c>
      <c r="G82" s="5">
        <v>27.503872837074244</v>
      </c>
      <c r="H82" s="5">
        <v>29.530833055310364</v>
      </c>
      <c r="I82" s="3">
        <v>55.959345022266902</v>
      </c>
      <c r="J82" s="3">
        <v>55.26515041224517</v>
      </c>
      <c r="K82" s="3">
        <v>54.072517796926512</v>
      </c>
      <c r="L82" s="3">
        <v>60.326507360046058</v>
      </c>
      <c r="M82" s="3">
        <v>75.193800765094537</v>
      </c>
      <c r="N82" s="3">
        <v>77.156640772243662</v>
      </c>
      <c r="O82" s="3"/>
      <c r="P82" s="12">
        <v>1050800</v>
      </c>
      <c r="Q82" s="12">
        <v>541170</v>
      </c>
      <c r="R82" s="12">
        <v>407420</v>
      </c>
      <c r="S82" s="12">
        <v>102990</v>
      </c>
      <c r="T82" s="12">
        <v>948590</v>
      </c>
      <c r="U82" s="3"/>
      <c r="V82" s="3"/>
      <c r="W82" s="3"/>
      <c r="X82" s="3"/>
      <c r="Y82" s="3"/>
      <c r="Z82" s="3"/>
      <c r="AA82" s="3"/>
      <c r="AB82" s="3"/>
      <c r="AC82" s="3"/>
      <c r="AD82" s="4">
        <v>11964.561976788122</v>
      </c>
      <c r="AE82" s="4">
        <f t="shared" si="3"/>
        <v>147633.40379407129</v>
      </c>
      <c r="AF82" s="4">
        <v>135811.71913268443</v>
      </c>
      <c r="AG82" s="4">
        <v>11006.504550986978</v>
      </c>
      <c r="AH82" s="3">
        <v>8.0074592589333857</v>
      </c>
      <c r="AI82" s="4">
        <v>112014.70016547109</v>
      </c>
      <c r="AJ82" s="4">
        <v>57986999.960767061</v>
      </c>
      <c r="AK82" s="2"/>
      <c r="AL82" s="2"/>
      <c r="AM82" s="3"/>
      <c r="AN82" s="3"/>
      <c r="AO82" s="3"/>
      <c r="AR82" s="4"/>
      <c r="AS82" s="4"/>
      <c r="AT82" s="3"/>
      <c r="AU82" s="3">
        <v>77.489225260721412</v>
      </c>
      <c r="AV82" s="3">
        <v>70.996722456784013</v>
      </c>
      <c r="AW82" s="3"/>
      <c r="AX82" s="2">
        <v>68.664147818899451</v>
      </c>
      <c r="AY82" s="2">
        <v>53.207316176741728</v>
      </c>
      <c r="AZ82" s="2"/>
      <c r="BA82" s="2"/>
      <c r="BB82" s="2"/>
      <c r="BC82" s="2"/>
    </row>
    <row r="83" spans="1:55">
      <c r="A83" s="16">
        <v>32964</v>
      </c>
      <c r="B83" s="16" t="str">
        <f t="shared" si="2"/>
        <v>1990-Q2</v>
      </c>
      <c r="C83" s="5">
        <v>64.353223332753345</v>
      </c>
      <c r="D83" s="5">
        <v>66.576879321753651</v>
      </c>
      <c r="E83" s="5">
        <v>62.814142699542721</v>
      </c>
      <c r="F83" s="5">
        <v>70.11163734221843</v>
      </c>
      <c r="G83" s="5">
        <v>27.510296683531138</v>
      </c>
      <c r="H83" s="5">
        <v>29.902158190788906</v>
      </c>
      <c r="I83" s="3">
        <v>56.757945597953011</v>
      </c>
      <c r="J83" s="3">
        <v>55.900574905953704</v>
      </c>
      <c r="K83" s="3">
        <v>55.1066131923331</v>
      </c>
      <c r="L83" s="3">
        <v>61.167328680232778</v>
      </c>
      <c r="M83" s="3">
        <v>75.42590847537646</v>
      </c>
      <c r="N83" s="3">
        <v>76.259184172890144</v>
      </c>
      <c r="O83" s="3"/>
      <c r="P83" s="12">
        <v>1070700</v>
      </c>
      <c r="Q83" s="12">
        <v>554550</v>
      </c>
      <c r="R83" s="12">
        <v>411510</v>
      </c>
      <c r="S83" s="12">
        <v>105430</v>
      </c>
      <c r="T83" s="12">
        <v>966070</v>
      </c>
      <c r="U83" s="3"/>
      <c r="V83" s="3"/>
      <c r="W83" s="3"/>
      <c r="X83" s="3"/>
      <c r="Y83" s="3"/>
      <c r="Z83" s="3"/>
      <c r="AA83" s="3"/>
      <c r="AB83" s="3"/>
      <c r="AC83" s="3"/>
      <c r="AD83" s="4">
        <v>11871.057179461022</v>
      </c>
      <c r="AE83" s="4">
        <f t="shared" si="3"/>
        <v>148146.32420414797</v>
      </c>
      <c r="AF83" s="4">
        <v>136406.65714250234</v>
      </c>
      <c r="AG83" s="4">
        <v>10930.350349876868</v>
      </c>
      <c r="AH83" s="3">
        <v>7.9243728284936594</v>
      </c>
      <c r="AI83" s="4">
        <v>112670.52108666937</v>
      </c>
      <c r="AJ83" s="4">
        <v>58116131.393940479</v>
      </c>
      <c r="AK83" s="2"/>
      <c r="AL83" s="2"/>
      <c r="AM83" s="3"/>
      <c r="AN83" s="3"/>
      <c r="AO83" s="3"/>
      <c r="AR83" s="4"/>
      <c r="AS83" s="4"/>
      <c r="AT83" s="3"/>
      <c r="AU83" s="3">
        <v>77.503565081139044</v>
      </c>
      <c r="AV83" s="3">
        <v>71.162455326444658</v>
      </c>
      <c r="AW83" s="3"/>
      <c r="AX83" s="2">
        <v>68.790649779176832</v>
      </c>
      <c r="AY83" s="2">
        <v>53.315206021342746</v>
      </c>
      <c r="AZ83" s="2"/>
      <c r="BA83" s="2"/>
      <c r="BB83" s="2"/>
      <c r="BC83" s="2"/>
    </row>
    <row r="84" spans="1:55">
      <c r="A84" s="16">
        <v>33055</v>
      </c>
      <c r="B84" s="16" t="str">
        <f t="shared" si="2"/>
        <v>1990-Q3</v>
      </c>
      <c r="C84" s="5">
        <v>64.950067614153056</v>
      </c>
      <c r="D84" s="5">
        <v>66.799378557409185</v>
      </c>
      <c r="E84" s="5">
        <v>63.144581181869839</v>
      </c>
      <c r="F84" s="5">
        <v>70.353809426703506</v>
      </c>
      <c r="G84" s="5">
        <v>28.505804272645197</v>
      </c>
      <c r="H84" s="5">
        <v>30.384726262054407</v>
      </c>
      <c r="I84" s="3">
        <v>57.283303071560951</v>
      </c>
      <c r="J84" s="3">
        <v>56.591679341160649</v>
      </c>
      <c r="K84" s="3">
        <v>56.038122616491528</v>
      </c>
      <c r="L84" s="3">
        <v>61.704497952897562</v>
      </c>
      <c r="M84" s="3">
        <v>75.400469836388496</v>
      </c>
      <c r="N84" s="3">
        <v>76.531545616965033</v>
      </c>
      <c r="O84" s="3"/>
      <c r="P84" s="12">
        <v>1090600</v>
      </c>
      <c r="Q84" s="12">
        <v>564500</v>
      </c>
      <c r="R84" s="12">
        <v>418500</v>
      </c>
      <c r="S84" s="12">
        <v>108470</v>
      </c>
      <c r="T84" s="12">
        <v>983000</v>
      </c>
      <c r="U84" s="3"/>
      <c r="V84" s="3"/>
      <c r="W84" s="3"/>
      <c r="X84" s="3"/>
      <c r="Y84" s="3"/>
      <c r="Z84" s="3"/>
      <c r="AA84" s="3"/>
      <c r="AB84" s="3"/>
      <c r="AC84" s="3"/>
      <c r="AD84" s="4">
        <v>11812.443875718618</v>
      </c>
      <c r="AE84" s="4">
        <f t="shared" si="3"/>
        <v>148636.7814302379</v>
      </c>
      <c r="AF84" s="4">
        <v>136947.61158520475</v>
      </c>
      <c r="AG84" s="4">
        <v>10883.483618240203</v>
      </c>
      <c r="AH84" s="3">
        <v>7.8642511850402377</v>
      </c>
      <c r="AI84" s="4">
        <v>113175.72541980757</v>
      </c>
      <c r="AJ84" s="4">
        <v>58222239.197821796</v>
      </c>
      <c r="AK84" s="2"/>
      <c r="AL84" s="2"/>
      <c r="AM84" s="3"/>
      <c r="AN84" s="3"/>
      <c r="AO84" s="3"/>
      <c r="AR84" s="4"/>
      <c r="AS84" s="4"/>
      <c r="AT84" s="3"/>
      <c r="AU84" s="3">
        <v>77.91338740195512</v>
      </c>
      <c r="AV84" s="3">
        <v>71.691558191698078</v>
      </c>
      <c r="AW84" s="3"/>
      <c r="AX84" s="2">
        <v>68.386298357346575</v>
      </c>
      <c r="AY84" s="2">
        <v>53.282081569016306</v>
      </c>
      <c r="AZ84" s="2"/>
      <c r="BA84" s="2"/>
      <c r="BB84" s="2"/>
      <c r="BC84" s="2"/>
    </row>
    <row r="85" spans="1:55">
      <c r="A85" s="16">
        <v>33147</v>
      </c>
      <c r="B85" s="16" t="str">
        <f t="shared" si="2"/>
        <v>1990-Q4</v>
      </c>
      <c r="C85" s="5">
        <v>65.317598144997802</v>
      </c>
      <c r="D85" s="5">
        <v>67.388303371689489</v>
      </c>
      <c r="E85" s="5">
        <v>63.527903494542379</v>
      </c>
      <c r="F85" s="5">
        <v>70.883961526394828</v>
      </c>
      <c r="G85" s="5">
        <v>29.486699465911304</v>
      </c>
      <c r="H85" s="5">
        <v>31.352799676145366</v>
      </c>
      <c r="I85" s="3">
        <v>57.958086138166919</v>
      </c>
      <c r="J85" s="3">
        <v>57.416593538777292</v>
      </c>
      <c r="K85" s="3">
        <v>56.841038912334206</v>
      </c>
      <c r="L85" s="3">
        <v>62.293838509002072</v>
      </c>
      <c r="M85" s="3">
        <v>76.249566329754671</v>
      </c>
      <c r="N85" s="3">
        <v>77.874868807794002</v>
      </c>
      <c r="O85" s="3"/>
      <c r="P85" s="12">
        <v>1109700</v>
      </c>
      <c r="Q85" s="12">
        <v>577590</v>
      </c>
      <c r="R85" s="12">
        <v>420150</v>
      </c>
      <c r="S85" s="12">
        <v>112930</v>
      </c>
      <c r="T85" s="12">
        <v>997730</v>
      </c>
      <c r="U85" s="3"/>
      <c r="V85" s="3"/>
      <c r="W85" s="3"/>
      <c r="X85" s="3"/>
      <c r="Y85" s="3"/>
      <c r="Z85" s="3"/>
      <c r="AA85" s="3"/>
      <c r="AB85" s="3"/>
      <c r="AC85" s="3"/>
      <c r="AD85" s="4">
        <v>11842.782086779003</v>
      </c>
      <c r="AE85" s="4">
        <f t="shared" si="3"/>
        <v>149287.10154070714</v>
      </c>
      <c r="AF85" s="4">
        <v>137566.28411539097</v>
      </c>
      <c r="AG85" s="4">
        <v>10912.982491138169</v>
      </c>
      <c r="AH85" s="3">
        <v>7.8511923028528985</v>
      </c>
      <c r="AI85" s="4">
        <v>113880.75393611532</v>
      </c>
      <c r="AJ85" s="4">
        <v>58382722.832544565</v>
      </c>
      <c r="AK85" s="2"/>
      <c r="AL85" s="2"/>
      <c r="AM85" s="3"/>
      <c r="AN85" s="3"/>
      <c r="AO85" s="3"/>
      <c r="AR85" s="4"/>
      <c r="AS85" s="4"/>
      <c r="AT85" s="3"/>
      <c r="AU85" s="3">
        <v>78.001892776415673</v>
      </c>
      <c r="AV85" s="3">
        <v>71.899054171067021</v>
      </c>
      <c r="AW85" s="3"/>
      <c r="AX85" s="2">
        <v>68.601023905817854</v>
      </c>
      <c r="AY85" s="2">
        <v>53.510097110539313</v>
      </c>
      <c r="AZ85" s="2"/>
      <c r="BA85" s="2"/>
      <c r="BB85" s="2"/>
      <c r="BC85" s="2"/>
    </row>
    <row r="86" spans="1:55">
      <c r="A86" s="16">
        <v>33239</v>
      </c>
      <c r="B86" s="16" t="str">
        <f t="shared" si="2"/>
        <v>1991-Q1</v>
      </c>
      <c r="C86" s="5">
        <v>65.768982124647891</v>
      </c>
      <c r="D86" s="5">
        <v>68.128591274218351</v>
      </c>
      <c r="E86" s="5">
        <v>63.891169866345763</v>
      </c>
      <c r="F86" s="5">
        <v>70.885078173377579</v>
      </c>
      <c r="G86" s="5">
        <v>29.17422312743615</v>
      </c>
      <c r="H86" s="5">
        <v>31.581908505709929</v>
      </c>
      <c r="I86" s="3">
        <v>58.742935636533552</v>
      </c>
      <c r="J86" s="3">
        <v>57.916926010315748</v>
      </c>
      <c r="K86" s="3">
        <v>57.21862833376683</v>
      </c>
      <c r="L86" s="3">
        <v>62.854877467850166</v>
      </c>
      <c r="M86" s="3">
        <v>76.24965792633941</v>
      </c>
      <c r="N86" s="3">
        <v>77.282276355181381</v>
      </c>
      <c r="O86" s="3"/>
      <c r="P86" s="12">
        <v>1132500</v>
      </c>
      <c r="Q86" s="12">
        <v>586340</v>
      </c>
      <c r="R86" s="12">
        <v>433860</v>
      </c>
      <c r="S86" s="12">
        <v>113210</v>
      </c>
      <c r="T86" s="12">
        <v>1020200</v>
      </c>
      <c r="U86" s="3"/>
      <c r="V86" s="3"/>
      <c r="W86" s="3"/>
      <c r="X86" s="3"/>
      <c r="Y86" s="3"/>
      <c r="Z86" s="3"/>
      <c r="AA86" s="3"/>
      <c r="AB86" s="3"/>
      <c r="AC86" s="3"/>
      <c r="AD86" s="4">
        <v>11872.841803580181</v>
      </c>
      <c r="AE86" s="4">
        <f t="shared" si="3"/>
        <v>149878.12350035631</v>
      </c>
      <c r="AF86" s="4">
        <v>138126.27560697691</v>
      </c>
      <c r="AG86" s="4">
        <v>10941.899864361822</v>
      </c>
      <c r="AH86" s="3">
        <v>7.8409361012259016</v>
      </c>
      <c r="AI86" s="4">
        <v>114492.42509544372</v>
      </c>
      <c r="AJ86" s="4">
        <v>58563059.109227531</v>
      </c>
      <c r="AK86" s="2"/>
      <c r="AL86" s="2"/>
      <c r="AM86" s="3"/>
      <c r="AN86" s="3"/>
      <c r="AO86" s="3"/>
      <c r="AR86" s="4"/>
      <c r="AS86" s="4"/>
      <c r="AT86" s="3"/>
      <c r="AU86" s="3">
        <v>78.222512259834005</v>
      </c>
      <c r="AV86" s="3">
        <v>72.172987454169728</v>
      </c>
      <c r="AW86" s="3"/>
      <c r="AX86" s="2">
        <v>68.878641103072908</v>
      </c>
      <c r="AY86" s="2">
        <v>53.878603481258246</v>
      </c>
      <c r="AZ86" s="2"/>
      <c r="BA86" s="2"/>
      <c r="BB86" s="2"/>
      <c r="BC86" s="2"/>
    </row>
    <row r="87" spans="1:55">
      <c r="A87" s="16">
        <v>33329</v>
      </c>
      <c r="B87" s="16" t="str">
        <f t="shared" si="2"/>
        <v>1991-Q2</v>
      </c>
      <c r="C87" s="5">
        <v>65.964341157094935</v>
      </c>
      <c r="D87" s="5">
        <v>68.713006955618596</v>
      </c>
      <c r="E87" s="5">
        <v>64.865655977650817</v>
      </c>
      <c r="F87" s="5">
        <v>71.042617159470367</v>
      </c>
      <c r="G87" s="5">
        <v>29.004733664296875</v>
      </c>
      <c r="H87" s="5">
        <v>31.726775530332837</v>
      </c>
      <c r="I87" s="3">
        <v>59.582058588909604</v>
      </c>
      <c r="J87" s="3">
        <v>58.710702821240325</v>
      </c>
      <c r="K87" s="3">
        <v>58.504471505571743</v>
      </c>
      <c r="L87" s="3">
        <v>63.843554644475432</v>
      </c>
      <c r="M87" s="3">
        <v>76.435361120561026</v>
      </c>
      <c r="N87" s="3">
        <v>77.387239359259056</v>
      </c>
      <c r="O87" s="3"/>
      <c r="P87" s="12">
        <v>1152100</v>
      </c>
      <c r="Q87" s="12">
        <v>601260</v>
      </c>
      <c r="R87" s="12">
        <v>435760</v>
      </c>
      <c r="S87" s="12">
        <v>116060</v>
      </c>
      <c r="T87" s="12">
        <v>1037000</v>
      </c>
      <c r="U87" s="3"/>
      <c r="V87" s="3"/>
      <c r="W87" s="3"/>
      <c r="X87" s="3"/>
      <c r="Y87" s="3"/>
      <c r="Z87" s="3"/>
      <c r="AA87" s="3"/>
      <c r="AB87" s="3"/>
      <c r="AC87" s="3"/>
      <c r="AD87" s="4">
        <v>11974.908413386313</v>
      </c>
      <c r="AE87" s="4">
        <f t="shared" si="3"/>
        <v>149851.23364594899</v>
      </c>
      <c r="AF87" s="4">
        <v>138006.35331521835</v>
      </c>
      <c r="AG87" s="4">
        <v>11028.360602754694</v>
      </c>
      <c r="AH87" s="3">
        <v>7.9044263050355168</v>
      </c>
      <c r="AI87" s="4">
        <v>114319.60751204424</v>
      </c>
      <c r="AJ87" s="4">
        <v>58512066.937109701</v>
      </c>
      <c r="AK87" s="2"/>
      <c r="AL87" s="2"/>
      <c r="AM87" s="3"/>
      <c r="AN87" s="3"/>
      <c r="AO87" s="3"/>
      <c r="AR87" s="4"/>
      <c r="AS87" s="4"/>
      <c r="AT87" s="3"/>
      <c r="AU87" s="3">
        <v>78.523037343256476</v>
      </c>
      <c r="AV87" s="3">
        <v>72.45045307011145</v>
      </c>
      <c r="AW87" s="3"/>
      <c r="AX87" s="2">
        <v>69.263750974244402</v>
      </c>
      <c r="AY87" s="2">
        <v>54.388001042846113</v>
      </c>
      <c r="AZ87" s="2"/>
      <c r="BA87" s="2"/>
      <c r="BB87" s="2"/>
      <c r="BC87" s="2"/>
    </row>
    <row r="88" spans="1:55">
      <c r="A88" s="16">
        <v>33420</v>
      </c>
      <c r="B88" s="16" t="str">
        <f t="shared" si="2"/>
        <v>1991-Q3</v>
      </c>
      <c r="C88" s="5">
        <v>65.946117285949086</v>
      </c>
      <c r="D88" s="5">
        <v>68.485920623894813</v>
      </c>
      <c r="E88" s="5">
        <v>65.777540518492657</v>
      </c>
      <c r="F88" s="5">
        <v>70.929089209883145</v>
      </c>
      <c r="G88" s="5">
        <v>29.625675074452097</v>
      </c>
      <c r="H88" s="5">
        <v>32.226270897496718</v>
      </c>
      <c r="I88" s="3">
        <v>60.343167094583507</v>
      </c>
      <c r="J88" s="3">
        <v>59.670758820857053</v>
      </c>
      <c r="K88" s="3">
        <v>58.559221131493814</v>
      </c>
      <c r="L88" s="3">
        <v>64.62073702614444</v>
      </c>
      <c r="M88" s="3">
        <v>76.7413808081279</v>
      </c>
      <c r="N88" s="3">
        <v>78.135809204981825</v>
      </c>
      <c r="O88" s="3"/>
      <c r="P88" s="12">
        <v>1166500</v>
      </c>
      <c r="Q88" s="12">
        <v>608140</v>
      </c>
      <c r="R88" s="12">
        <v>439590</v>
      </c>
      <c r="S88" s="12">
        <v>119800</v>
      </c>
      <c r="T88" s="12">
        <v>1047700</v>
      </c>
      <c r="U88" s="3"/>
      <c r="V88" s="3"/>
      <c r="W88" s="38">
        <f>100*(E87/E86-1)</f>
        <v>1.525228154913405</v>
      </c>
      <c r="X88" s="3"/>
      <c r="Y88" s="3"/>
      <c r="Z88" s="3"/>
      <c r="AA88" s="3"/>
      <c r="AB88" s="3"/>
      <c r="AC88" s="3"/>
      <c r="AD88" s="4">
        <v>12207.14767167241</v>
      </c>
      <c r="AE88" s="4">
        <f t="shared" si="3"/>
        <v>149557.06323024214</v>
      </c>
      <c r="AF88" s="4">
        <v>137502.45964892895</v>
      </c>
      <c r="AG88" s="4">
        <v>11223.226732986814</v>
      </c>
      <c r="AH88" s="3">
        <v>8.0602034574289494</v>
      </c>
      <c r="AI88" s="4">
        <v>113847.50635749543</v>
      </c>
      <c r="AJ88" s="4">
        <v>58328721.692410104</v>
      </c>
      <c r="AK88" s="2"/>
      <c r="AL88" s="2"/>
      <c r="AM88" s="3"/>
      <c r="AN88" s="3"/>
      <c r="AO88" s="3"/>
      <c r="AR88" s="4"/>
      <c r="AS88" s="4"/>
      <c r="AT88" s="3"/>
      <c r="AU88" s="3">
        <v>78.789021153483006</v>
      </c>
      <c r="AV88" s="3">
        <v>72.658108596466292</v>
      </c>
      <c r="AW88" s="3"/>
      <c r="AX88" s="2">
        <v>69.053921940010383</v>
      </c>
      <c r="AY88" s="2">
        <v>54.406909164624416</v>
      </c>
      <c r="AZ88" s="2"/>
      <c r="BA88" s="2"/>
      <c r="BB88" s="2"/>
      <c r="BC88" s="2"/>
    </row>
    <row r="89" spans="1:55">
      <c r="A89" s="16">
        <v>33512</v>
      </c>
      <c r="B89" s="16" t="str">
        <f t="shared" si="2"/>
        <v>1991-Q4</v>
      </c>
      <c r="C89" s="5">
        <v>66.573265638838848</v>
      </c>
      <c r="D89" s="5">
        <v>69.452028210849733</v>
      </c>
      <c r="E89" s="5">
        <v>66.538410135181181</v>
      </c>
      <c r="F89" s="5">
        <v>71.883089263284248</v>
      </c>
      <c r="G89" s="5">
        <v>30.142347530270676</v>
      </c>
      <c r="H89" s="5">
        <v>32.155899913158095</v>
      </c>
      <c r="I89" s="3">
        <v>61.243415811108726</v>
      </c>
      <c r="J89" s="3">
        <v>60.499928267008585</v>
      </c>
      <c r="K89" s="3">
        <v>59.362628628161261</v>
      </c>
      <c r="L89" s="3">
        <v>64.957204562059346</v>
      </c>
      <c r="M89" s="3">
        <v>76.884897676821026</v>
      </c>
      <c r="N89" s="3">
        <v>77.562261645974345</v>
      </c>
      <c r="O89" s="3"/>
      <c r="P89" s="12">
        <v>1195200</v>
      </c>
      <c r="Q89" s="12">
        <v>618000</v>
      </c>
      <c r="R89" s="12">
        <v>453400</v>
      </c>
      <c r="S89" s="12">
        <v>124800</v>
      </c>
      <c r="T89" s="12">
        <v>1071400</v>
      </c>
      <c r="U89" s="3"/>
      <c r="V89" s="3"/>
      <c r="W89" s="3"/>
      <c r="X89" s="3"/>
      <c r="Y89" s="3"/>
      <c r="Z89" s="3"/>
      <c r="AA89" s="3"/>
      <c r="AB89" s="3"/>
      <c r="AC89" s="3"/>
      <c r="AD89" s="4">
        <v>12431.861511908819</v>
      </c>
      <c r="AE89" s="4">
        <f t="shared" si="3"/>
        <v>149570.88876132626</v>
      </c>
      <c r="AF89" s="4">
        <v>137312.12426843008</v>
      </c>
      <c r="AG89" s="4">
        <v>11412.951590700974</v>
      </c>
      <c r="AH89" s="3">
        <v>8.19595617463888</v>
      </c>
      <c r="AI89" s="4">
        <v>113729.0532605656</v>
      </c>
      <c r="AJ89" s="4">
        <v>58273856.985544406</v>
      </c>
      <c r="AK89" s="2"/>
      <c r="AL89" s="2"/>
      <c r="AM89" s="3"/>
      <c r="AN89" s="3"/>
      <c r="AO89" s="3"/>
      <c r="AR89" s="4"/>
      <c r="AS89" s="4"/>
      <c r="AT89" s="3"/>
      <c r="AU89" s="3">
        <v>79.648557799922827</v>
      </c>
      <c r="AV89" s="3">
        <v>73.418146069283196</v>
      </c>
      <c r="AW89" s="3"/>
      <c r="AX89" s="2">
        <v>69.368348317975531</v>
      </c>
      <c r="AY89" s="2">
        <v>55.250889004894518</v>
      </c>
      <c r="AZ89" s="2"/>
      <c r="BA89" s="2"/>
      <c r="BB89" s="2"/>
      <c r="BC89" s="2"/>
    </row>
    <row r="90" spans="1:55">
      <c r="A90" s="16">
        <v>33604</v>
      </c>
      <c r="B90" s="16" t="str">
        <f t="shared" si="2"/>
        <v>1992-Q1</v>
      </c>
      <c r="C90" s="5">
        <v>67.578224684327395</v>
      </c>
      <c r="D90" s="5">
        <v>69.872725306397783</v>
      </c>
      <c r="E90" s="5">
        <v>66.939428386233686</v>
      </c>
      <c r="F90" s="5">
        <v>73.17567404933564</v>
      </c>
      <c r="G90" s="5">
        <v>30.577427726154266</v>
      </c>
      <c r="H90" s="5">
        <v>33.128162261033118</v>
      </c>
      <c r="I90" s="3">
        <v>61.698397063618096</v>
      </c>
      <c r="J90" s="3">
        <v>61.044604336512606</v>
      </c>
      <c r="K90" s="3">
        <v>59.968567071082447</v>
      </c>
      <c r="L90" s="3">
        <v>65.243607217449878</v>
      </c>
      <c r="M90" s="3">
        <v>76.699732111168288</v>
      </c>
      <c r="N90" s="3">
        <v>77.052571246169052</v>
      </c>
      <c r="O90" s="3"/>
      <c r="P90" s="12">
        <v>1222200</v>
      </c>
      <c r="Q90" s="12">
        <v>630300</v>
      </c>
      <c r="R90" s="12">
        <v>467830</v>
      </c>
      <c r="S90" s="12">
        <v>125080</v>
      </c>
      <c r="T90" s="12">
        <v>1098100</v>
      </c>
      <c r="U90" s="3"/>
      <c r="V90" s="3"/>
      <c r="W90" s="3"/>
      <c r="X90" s="3"/>
      <c r="Y90" s="3"/>
      <c r="Z90" s="3"/>
      <c r="AA90" s="3"/>
      <c r="AB90" s="3"/>
      <c r="AC90" s="3"/>
      <c r="AD90" s="4">
        <v>12598.412748477387</v>
      </c>
      <c r="AE90" s="4">
        <f t="shared" si="3"/>
        <v>149589.86290851785</v>
      </c>
      <c r="AF90" s="4">
        <v>137180.09972704449</v>
      </c>
      <c r="AG90" s="4">
        <v>11553.266268420302</v>
      </c>
      <c r="AH90" s="3">
        <v>8.2958583825045658</v>
      </c>
      <c r="AI90" s="4">
        <v>113506.60055049005</v>
      </c>
      <c r="AJ90" s="4">
        <v>58202734.935432322</v>
      </c>
      <c r="AK90" s="2"/>
      <c r="AL90" s="2"/>
      <c r="AM90" s="3"/>
      <c r="AN90" s="3"/>
      <c r="AO90" s="3"/>
      <c r="AR90" s="4"/>
      <c r="AS90" s="4"/>
      <c r="AT90" s="3"/>
      <c r="AU90" s="3">
        <v>80.928707696832276</v>
      </c>
      <c r="AV90" s="3">
        <v>74.61750137892011</v>
      </c>
      <c r="AW90" s="3"/>
      <c r="AX90" s="2">
        <v>68.750709803332526</v>
      </c>
      <c r="AY90" s="2">
        <v>55.639060976236379</v>
      </c>
      <c r="AZ90" s="2"/>
      <c r="BA90" s="2"/>
      <c r="BB90" s="2"/>
      <c r="BC90" s="2"/>
    </row>
    <row r="91" spans="1:55">
      <c r="A91" s="16">
        <v>33695</v>
      </c>
      <c r="B91" s="16" t="str">
        <f t="shared" si="2"/>
        <v>1992-Q2</v>
      </c>
      <c r="C91" s="5">
        <v>67.062383017492323</v>
      </c>
      <c r="D91" s="5">
        <v>69.95214150663557</v>
      </c>
      <c r="E91" s="5">
        <v>67.001551447689593</v>
      </c>
      <c r="F91" s="5">
        <v>72.101015780881227</v>
      </c>
      <c r="G91" s="5">
        <v>30.387430825638344</v>
      </c>
      <c r="H91" s="5">
        <v>33.011941403363714</v>
      </c>
      <c r="I91" s="3">
        <v>62.274146660412868</v>
      </c>
      <c r="J91" s="3">
        <v>61.633551222437511</v>
      </c>
      <c r="K91" s="3">
        <v>60.673040891917552</v>
      </c>
      <c r="L91" s="3">
        <v>65.524008328059111</v>
      </c>
      <c r="M91" s="3">
        <v>76.927676064992468</v>
      </c>
      <c r="N91" s="3">
        <v>77.006122428865709</v>
      </c>
      <c r="O91" s="3"/>
      <c r="P91" s="12">
        <v>1224200</v>
      </c>
      <c r="Q91" s="12">
        <v>636490</v>
      </c>
      <c r="R91" s="12">
        <v>464490</v>
      </c>
      <c r="S91" s="12">
        <v>124250</v>
      </c>
      <c r="T91" s="12">
        <v>1101000</v>
      </c>
      <c r="U91" s="3"/>
      <c r="V91" s="3"/>
      <c r="W91" s="3"/>
      <c r="X91" s="3"/>
      <c r="Y91" s="3"/>
      <c r="Z91" s="3"/>
      <c r="AA91" s="3"/>
      <c r="AB91" s="3"/>
      <c r="AC91" s="3"/>
      <c r="AD91" s="4">
        <v>12976.974715091359</v>
      </c>
      <c r="AE91" s="4">
        <f t="shared" si="3"/>
        <v>149721.28278639761</v>
      </c>
      <c r="AF91" s="4">
        <v>136968.86046082672</v>
      </c>
      <c r="AG91" s="4">
        <v>11871.668515496502</v>
      </c>
      <c r="AH91" s="3">
        <v>8.517441267027051</v>
      </c>
      <c r="AI91" s="4">
        <v>113371.89419215993</v>
      </c>
      <c r="AJ91" s="4">
        <v>58033623.409843266</v>
      </c>
      <c r="AK91" s="2"/>
      <c r="AL91" s="2"/>
      <c r="AM91" s="3"/>
      <c r="AN91" s="3"/>
      <c r="AO91" s="3"/>
      <c r="AR91" s="4"/>
      <c r="AS91" s="4"/>
      <c r="AT91" s="3"/>
      <c r="AU91" s="3">
        <v>80.434817432755807</v>
      </c>
      <c r="AV91" s="3">
        <v>74.263704767693312</v>
      </c>
      <c r="AW91" s="3"/>
      <c r="AX91" s="2">
        <v>69.35828001808386</v>
      </c>
      <c r="AY91" s="2">
        <v>55.78820590704531</v>
      </c>
      <c r="AZ91" s="2"/>
      <c r="BA91" s="2"/>
      <c r="BB91" s="2"/>
      <c r="BC91" s="2"/>
    </row>
    <row r="92" spans="1:55">
      <c r="A92" s="16">
        <v>33786</v>
      </c>
      <c r="B92" s="16" t="str">
        <f t="shared" si="2"/>
        <v>1992-Q3</v>
      </c>
      <c r="C92" s="5">
        <v>66.874589077775582</v>
      </c>
      <c r="D92" s="5">
        <v>69.825247731333178</v>
      </c>
      <c r="E92" s="5">
        <v>67.584687708352988</v>
      </c>
      <c r="F92" s="5">
        <v>70.713644441256903</v>
      </c>
      <c r="G92" s="5">
        <v>30.378030711863147</v>
      </c>
      <c r="H92" s="5">
        <v>32.796731059447957</v>
      </c>
      <c r="I92" s="3">
        <v>62.800678567988179</v>
      </c>
      <c r="J92" s="3">
        <v>62.094548770855994</v>
      </c>
      <c r="K92" s="3">
        <v>61.215181591407323</v>
      </c>
      <c r="L92" s="3">
        <v>65.929984069244426</v>
      </c>
      <c r="M92" s="3">
        <v>76.855839867682988</v>
      </c>
      <c r="N92" s="3">
        <v>76.710874070697983</v>
      </c>
      <c r="O92" s="3"/>
      <c r="P92" s="12">
        <v>1231100</v>
      </c>
      <c r="Q92" s="12">
        <v>647020</v>
      </c>
      <c r="R92" s="12">
        <v>460040</v>
      </c>
      <c r="S92" s="12">
        <v>125150</v>
      </c>
      <c r="T92" s="12">
        <v>1107100</v>
      </c>
      <c r="U92" s="3"/>
      <c r="V92" s="3"/>
      <c r="W92" s="3"/>
      <c r="X92" s="3"/>
      <c r="Y92" s="3"/>
      <c r="Z92" s="3"/>
      <c r="AA92" s="3"/>
      <c r="AB92" s="3"/>
      <c r="AC92" s="3"/>
      <c r="AD92" s="4">
        <v>13530.29895861267</v>
      </c>
      <c r="AE92" s="4">
        <f t="shared" si="3"/>
        <v>149558.67700521127</v>
      </c>
      <c r="AF92" s="4">
        <v>136310.9381629205</v>
      </c>
      <c r="AG92" s="4">
        <v>12331.800344884135</v>
      </c>
      <c r="AH92" s="3">
        <v>8.8578871567773714</v>
      </c>
      <c r="AI92" s="4">
        <v>112751.63793244162</v>
      </c>
      <c r="AJ92" s="4">
        <v>57632563.44716683</v>
      </c>
      <c r="AK92" s="2"/>
      <c r="AL92" s="2"/>
      <c r="AM92" s="3"/>
      <c r="AN92" s="3"/>
      <c r="AO92" s="3"/>
      <c r="AR92" s="4"/>
      <c r="AS92" s="4"/>
      <c r="AT92" s="3"/>
      <c r="AU92" s="3">
        <v>80.596718687144758</v>
      </c>
      <c r="AV92" s="3">
        <v>74.571092503590307</v>
      </c>
      <c r="AW92" s="3"/>
      <c r="AX92" s="2">
        <v>69.426878719546465</v>
      </c>
      <c r="AY92" s="2">
        <v>55.955786134858023</v>
      </c>
      <c r="AZ92" s="2"/>
      <c r="BA92" s="2"/>
      <c r="BB92" s="2"/>
      <c r="BC92" s="2"/>
    </row>
    <row r="93" spans="1:55">
      <c r="A93" s="16">
        <v>33878</v>
      </c>
      <c r="B93" s="16" t="str">
        <f t="shared" si="2"/>
        <v>1992-Q4</v>
      </c>
      <c r="C93" s="5">
        <v>66.740867607700011</v>
      </c>
      <c r="D93" s="5">
        <v>70.400922226588051</v>
      </c>
      <c r="E93" s="5">
        <v>67.961992060403873</v>
      </c>
      <c r="F93" s="5">
        <v>70.114882494356806</v>
      </c>
      <c r="G93" s="5">
        <v>30.32078688402898</v>
      </c>
      <c r="H93" s="5">
        <v>32.720199662218164</v>
      </c>
      <c r="I93" s="3">
        <v>63.363252466505173</v>
      </c>
      <c r="J93" s="3">
        <v>62.739897714793422</v>
      </c>
      <c r="K93" s="3">
        <v>61.877338138424179</v>
      </c>
      <c r="L93" s="3">
        <v>66.291929421258885</v>
      </c>
      <c r="M93" s="3">
        <v>77.085440008905863</v>
      </c>
      <c r="N93" s="3">
        <v>77.489342648053309</v>
      </c>
      <c r="O93" s="3"/>
      <c r="P93" s="12">
        <v>1239700</v>
      </c>
      <c r="Q93" s="12">
        <v>646620</v>
      </c>
      <c r="R93" s="12">
        <v>465870</v>
      </c>
      <c r="S93" s="12">
        <v>128270</v>
      </c>
      <c r="T93" s="12">
        <v>1112500</v>
      </c>
      <c r="U93" s="3"/>
      <c r="V93" s="3"/>
      <c r="W93" s="3"/>
      <c r="X93" s="3"/>
      <c r="Y93" s="3"/>
      <c r="Z93" s="3"/>
      <c r="AA93" s="3"/>
      <c r="AB93" s="3"/>
      <c r="AC93" s="3"/>
      <c r="AD93" s="4">
        <v>14076.489258475114</v>
      </c>
      <c r="AE93" s="4">
        <f t="shared" si="3"/>
        <v>149383.73213246855</v>
      </c>
      <c r="AF93" s="4">
        <v>135650.81545599154</v>
      </c>
      <c r="AG93" s="4">
        <v>12782.430987708787</v>
      </c>
      <c r="AH93" s="3">
        <v>9.1930469807108093</v>
      </c>
      <c r="AI93" s="4">
        <v>112253.85097625003</v>
      </c>
      <c r="AJ93" s="4">
        <v>57219154.71205423</v>
      </c>
      <c r="AK93" s="2"/>
      <c r="AL93" s="2"/>
      <c r="AM93" s="3"/>
      <c r="AN93" s="3"/>
      <c r="AO93" s="3"/>
      <c r="AR93" s="4"/>
      <c r="AS93" s="4"/>
      <c r="AT93" s="3"/>
      <c r="AU93" s="3">
        <v>80.826985252348109</v>
      </c>
      <c r="AV93" s="3">
        <v>74.959680475065056</v>
      </c>
      <c r="AW93" s="3"/>
      <c r="AX93" s="2">
        <v>70.13951883695141</v>
      </c>
      <c r="AY93" s="2">
        <v>56.691658546410629</v>
      </c>
      <c r="AZ93" s="2"/>
      <c r="BA93" s="2"/>
      <c r="BB93" s="2"/>
      <c r="BC93" s="2"/>
    </row>
    <row r="94" spans="1:55">
      <c r="A94" s="16">
        <v>33970</v>
      </c>
      <c r="B94" s="16" t="str">
        <f t="shared" si="2"/>
        <v>1993-Q1</v>
      </c>
      <c r="C94" s="5">
        <v>66.286126233156281</v>
      </c>
      <c r="D94" s="5">
        <v>69.228209638523992</v>
      </c>
      <c r="E94" s="5">
        <v>68.049231807792637</v>
      </c>
      <c r="F94" s="5">
        <v>68.136445931866206</v>
      </c>
      <c r="G94" s="5">
        <v>30.260174113628398</v>
      </c>
      <c r="H94" s="5">
        <v>31.455279662572003</v>
      </c>
      <c r="I94" s="3">
        <v>64.154559975187482</v>
      </c>
      <c r="J94" s="3">
        <v>63.674346901168057</v>
      </c>
      <c r="K94" s="3">
        <v>62.202946254204186</v>
      </c>
      <c r="L94" s="3">
        <v>66.890373557827104</v>
      </c>
      <c r="M94" s="3">
        <v>77.585094712912266</v>
      </c>
      <c r="N94" s="3">
        <v>77.763749314035422</v>
      </c>
      <c r="O94" s="3"/>
      <c r="P94" s="12">
        <v>1246600</v>
      </c>
      <c r="Q94" s="12">
        <v>646220</v>
      </c>
      <c r="R94" s="12">
        <v>478780</v>
      </c>
      <c r="S94" s="12">
        <v>122520</v>
      </c>
      <c r="T94" s="12">
        <v>1125000</v>
      </c>
      <c r="U94" s="3"/>
      <c r="V94" s="3"/>
      <c r="W94" s="3"/>
      <c r="X94" s="3"/>
      <c r="Y94" s="3"/>
      <c r="Z94" s="3"/>
      <c r="AA94" s="3"/>
      <c r="AB94" s="3"/>
      <c r="AC94" s="3"/>
      <c r="AD94" s="4">
        <v>15188.169168516037</v>
      </c>
      <c r="AE94" s="4">
        <f t="shared" si="3"/>
        <v>149716.47267110492</v>
      </c>
      <c r="AF94" s="4">
        <v>135000.59458966582</v>
      </c>
      <c r="AG94" s="4">
        <v>13695.299066939762</v>
      </c>
      <c r="AH94" s="3">
        <v>9.8291642989524064</v>
      </c>
      <c r="AI94" s="4">
        <v>111960.48295599855</v>
      </c>
      <c r="AJ94" s="4">
        <v>56832520.498341918</v>
      </c>
      <c r="AK94" s="2"/>
      <c r="AL94" s="2"/>
      <c r="AM94" s="3"/>
      <c r="AN94" s="3"/>
      <c r="AO94" s="3"/>
      <c r="AR94" s="4"/>
      <c r="AS94" s="4"/>
      <c r="AT94" s="3"/>
      <c r="AU94" s="3">
        <v>80.662912588562747</v>
      </c>
      <c r="AV94" s="3">
        <v>74.955419428220793</v>
      </c>
      <c r="AW94" s="3"/>
      <c r="AX94" s="2">
        <v>69.444322071819414</v>
      </c>
      <c r="AY94" s="2">
        <v>56.015812810511676</v>
      </c>
      <c r="AZ94" s="2"/>
      <c r="BA94" s="2"/>
      <c r="BB94" s="2"/>
      <c r="BC94" s="2"/>
    </row>
    <row r="95" spans="1:55">
      <c r="A95" s="16">
        <v>34060</v>
      </c>
      <c r="B95" s="16" t="str">
        <f t="shared" si="2"/>
        <v>1993-Q2</v>
      </c>
      <c r="C95" s="5">
        <v>66.335295210986189</v>
      </c>
      <c r="D95" s="5">
        <v>69.21629528848058</v>
      </c>
      <c r="E95" s="5">
        <v>68.411649492787546</v>
      </c>
      <c r="F95" s="5">
        <v>67.0659662479123</v>
      </c>
      <c r="G95" s="5">
        <v>30.182910362784451</v>
      </c>
      <c r="H95" s="5">
        <v>31.341246319600462</v>
      </c>
      <c r="I95" s="3">
        <v>64.737785714135669</v>
      </c>
      <c r="J95" s="3">
        <v>64.22055749401261</v>
      </c>
      <c r="K95" s="3">
        <v>63.038575154059664</v>
      </c>
      <c r="L95" s="3">
        <v>67.421267175849778</v>
      </c>
      <c r="M95" s="3">
        <v>78.158576100511638</v>
      </c>
      <c r="N95" s="3">
        <v>77.896909016448646</v>
      </c>
      <c r="O95" s="3"/>
      <c r="P95" s="12">
        <v>1258800</v>
      </c>
      <c r="Q95" s="12">
        <v>649380</v>
      </c>
      <c r="R95" s="12">
        <v>486090</v>
      </c>
      <c r="S95" s="12">
        <v>124300</v>
      </c>
      <c r="T95" s="12">
        <v>1135500</v>
      </c>
      <c r="U95" s="3"/>
      <c r="V95" s="3"/>
      <c r="W95" s="3"/>
      <c r="X95" s="3"/>
      <c r="Y95" s="3"/>
      <c r="Z95" s="3"/>
      <c r="AA95" s="3"/>
      <c r="AB95" s="3"/>
      <c r="AC95" s="3"/>
      <c r="AD95" s="4">
        <v>16030.076769662361</v>
      </c>
      <c r="AE95" s="4">
        <f t="shared" si="3"/>
        <v>149845.89742603819</v>
      </c>
      <c r="AF95" s="4">
        <v>134395.48210831301</v>
      </c>
      <c r="AG95" s="4">
        <v>14377.236432218026</v>
      </c>
      <c r="AH95" s="3">
        <v>10.310869755610959</v>
      </c>
      <c r="AI95" s="4">
        <v>111462.17734884306</v>
      </c>
      <c r="AJ95" s="4">
        <v>56512552.43623662</v>
      </c>
      <c r="AK95" s="2"/>
      <c r="AL95" s="2"/>
      <c r="AM95" s="3"/>
      <c r="AN95" s="3"/>
      <c r="AO95" s="3"/>
      <c r="AR95" s="4"/>
      <c r="AS95" s="4"/>
      <c r="AT95" s="3"/>
      <c r="AU95" s="3">
        <v>81.086198072335876</v>
      </c>
      <c r="AV95" s="3">
        <v>75.435723429614626</v>
      </c>
      <c r="AW95" s="3"/>
      <c r="AX95" s="2">
        <v>69.380905939536348</v>
      </c>
      <c r="AY95" s="2">
        <v>56.258338814513479</v>
      </c>
      <c r="AZ95" s="2"/>
      <c r="BA95" s="2"/>
      <c r="BB95" s="2"/>
      <c r="BC95" s="2"/>
    </row>
    <row r="96" spans="1:55">
      <c r="A96" s="16">
        <v>34151</v>
      </c>
      <c r="B96" s="16" t="str">
        <f t="shared" si="2"/>
        <v>1993-Q3</v>
      </c>
      <c r="C96" s="5">
        <v>66.610329024581162</v>
      </c>
      <c r="D96" s="5">
        <v>69.439668044390999</v>
      </c>
      <c r="E96" s="5">
        <v>68.48526432581798</v>
      </c>
      <c r="F96" s="5">
        <v>67.158184686634243</v>
      </c>
      <c r="G96" s="5">
        <v>30.599957984337614</v>
      </c>
      <c r="H96" s="5">
        <v>31.592717634343458</v>
      </c>
      <c r="I96" s="3">
        <v>65.17316601886786</v>
      </c>
      <c r="J96" s="3">
        <v>64.766912345371551</v>
      </c>
      <c r="K96" s="3">
        <v>63.22848972412821</v>
      </c>
      <c r="L96" s="3">
        <v>67.717475616257687</v>
      </c>
      <c r="M96" s="3">
        <v>78.909730878781488</v>
      </c>
      <c r="N96" s="3">
        <v>78.711329996818534</v>
      </c>
      <c r="O96" s="3"/>
      <c r="P96" s="12">
        <v>1272600</v>
      </c>
      <c r="Q96" s="12">
        <v>649120</v>
      </c>
      <c r="R96" s="12">
        <v>497190</v>
      </c>
      <c r="S96" s="12">
        <v>127140</v>
      </c>
      <c r="T96" s="12">
        <v>1146300</v>
      </c>
      <c r="U96" s="3"/>
      <c r="V96" s="3"/>
      <c r="W96" s="3"/>
      <c r="X96" s="3"/>
      <c r="Y96" s="3"/>
      <c r="Z96" s="3"/>
      <c r="AA96" s="3"/>
      <c r="AB96" s="3"/>
      <c r="AC96" s="3"/>
      <c r="AD96" s="4">
        <v>16671.013368003078</v>
      </c>
      <c r="AE96" s="4">
        <f t="shared" si="3"/>
        <v>150056.95458534773</v>
      </c>
      <c r="AF96" s="4">
        <v>134051.1180961983</v>
      </c>
      <c r="AG96" s="4">
        <v>14892.798457444465</v>
      </c>
      <c r="AH96" s="3">
        <v>10.666507615977123</v>
      </c>
      <c r="AI96" s="4">
        <v>111107.86444243275</v>
      </c>
      <c r="AJ96" s="4">
        <v>56338846.091274478</v>
      </c>
      <c r="AK96" s="2"/>
      <c r="AL96" s="2"/>
      <c r="AM96" s="3"/>
      <c r="AN96" s="3"/>
      <c r="AO96" s="3"/>
      <c r="AR96" s="4"/>
      <c r="AS96" s="4"/>
      <c r="AT96" s="3"/>
      <c r="AU96" s="3">
        <v>81.631556874333896</v>
      </c>
      <c r="AV96" s="3">
        <v>75.98203965903086</v>
      </c>
      <c r="AW96" s="3"/>
      <c r="AX96" s="2">
        <v>69.317411907353289</v>
      </c>
      <c r="AY96" s="2">
        <v>56.584882524967398</v>
      </c>
      <c r="AZ96" s="2"/>
      <c r="BA96" s="2"/>
      <c r="BB96" s="2"/>
      <c r="BC96" s="2"/>
    </row>
    <row r="97" spans="1:55">
      <c r="A97" s="16">
        <v>34243</v>
      </c>
      <c r="B97" s="16" t="str">
        <f t="shared" si="2"/>
        <v>1993-Q4</v>
      </c>
      <c r="C97" s="5">
        <v>66.784753601607505</v>
      </c>
      <c r="D97" s="5">
        <v>69.830737080095346</v>
      </c>
      <c r="E97" s="5">
        <v>68.653593720620648</v>
      </c>
      <c r="F97" s="5">
        <v>66.508375424161272</v>
      </c>
      <c r="G97" s="5">
        <v>31.442486498360353</v>
      </c>
      <c r="H97" s="5">
        <v>31.870992426377981</v>
      </c>
      <c r="I97" s="3">
        <v>65.699368115872858</v>
      </c>
      <c r="J97" s="3">
        <v>65.368199342188817</v>
      </c>
      <c r="K97" s="3">
        <v>63.535723295466809</v>
      </c>
      <c r="L97" s="3">
        <v>67.961261704891086</v>
      </c>
      <c r="M97" s="3">
        <v>79.05279164723315</v>
      </c>
      <c r="N97" s="3">
        <v>78.678089019721071</v>
      </c>
      <c r="O97" s="3"/>
      <c r="P97" s="12">
        <v>1286200</v>
      </c>
      <c r="Q97" s="12">
        <v>651320</v>
      </c>
      <c r="R97" s="12">
        <v>506680</v>
      </c>
      <c r="S97" s="12">
        <v>129050</v>
      </c>
      <c r="T97" s="12">
        <v>1158000</v>
      </c>
      <c r="U97" s="3"/>
      <c r="V97" s="3"/>
      <c r="W97" s="3"/>
      <c r="X97" s="3"/>
      <c r="Y97" s="3"/>
      <c r="Z97" s="3"/>
      <c r="AA97" s="3"/>
      <c r="AB97" s="3"/>
      <c r="AC97" s="3"/>
      <c r="AD97" s="4">
        <v>17279.847356279941</v>
      </c>
      <c r="AE97" s="4">
        <f t="shared" si="3"/>
        <v>150415.38734126947</v>
      </c>
      <c r="AF97" s="4">
        <v>133883.88701044308</v>
      </c>
      <c r="AG97" s="4">
        <v>15380.694567883042</v>
      </c>
      <c r="AH97" s="3">
        <v>10.9905646111318</v>
      </c>
      <c r="AI97" s="4">
        <v>110923.42366392516</v>
      </c>
      <c r="AJ97" s="4">
        <v>56261311.889104806</v>
      </c>
      <c r="AK97" s="2"/>
      <c r="AL97" s="2"/>
      <c r="AM97" s="3"/>
      <c r="AN97" s="3"/>
      <c r="AO97" s="3"/>
      <c r="AR97" s="4"/>
      <c r="AS97" s="4"/>
      <c r="AT97" s="3"/>
      <c r="AU97" s="3">
        <v>81.947546741430173</v>
      </c>
      <c r="AV97" s="3">
        <v>76.285990528265685</v>
      </c>
      <c r="AW97" s="3"/>
      <c r="AX97" s="2">
        <v>69.525733621565692</v>
      </c>
      <c r="AY97" s="2">
        <v>56.974633056854785</v>
      </c>
      <c r="AZ97" s="2"/>
      <c r="BA97" s="2"/>
      <c r="BB97" s="2"/>
      <c r="BC97" s="2"/>
    </row>
    <row r="98" spans="1:55">
      <c r="A98" s="16">
        <v>34335</v>
      </c>
      <c r="B98" s="16" t="str">
        <f t="shared" si="2"/>
        <v>1994-Q1</v>
      </c>
      <c r="C98" s="5">
        <v>67.403591799131107</v>
      </c>
      <c r="D98" s="5">
        <v>69.883569135090667</v>
      </c>
      <c r="E98" s="5">
        <v>69.157443557286044</v>
      </c>
      <c r="F98" s="5">
        <v>67.187622750934395</v>
      </c>
      <c r="G98" s="5">
        <v>32.267117959770289</v>
      </c>
      <c r="H98" s="5">
        <v>32.671507205425009</v>
      </c>
      <c r="I98" s="3">
        <v>66.068400128099199</v>
      </c>
      <c r="J98" s="3">
        <v>65.958475315245266</v>
      </c>
      <c r="K98" s="3">
        <v>63.905165943919393</v>
      </c>
      <c r="L98" s="3">
        <v>68.365706449073315</v>
      </c>
      <c r="M98" s="3">
        <v>79.069375704128547</v>
      </c>
      <c r="N98" s="3">
        <v>79.427066315490904</v>
      </c>
      <c r="O98" s="3"/>
      <c r="P98" s="12">
        <v>1305400</v>
      </c>
      <c r="Q98" s="12">
        <v>653970</v>
      </c>
      <c r="R98" s="12">
        <v>517200</v>
      </c>
      <c r="S98" s="12">
        <v>135100</v>
      </c>
      <c r="T98" s="12">
        <v>1171200</v>
      </c>
      <c r="U98" s="3"/>
      <c r="V98" s="3"/>
      <c r="W98" s="3"/>
      <c r="X98" s="3"/>
      <c r="Y98" s="3"/>
      <c r="Z98" s="3"/>
      <c r="AA98" s="3"/>
      <c r="AB98" s="3"/>
      <c r="AC98" s="3"/>
      <c r="AD98" s="4">
        <v>17626.357937524401</v>
      </c>
      <c r="AE98" s="4">
        <f t="shared" si="3"/>
        <v>150601.68951831455</v>
      </c>
      <c r="AF98" s="4">
        <v>133772.7663547764</v>
      </c>
      <c r="AG98" s="4">
        <v>15656.70790018172</v>
      </c>
      <c r="AH98" s="3">
        <v>11.174458412361696</v>
      </c>
      <c r="AI98" s="4">
        <v>110830.45989736433</v>
      </c>
      <c r="AJ98" s="4">
        <v>56213501.774096929</v>
      </c>
      <c r="AK98" s="2"/>
      <c r="AL98" s="2"/>
      <c r="AM98" s="3"/>
      <c r="AN98" s="3"/>
      <c r="AO98" s="3"/>
      <c r="AR98" s="4"/>
      <c r="AS98" s="4"/>
      <c r="AT98" s="3"/>
      <c r="AU98" s="3">
        <v>82.775587704058253</v>
      </c>
      <c r="AV98" s="3">
        <v>77.058351868372739</v>
      </c>
      <c r="AW98" s="3"/>
      <c r="AX98" s="2">
        <v>68.939530217231464</v>
      </c>
      <c r="AY98" s="2">
        <v>57.065101297730145</v>
      </c>
      <c r="AZ98" s="2"/>
      <c r="BA98" s="2"/>
      <c r="BB98" s="2"/>
      <c r="BC98" s="2"/>
    </row>
    <row r="99" spans="1:55">
      <c r="A99" s="16">
        <v>34425</v>
      </c>
      <c r="B99" s="16" t="str">
        <f t="shared" si="2"/>
        <v>1994-Q2</v>
      </c>
      <c r="C99" s="5">
        <v>67.823399790527091</v>
      </c>
      <c r="D99" s="5">
        <v>70.084887090684958</v>
      </c>
      <c r="E99" s="5">
        <v>69.08985038233881</v>
      </c>
      <c r="F99" s="5">
        <v>68.27704196439241</v>
      </c>
      <c r="G99" s="5">
        <v>33.043260842034975</v>
      </c>
      <c r="H99" s="5">
        <v>33.616110435661334</v>
      </c>
      <c r="I99" s="3">
        <v>66.511341161209927</v>
      </c>
      <c r="J99" s="3">
        <v>66.440477617444529</v>
      </c>
      <c r="K99" s="3">
        <v>63.994955804263007</v>
      </c>
      <c r="L99" s="3">
        <v>68.612676061712634</v>
      </c>
      <c r="M99" s="3">
        <v>79.375351189590162</v>
      </c>
      <c r="N99" s="3">
        <v>79.453980550771576</v>
      </c>
      <c r="O99" s="3"/>
      <c r="P99" s="12">
        <v>1322300</v>
      </c>
      <c r="Q99" s="12">
        <v>658930</v>
      </c>
      <c r="R99" s="12">
        <v>528470</v>
      </c>
      <c r="S99" s="12">
        <v>135760</v>
      </c>
      <c r="T99" s="12">
        <v>1187400</v>
      </c>
      <c r="U99" s="3"/>
      <c r="V99" s="3"/>
      <c r="W99" s="3"/>
      <c r="X99" s="3"/>
      <c r="Y99" s="3"/>
      <c r="Z99" s="3"/>
      <c r="AA99" s="3"/>
      <c r="AB99" s="3"/>
      <c r="AC99" s="3"/>
      <c r="AD99" s="4">
        <v>17777.025127156874</v>
      </c>
      <c r="AE99" s="4">
        <f t="shared" si="3"/>
        <v>150697.84627377786</v>
      </c>
      <c r="AF99" s="4">
        <v>133739.76021942947</v>
      </c>
      <c r="AG99" s="4">
        <v>15776.569716872116</v>
      </c>
      <c r="AH99" s="3">
        <v>11.253038098195548</v>
      </c>
      <c r="AI99" s="4">
        <v>110898.89699643124</v>
      </c>
      <c r="AJ99" s="4">
        <v>56192083.675430082</v>
      </c>
      <c r="AK99" s="2"/>
      <c r="AL99" s="2"/>
      <c r="AM99" s="3"/>
      <c r="AN99" s="3"/>
      <c r="AO99" s="3"/>
      <c r="AR99" s="4"/>
      <c r="AS99" s="4"/>
      <c r="AT99" s="3"/>
      <c r="AU99" s="3">
        <v>83.311692418145284</v>
      </c>
      <c r="AV99" s="3">
        <v>77.567846734876852</v>
      </c>
      <c r="AW99" s="3"/>
      <c r="AX99" s="2">
        <v>68.710182823650925</v>
      </c>
      <c r="AY99" s="2">
        <v>57.243616173985345</v>
      </c>
      <c r="AZ99" s="2"/>
      <c r="BA99" s="2"/>
      <c r="BB99" s="2"/>
      <c r="BC99" s="2"/>
    </row>
    <row r="100" spans="1:55">
      <c r="A100" s="16">
        <v>34516</v>
      </c>
      <c r="B100" s="16" t="str">
        <f t="shared" si="2"/>
        <v>1994-Q3</v>
      </c>
      <c r="C100" s="5">
        <v>68.280142264095403</v>
      </c>
      <c r="D100" s="5">
        <v>70.5942801113532</v>
      </c>
      <c r="E100" s="5">
        <v>69.141761054197318</v>
      </c>
      <c r="F100" s="5">
        <v>69.009269678352169</v>
      </c>
      <c r="G100" s="5">
        <v>33.576637031717091</v>
      </c>
      <c r="H100" s="5">
        <v>34.647839787655627</v>
      </c>
      <c r="I100" s="3">
        <v>66.985648611121519</v>
      </c>
      <c r="J100" s="3">
        <v>66.936245038250547</v>
      </c>
      <c r="K100" s="3">
        <v>64.354571840795174</v>
      </c>
      <c r="L100" s="3">
        <v>68.91340766606632</v>
      </c>
      <c r="M100" s="3">
        <v>79.640070640127092</v>
      </c>
      <c r="N100" s="3">
        <v>79.46722507693697</v>
      </c>
      <c r="O100" s="3"/>
      <c r="P100" s="12">
        <v>1340700</v>
      </c>
      <c r="Q100" s="12">
        <v>664690</v>
      </c>
      <c r="R100" s="12">
        <v>539040</v>
      </c>
      <c r="S100" s="12">
        <v>137810</v>
      </c>
      <c r="T100" s="12">
        <v>1203700</v>
      </c>
      <c r="U100" s="3"/>
      <c r="V100" s="3"/>
      <c r="W100" s="3"/>
      <c r="X100" s="3"/>
      <c r="Y100" s="3"/>
      <c r="Z100" s="3"/>
      <c r="AA100" s="3"/>
      <c r="AB100" s="3"/>
      <c r="AC100" s="3"/>
      <c r="AD100" s="4">
        <v>17574.567285875608</v>
      </c>
      <c r="AE100" s="4">
        <f t="shared" si="3"/>
        <v>150772.05851056086</v>
      </c>
      <c r="AF100" s="4">
        <v>133985.10582550551</v>
      </c>
      <c r="AG100" s="4">
        <v>15617.815932854513</v>
      </c>
      <c r="AH100" s="3">
        <v>11.133994488693348</v>
      </c>
      <c r="AI100" s="4">
        <v>111165.05177699489</v>
      </c>
      <c r="AJ100" s="4">
        <v>56280711.862001389</v>
      </c>
      <c r="AK100" s="2"/>
      <c r="AL100" s="2"/>
      <c r="AM100" s="3"/>
      <c r="AN100" s="3"/>
      <c r="AO100" s="3"/>
      <c r="AR100" s="4"/>
      <c r="AS100" s="4"/>
      <c r="AT100" s="3"/>
      <c r="AU100" s="3">
        <v>83.719154753477198</v>
      </c>
      <c r="AV100" s="3">
        <v>77.967238396353281</v>
      </c>
      <c r="AW100" s="3"/>
      <c r="AX100" s="2">
        <v>68.746624442142675</v>
      </c>
      <c r="AY100" s="2">
        <v>57.554092904509211</v>
      </c>
      <c r="AZ100" s="2"/>
      <c r="BA100" s="2"/>
      <c r="BB100" s="2"/>
      <c r="BC100" s="2"/>
    </row>
    <row r="101" spans="1:55">
      <c r="A101" s="16">
        <v>34608</v>
      </c>
      <c r="B101" s="16" t="str">
        <f t="shared" si="2"/>
        <v>1994-Q4</v>
      </c>
      <c r="C101" s="5">
        <v>68.821896126618526</v>
      </c>
      <c r="D101" s="5">
        <v>70.915998469963881</v>
      </c>
      <c r="E101" s="5">
        <v>69.60109696086549</v>
      </c>
      <c r="F101" s="5">
        <v>70.714152475846561</v>
      </c>
      <c r="G101" s="5">
        <v>34.574426138061696</v>
      </c>
      <c r="H101" s="5">
        <v>35.80302440681249</v>
      </c>
      <c r="I101" s="3">
        <v>67.54040671490489</v>
      </c>
      <c r="J101" s="3">
        <v>67.410606514176479</v>
      </c>
      <c r="K101" s="3">
        <v>64.926288806068584</v>
      </c>
      <c r="L101" s="3">
        <v>69.269309886155014</v>
      </c>
      <c r="M101" s="3">
        <v>80.379453169935587</v>
      </c>
      <c r="N101" s="3">
        <v>80.210188152966438</v>
      </c>
      <c r="O101" s="3"/>
      <c r="P101" s="12">
        <v>1362600</v>
      </c>
      <c r="Q101" s="12">
        <v>672430</v>
      </c>
      <c r="R101" s="12">
        <v>552370</v>
      </c>
      <c r="S101" s="12">
        <v>138520</v>
      </c>
      <c r="T101" s="12">
        <v>1224800</v>
      </c>
      <c r="U101" s="3"/>
      <c r="V101" s="3"/>
      <c r="W101" s="3"/>
      <c r="X101" s="3"/>
      <c r="Y101" s="3"/>
      <c r="Z101" s="3"/>
      <c r="AA101" s="3"/>
      <c r="AB101" s="3"/>
      <c r="AC101" s="3"/>
      <c r="AD101" s="4">
        <v>17606.872609751514</v>
      </c>
      <c r="AE101" s="4">
        <f t="shared" si="3"/>
        <v>151033.77138205335</v>
      </c>
      <c r="AF101" s="4">
        <v>134216.14877293081</v>
      </c>
      <c r="AG101" s="4">
        <v>15646.345926426686</v>
      </c>
      <c r="AH101" s="3">
        <v>11.13500805497393</v>
      </c>
      <c r="AI101" s="4">
        <v>111406.25899430511</v>
      </c>
      <c r="AJ101" s="4">
        <v>56359009.047597133</v>
      </c>
      <c r="AK101" s="2"/>
      <c r="AL101" s="2"/>
      <c r="AM101" s="3"/>
      <c r="AN101" s="3"/>
      <c r="AO101" s="3"/>
      <c r="AR101" s="4"/>
      <c r="AS101" s="4"/>
      <c r="AT101" s="3"/>
      <c r="AU101" s="3">
        <v>84.238146435124477</v>
      </c>
      <c r="AV101" s="3">
        <v>78.476676407293937</v>
      </c>
      <c r="AW101" s="3"/>
      <c r="AX101" s="2">
        <v>68.516294940236506</v>
      </c>
      <c r="AY101" s="2">
        <v>57.716856863678203</v>
      </c>
      <c r="AZ101" s="2"/>
      <c r="BA101" s="2"/>
      <c r="BB101" s="2"/>
      <c r="BC101" s="2"/>
    </row>
    <row r="102" spans="1:55">
      <c r="A102" s="16">
        <v>34700</v>
      </c>
      <c r="B102" s="16" t="str">
        <f t="shared" si="2"/>
        <v>1995-Q1</v>
      </c>
      <c r="C102" s="5">
        <v>69.19572988626939</v>
      </c>
      <c r="D102" s="5">
        <v>71.229569439923722</v>
      </c>
      <c r="E102" s="5">
        <v>68.681181024110742</v>
      </c>
      <c r="F102" s="5">
        <v>69.740333993101459</v>
      </c>
      <c r="G102" s="5">
        <v>35.736241999917766</v>
      </c>
      <c r="H102" s="5">
        <v>36.30717441794279</v>
      </c>
      <c r="I102" s="3">
        <v>67.964716410279038</v>
      </c>
      <c r="J102" s="3">
        <v>67.941120736993625</v>
      </c>
      <c r="K102" s="3">
        <v>65.739655148234405</v>
      </c>
      <c r="L102" s="3">
        <v>69.683622304331408</v>
      </c>
      <c r="M102" s="3">
        <v>81.2256969085431</v>
      </c>
      <c r="N102" s="3">
        <v>81.249286232304968</v>
      </c>
      <c r="O102" s="3"/>
      <c r="P102" s="12">
        <v>1378600</v>
      </c>
      <c r="Q102" s="12">
        <v>676570</v>
      </c>
      <c r="R102" s="12">
        <v>563510</v>
      </c>
      <c r="S102" s="12">
        <v>139190</v>
      </c>
      <c r="T102" s="12">
        <v>1240100</v>
      </c>
      <c r="U102" s="3"/>
      <c r="V102" s="3"/>
      <c r="W102" s="3"/>
      <c r="X102" s="3"/>
      <c r="Y102" s="3"/>
      <c r="Z102" s="3"/>
      <c r="AA102" s="3"/>
      <c r="AB102" s="3"/>
      <c r="AC102" s="3"/>
      <c r="AD102" s="4">
        <v>17511.987375781013</v>
      </c>
      <c r="AE102" s="4">
        <f t="shared" si="3"/>
        <v>150958.68475218237</v>
      </c>
      <c r="AF102" s="4">
        <v>134222.75</v>
      </c>
      <c r="AG102" s="4">
        <v>15570.532476493574</v>
      </c>
      <c r="AH102" s="3">
        <v>11.086433867423061</v>
      </c>
      <c r="AI102" s="4">
        <v>111486.59</v>
      </c>
      <c r="AJ102" s="4">
        <v>56341789</v>
      </c>
      <c r="AK102" s="2"/>
      <c r="AL102" s="2"/>
      <c r="AM102" s="3"/>
      <c r="AN102" s="3"/>
      <c r="AO102" s="3"/>
      <c r="AR102" s="4"/>
      <c r="AS102" s="4"/>
      <c r="AT102" s="3"/>
      <c r="AU102" s="3">
        <v>84.691554316140426</v>
      </c>
      <c r="AV102" s="3">
        <v>78.927069521505686</v>
      </c>
      <c r="AW102" s="3"/>
      <c r="AX102" s="2">
        <v>68.447455249892101</v>
      </c>
      <c r="AY102" s="2">
        <v>57.969213740978262</v>
      </c>
      <c r="AZ102" s="2"/>
      <c r="BA102" s="2"/>
      <c r="BB102" s="2"/>
      <c r="BC102" s="2"/>
    </row>
    <row r="103" spans="1:55">
      <c r="A103" s="16">
        <v>34790</v>
      </c>
      <c r="B103" s="16" t="str">
        <f t="shared" si="2"/>
        <v>1995-Q2</v>
      </c>
      <c r="C103" s="5">
        <v>69.742288837792429</v>
      </c>
      <c r="D103" s="5">
        <v>71.912808773156257</v>
      </c>
      <c r="E103" s="5">
        <v>69.307167785673471</v>
      </c>
      <c r="F103" s="5">
        <v>70.292319798275116</v>
      </c>
      <c r="G103" s="5">
        <v>36.020097107692997</v>
      </c>
      <c r="H103" s="5">
        <v>36.937522775422437</v>
      </c>
      <c r="I103" s="3">
        <v>68.243612760491928</v>
      </c>
      <c r="J103" s="3">
        <v>68.182469829991959</v>
      </c>
      <c r="K103" s="3">
        <v>66.07836114627932</v>
      </c>
      <c r="L103" s="3">
        <v>70.303173215282044</v>
      </c>
      <c r="M103" s="3">
        <v>81.751298749615742</v>
      </c>
      <c r="N103" s="3">
        <v>81.860010992186389</v>
      </c>
      <c r="O103" s="3"/>
      <c r="P103" s="12">
        <v>1399400</v>
      </c>
      <c r="Q103" s="12">
        <v>684640</v>
      </c>
      <c r="R103" s="12">
        <v>572310</v>
      </c>
      <c r="S103" s="12">
        <v>143160</v>
      </c>
      <c r="T103" s="12">
        <v>1257000</v>
      </c>
      <c r="U103" s="3"/>
      <c r="V103" s="3"/>
      <c r="W103" s="3"/>
      <c r="X103" s="3"/>
      <c r="Y103" s="3"/>
      <c r="Z103" s="3"/>
      <c r="AA103" s="3"/>
      <c r="AB103" s="3"/>
      <c r="AC103" s="3"/>
      <c r="AD103" s="4">
        <v>17366.484462950084</v>
      </c>
      <c r="AE103" s="4">
        <f t="shared" si="3"/>
        <v>151084.23550693947</v>
      </c>
      <c r="AF103" s="4">
        <v>134469.6</v>
      </c>
      <c r="AG103" s="4">
        <v>15456.703416498087</v>
      </c>
      <c r="AH103" s="3">
        <v>10.996935220403149</v>
      </c>
      <c r="AI103" s="4">
        <v>111679.79</v>
      </c>
      <c r="AJ103" s="4">
        <v>56375488</v>
      </c>
      <c r="AK103" s="2"/>
      <c r="AL103" s="2"/>
      <c r="AM103" s="3"/>
      <c r="AN103" s="3"/>
      <c r="AO103" s="3"/>
      <c r="AR103" s="4"/>
      <c r="AS103" s="4"/>
      <c r="AT103" s="3"/>
      <c r="AU103" s="3">
        <v>85.203811799975981</v>
      </c>
      <c r="AV103" s="3">
        <v>79.502941690023107</v>
      </c>
      <c r="AW103" s="3"/>
      <c r="AX103" s="2">
        <v>68.827236034257993</v>
      </c>
      <c r="AY103" s="2">
        <v>58.643428657754434</v>
      </c>
      <c r="AZ103" s="2"/>
      <c r="BA103" s="2"/>
      <c r="BB103" s="2"/>
      <c r="BC103" s="2"/>
    </row>
    <row r="104" spans="1:55">
      <c r="A104" s="16">
        <v>34881</v>
      </c>
      <c r="B104" s="16" t="str">
        <f t="shared" si="2"/>
        <v>1995-Q3</v>
      </c>
      <c r="C104" s="5">
        <v>69.915274779494197</v>
      </c>
      <c r="D104" s="5">
        <v>72.030059731043238</v>
      </c>
      <c r="E104" s="5">
        <v>69.812999188603385</v>
      </c>
      <c r="F104" s="5">
        <v>70.260993207383422</v>
      </c>
      <c r="G104" s="5">
        <v>35.997282874526789</v>
      </c>
      <c r="H104" s="5">
        <v>37.149786178492946</v>
      </c>
      <c r="I104" s="3">
        <v>69.139327622855433</v>
      </c>
      <c r="J104" s="3">
        <v>69.14049368366517</v>
      </c>
      <c r="K104" s="3">
        <v>66.774375652409773</v>
      </c>
      <c r="L104" s="3">
        <v>70.94429697494239</v>
      </c>
      <c r="M104" s="3">
        <v>81.386934299591829</v>
      </c>
      <c r="N104" s="3">
        <v>81.523582762583175</v>
      </c>
      <c r="O104" s="3"/>
      <c r="P104" s="12">
        <v>1414700</v>
      </c>
      <c r="Q104" s="12">
        <v>690480</v>
      </c>
      <c r="R104" s="12">
        <v>580390</v>
      </c>
      <c r="S104" s="12">
        <v>144550</v>
      </c>
      <c r="T104" s="12">
        <v>1270900</v>
      </c>
      <c r="U104" s="3"/>
      <c r="V104" s="3"/>
      <c r="W104" s="3"/>
      <c r="X104" s="3"/>
      <c r="Y104" s="3"/>
      <c r="Z104" s="3"/>
      <c r="AA104" s="3"/>
      <c r="AB104" s="3"/>
      <c r="AC104" s="3"/>
      <c r="AD104" s="4">
        <v>17638.003835377112</v>
      </c>
      <c r="AE104" s="4">
        <f t="shared" si="3"/>
        <v>151486.97541402094</v>
      </c>
      <c r="AF104" s="4">
        <v>134635.29999999999</v>
      </c>
      <c r="AG104" s="4">
        <v>15675.921519239446</v>
      </c>
      <c r="AH104" s="3">
        <v>11.124174449958197</v>
      </c>
      <c r="AI104" s="4">
        <v>111823.31999999999</v>
      </c>
      <c r="AJ104" s="4">
        <v>56448099</v>
      </c>
      <c r="AK104" s="2"/>
      <c r="AL104" s="2"/>
      <c r="AM104" s="3"/>
      <c r="AN104" s="3"/>
      <c r="AO104" s="3"/>
      <c r="AR104" s="4"/>
      <c r="AS104" s="4"/>
      <c r="AT104" s="3"/>
      <c r="AU104" s="3">
        <v>85.31002470198284</v>
      </c>
      <c r="AV104" s="3">
        <v>79.59761671590087</v>
      </c>
      <c r="AW104" s="3"/>
      <c r="AX104" s="2">
        <v>69.465447209645532</v>
      </c>
      <c r="AY104" s="2">
        <v>59.26099017389145</v>
      </c>
      <c r="AZ104" s="2"/>
      <c r="BA104" s="2"/>
      <c r="BB104" s="2"/>
      <c r="BC104" s="2"/>
    </row>
    <row r="105" spans="1:55">
      <c r="A105" s="16">
        <v>34973</v>
      </c>
      <c r="B105" s="16" t="str">
        <f t="shared" si="2"/>
        <v>1995-Q4</v>
      </c>
      <c r="C105" s="5">
        <v>70.058577234388068</v>
      </c>
      <c r="D105" s="5">
        <v>72.258808785815035</v>
      </c>
      <c r="E105" s="5">
        <v>70.320977602564184</v>
      </c>
      <c r="F105" s="5">
        <v>70.246167057858116</v>
      </c>
      <c r="G105" s="5">
        <v>36.345325639857016</v>
      </c>
      <c r="H105" s="5">
        <v>37.472602729636492</v>
      </c>
      <c r="I105" s="3">
        <v>69.697474764561193</v>
      </c>
      <c r="J105" s="3">
        <v>69.664367467429116</v>
      </c>
      <c r="K105" s="3">
        <v>67.237557329739559</v>
      </c>
      <c r="L105" s="3">
        <v>71.706281361853101</v>
      </c>
      <c r="M105" s="3">
        <v>82.151736122765541</v>
      </c>
      <c r="N105" s="3">
        <v>82.015821101097785</v>
      </c>
      <c r="O105" s="3"/>
      <c r="P105" s="12">
        <v>1428600</v>
      </c>
      <c r="Q105" s="12">
        <v>697320</v>
      </c>
      <c r="R105" s="12">
        <v>585850</v>
      </c>
      <c r="S105" s="12">
        <v>146090</v>
      </c>
      <c r="T105" s="12">
        <v>1283200</v>
      </c>
      <c r="U105" s="3"/>
      <c r="V105" s="3"/>
      <c r="W105" s="3"/>
      <c r="X105" s="3"/>
      <c r="Y105" s="3"/>
      <c r="Z105" s="3"/>
      <c r="AA105" s="3"/>
      <c r="AB105" s="3"/>
      <c r="AC105" s="3"/>
      <c r="AD105" s="4">
        <v>17805.54837559121</v>
      </c>
      <c r="AE105" s="4">
        <f t="shared" si="3"/>
        <v>151956.05779875384</v>
      </c>
      <c r="AF105" s="4">
        <v>134951.27000000002</v>
      </c>
      <c r="AG105" s="4">
        <v>15813.001476484582</v>
      </c>
      <c r="AH105" s="3">
        <v>11.190595521551685</v>
      </c>
      <c r="AI105" s="4">
        <v>112084.8</v>
      </c>
      <c r="AJ105" s="4">
        <v>56581063</v>
      </c>
      <c r="AK105" s="2"/>
      <c r="AL105" s="2"/>
      <c r="AM105" s="3"/>
      <c r="AN105" s="3"/>
      <c r="AO105" s="3"/>
      <c r="AR105" s="4"/>
      <c r="AS105" s="4"/>
      <c r="AT105" s="3"/>
      <c r="AU105" s="3">
        <v>85.284729946268143</v>
      </c>
      <c r="AV105" s="3">
        <v>79.573328982481314</v>
      </c>
      <c r="AW105" s="3"/>
      <c r="AX105" s="2">
        <v>70.258157049187361</v>
      </c>
      <c r="AY105" s="2">
        <v>59.919479504624384</v>
      </c>
      <c r="AZ105" s="2"/>
      <c r="BA105" s="2"/>
      <c r="BB105" s="2"/>
      <c r="BC105" s="2"/>
    </row>
    <row r="106" spans="1:55">
      <c r="A106" s="16">
        <v>35065</v>
      </c>
      <c r="B106" s="16" t="str">
        <f t="shared" si="2"/>
        <v>1996-Q1</v>
      </c>
      <c r="C106" s="5">
        <v>70.166919405260288</v>
      </c>
      <c r="D106" s="5">
        <v>72.943546585571042</v>
      </c>
      <c r="E106" s="5">
        <v>70.130166151177505</v>
      </c>
      <c r="F106" s="5">
        <v>67.915438931826358</v>
      </c>
      <c r="G106" s="5">
        <v>36.991318738848257</v>
      </c>
      <c r="H106" s="5">
        <v>37.886417253375264</v>
      </c>
      <c r="I106" s="3">
        <v>70.155451280075326</v>
      </c>
      <c r="J106" s="3">
        <v>70.097718983978353</v>
      </c>
      <c r="K106" s="3">
        <v>67.902206302377493</v>
      </c>
      <c r="L106" s="3">
        <v>72.668286798842956</v>
      </c>
      <c r="M106" s="3">
        <v>82.467656187548087</v>
      </c>
      <c r="N106" s="3">
        <v>82.242960436295888</v>
      </c>
      <c r="O106" s="3"/>
      <c r="P106" s="12">
        <v>1434000</v>
      </c>
      <c r="Q106" s="12">
        <v>700230</v>
      </c>
      <c r="R106" s="12">
        <v>585540</v>
      </c>
      <c r="S106" s="12">
        <v>148960</v>
      </c>
      <c r="T106" s="12">
        <v>1285800</v>
      </c>
      <c r="U106" s="3"/>
      <c r="V106" s="3"/>
      <c r="W106" s="3"/>
      <c r="X106" s="3"/>
      <c r="Y106" s="3"/>
      <c r="Z106" s="3"/>
      <c r="AA106" s="3"/>
      <c r="AB106" s="3"/>
      <c r="AC106" s="3"/>
      <c r="AD106" s="4">
        <v>17735.965091649465</v>
      </c>
      <c r="AE106" s="4">
        <f t="shared" si="3"/>
        <v>151966.02313555259</v>
      </c>
      <c r="AF106" s="4">
        <v>135018.00999999998</v>
      </c>
      <c r="AG106" s="4">
        <v>15757.961304073513</v>
      </c>
      <c r="AH106" s="3">
        <v>11.152501582827574</v>
      </c>
      <c r="AI106" s="4">
        <v>112001.15</v>
      </c>
      <c r="AJ106" s="4">
        <v>56481632</v>
      </c>
      <c r="AK106" s="2"/>
      <c r="AL106" s="2"/>
      <c r="AM106" s="3"/>
      <c r="AN106" s="3"/>
      <c r="AO106" s="3"/>
      <c r="AR106" s="4"/>
      <c r="AS106" s="4"/>
      <c r="AT106" s="3"/>
      <c r="AU106" s="3">
        <v>85.374396806601254</v>
      </c>
      <c r="AV106" s="3">
        <v>79.836683806349726</v>
      </c>
      <c r="AW106" s="3"/>
      <c r="AX106" s="2">
        <v>70.411632986403461</v>
      </c>
      <c r="AY106" s="2">
        <v>60.113506943819829</v>
      </c>
      <c r="AZ106" s="2"/>
      <c r="BA106" s="2"/>
      <c r="BB106" s="2"/>
      <c r="BC106" s="2"/>
    </row>
    <row r="107" spans="1:55">
      <c r="A107" s="16">
        <v>35156</v>
      </c>
      <c r="B107" s="16" t="str">
        <f t="shared" si="2"/>
        <v>1996-Q2</v>
      </c>
      <c r="C107" s="5">
        <v>70.704857750148278</v>
      </c>
      <c r="D107" s="5">
        <v>73.165366338863706</v>
      </c>
      <c r="E107" s="5">
        <v>70.48165243286644</v>
      </c>
      <c r="F107" s="5">
        <v>71.66162810854216</v>
      </c>
      <c r="G107" s="5">
        <v>37.128865468733629</v>
      </c>
      <c r="H107" s="5">
        <v>37.922839716914545</v>
      </c>
      <c r="I107" s="3">
        <v>70.370318950806194</v>
      </c>
      <c r="J107" s="3">
        <v>70.545020321868563</v>
      </c>
      <c r="K107" s="3">
        <v>68.230375224103213</v>
      </c>
      <c r="L107" s="3">
        <v>71.683814262997231</v>
      </c>
      <c r="M107" s="3">
        <v>82.15642728100282</v>
      </c>
      <c r="N107" s="3">
        <v>82.198728927440868</v>
      </c>
      <c r="O107" s="3"/>
      <c r="P107" s="12">
        <v>1448400</v>
      </c>
      <c r="Q107" s="12">
        <v>704950</v>
      </c>
      <c r="R107" s="12">
        <v>595730</v>
      </c>
      <c r="S107" s="12">
        <v>148380</v>
      </c>
      <c r="T107" s="12">
        <v>1300700</v>
      </c>
      <c r="U107" s="3"/>
      <c r="V107" s="3"/>
      <c r="W107" s="3"/>
      <c r="X107" s="3"/>
      <c r="Y107" s="3"/>
      <c r="Z107" s="3"/>
      <c r="AA107" s="3"/>
      <c r="AB107" s="3"/>
      <c r="AC107" s="3"/>
      <c r="AD107" s="4">
        <v>17995.214165165638</v>
      </c>
      <c r="AE107" s="4">
        <f t="shared" si="3"/>
        <v>152526.25214617632</v>
      </c>
      <c r="AF107" s="4">
        <v>135349.75</v>
      </c>
      <c r="AG107" s="4">
        <v>15968.711642618613</v>
      </c>
      <c r="AH107" s="3">
        <v>11.261341509732306</v>
      </c>
      <c r="AI107" s="4">
        <v>112328.87000000001</v>
      </c>
      <c r="AJ107" s="4">
        <v>56544577</v>
      </c>
      <c r="AK107" s="2"/>
      <c r="AL107" s="2"/>
      <c r="AM107" s="3"/>
      <c r="AN107" s="3"/>
      <c r="AO107" s="3"/>
      <c r="AR107" s="4"/>
      <c r="AS107" s="4"/>
      <c r="AT107" s="3"/>
      <c r="AU107" s="3">
        <v>85.818068598748397</v>
      </c>
      <c r="AV107" s="3">
        <v>80.359200950946104</v>
      </c>
      <c r="AW107" s="3"/>
      <c r="AX107" s="2">
        <v>70.322251165923561</v>
      </c>
      <c r="AY107" s="2">
        <v>60.349197745756413</v>
      </c>
      <c r="AZ107" s="2"/>
      <c r="BA107" s="2"/>
      <c r="BB107" s="2"/>
      <c r="BC107" s="2"/>
    </row>
    <row r="108" spans="1:55">
      <c r="A108" s="16">
        <v>35247</v>
      </c>
      <c r="B108" s="16" t="str">
        <f t="shared" si="2"/>
        <v>1996-Q3</v>
      </c>
      <c r="C108" s="5">
        <v>71.043221043311249</v>
      </c>
      <c r="D108" s="5">
        <v>73.565905164548866</v>
      </c>
      <c r="E108" s="5">
        <v>71.107045137100798</v>
      </c>
      <c r="F108" s="5">
        <v>72.534697001170272</v>
      </c>
      <c r="G108" s="5">
        <v>37.748913745883812</v>
      </c>
      <c r="H108" s="5">
        <v>38.2848717267617</v>
      </c>
      <c r="I108" s="3">
        <v>70.654740615720868</v>
      </c>
      <c r="J108" s="3">
        <v>70.830294974607511</v>
      </c>
      <c r="K108" s="3">
        <v>68.376515218501638</v>
      </c>
      <c r="L108" s="3">
        <v>71.496324668459337</v>
      </c>
      <c r="M108" s="3">
        <v>82.019367098710944</v>
      </c>
      <c r="N108" s="3">
        <v>81.92197597176812</v>
      </c>
      <c r="O108" s="3"/>
      <c r="P108" s="12">
        <v>1463200</v>
      </c>
      <c r="Q108" s="12">
        <v>712570</v>
      </c>
      <c r="R108" s="12">
        <v>599260</v>
      </c>
      <c r="S108" s="12">
        <v>152180</v>
      </c>
      <c r="T108" s="12">
        <v>1311800</v>
      </c>
      <c r="U108" s="3"/>
      <c r="V108" s="3"/>
      <c r="W108" s="3"/>
      <c r="X108" s="3"/>
      <c r="Y108" s="3"/>
      <c r="Z108" s="3"/>
      <c r="AA108" s="3"/>
      <c r="AB108" s="3"/>
      <c r="AC108" s="3"/>
      <c r="AD108" s="4">
        <v>18005.169727075703</v>
      </c>
      <c r="AE108" s="4">
        <f t="shared" si="3"/>
        <v>152853.86968483639</v>
      </c>
      <c r="AF108" s="4">
        <v>135666.94</v>
      </c>
      <c r="AG108" s="4">
        <v>15980.663663206695</v>
      </c>
      <c r="AH108" s="3">
        <v>11.244026546579065</v>
      </c>
      <c r="AI108" s="4">
        <v>112584.52</v>
      </c>
      <c r="AJ108" s="4">
        <v>56817300</v>
      </c>
      <c r="AK108" s="2"/>
      <c r="AL108" s="2"/>
      <c r="AM108" s="3"/>
      <c r="AN108" s="3"/>
      <c r="AO108" s="3"/>
      <c r="AR108" s="4"/>
      <c r="AS108" s="4"/>
      <c r="AT108" s="3"/>
      <c r="AU108" s="3">
        <v>86.027153997378122</v>
      </c>
      <c r="AV108" s="3">
        <v>80.356195793977008</v>
      </c>
      <c r="AW108" s="3"/>
      <c r="AX108" s="2">
        <v>70.713693479767187</v>
      </c>
      <c r="AY108" s="2">
        <v>60.832977987073235</v>
      </c>
      <c r="AZ108" s="2"/>
      <c r="BA108" s="2"/>
      <c r="BB108" s="2"/>
      <c r="BC108" s="2"/>
    </row>
    <row r="109" spans="1:55">
      <c r="A109" s="16">
        <v>35339</v>
      </c>
      <c r="B109" s="16" t="str">
        <f t="shared" si="2"/>
        <v>1996-Q4</v>
      </c>
      <c r="C109" s="5">
        <v>71.430017293833274</v>
      </c>
      <c r="D109" s="5">
        <v>73.67667580127825</v>
      </c>
      <c r="E109" s="5">
        <v>71.255653828931329</v>
      </c>
      <c r="F109" s="5">
        <v>72.587470535966617</v>
      </c>
      <c r="G109" s="5">
        <v>38.9954839672899</v>
      </c>
      <c r="H109" s="5">
        <v>39.430179926122634</v>
      </c>
      <c r="I109" s="3">
        <v>70.492239295788934</v>
      </c>
      <c r="J109" s="3">
        <v>70.702774975310518</v>
      </c>
      <c r="K109" s="3">
        <v>68.327220437556363</v>
      </c>
      <c r="L109" s="3">
        <v>71.051148598386945</v>
      </c>
      <c r="M109" s="3">
        <v>81.702636658711299</v>
      </c>
      <c r="N109" s="3">
        <v>82.027669123321402</v>
      </c>
      <c r="O109" s="3"/>
      <c r="P109" s="12">
        <v>1474900</v>
      </c>
      <c r="Q109" s="12">
        <v>717470</v>
      </c>
      <c r="R109" s="12">
        <v>605250</v>
      </c>
      <c r="S109" s="12">
        <v>152920</v>
      </c>
      <c r="T109" s="12">
        <v>1322700</v>
      </c>
      <c r="U109" s="3"/>
      <c r="V109" s="3"/>
      <c r="W109" s="3"/>
      <c r="X109" s="3"/>
      <c r="Y109" s="3"/>
      <c r="Z109" s="3"/>
      <c r="AA109" s="3"/>
      <c r="AB109" s="3"/>
      <c r="AC109" s="3"/>
      <c r="AD109" s="4">
        <v>17975.777752441474</v>
      </c>
      <c r="AE109" s="4">
        <f t="shared" si="3"/>
        <v>152981.31107252077</v>
      </c>
      <c r="AF109" s="4">
        <v>135822.5</v>
      </c>
      <c r="AG109" s="4">
        <v>15959.564319746105</v>
      </c>
      <c r="AH109" s="3">
        <v>11.216279264587181</v>
      </c>
      <c r="AI109" s="4">
        <v>112735.9</v>
      </c>
      <c r="AJ109" s="4">
        <v>56926688</v>
      </c>
      <c r="AK109" s="2"/>
      <c r="AL109" s="2"/>
      <c r="AM109" s="3"/>
      <c r="AN109" s="3"/>
      <c r="AO109" s="3"/>
      <c r="AR109" s="4"/>
      <c r="AS109" s="4"/>
      <c r="AT109" s="3"/>
      <c r="AU109" s="3">
        <v>86.396465655879027</v>
      </c>
      <c r="AV109" s="3">
        <v>80.638446853703698</v>
      </c>
      <c r="AW109" s="3"/>
      <c r="AX109" s="2">
        <v>70.370613709653483</v>
      </c>
      <c r="AY109" s="2">
        <v>60.797723105492061</v>
      </c>
      <c r="AZ109" s="2"/>
      <c r="BA109" s="2"/>
      <c r="BB109" s="2"/>
      <c r="BC109" s="2"/>
    </row>
    <row r="110" spans="1:55">
      <c r="A110" s="16">
        <v>35431</v>
      </c>
      <c r="B110" s="16" t="str">
        <f t="shared" si="2"/>
        <v>1997-Q1</v>
      </c>
      <c r="C110" s="5">
        <v>71.587886770911325</v>
      </c>
      <c r="D110" s="5">
        <v>73.928629578136849</v>
      </c>
      <c r="E110" s="5">
        <v>71.275599112242631</v>
      </c>
      <c r="F110" s="5">
        <v>71.703269582909854</v>
      </c>
      <c r="G110" s="5">
        <v>39.935196027025306</v>
      </c>
      <c r="H110" s="5">
        <v>40.369154009003346</v>
      </c>
      <c r="I110" s="3">
        <v>70.117001469735669</v>
      </c>
      <c r="J110" s="3">
        <v>70.479376747050068</v>
      </c>
      <c r="K110" s="3">
        <v>68.087578025472709</v>
      </c>
      <c r="L110" s="3">
        <v>70.924142178547257</v>
      </c>
      <c r="M110" s="3">
        <v>81.570815638592734</v>
      </c>
      <c r="N110" s="3">
        <v>81.879973223553051</v>
      </c>
      <c r="O110" s="3"/>
      <c r="P110" s="12">
        <v>1483500</v>
      </c>
      <c r="Q110" s="12">
        <v>723600</v>
      </c>
      <c r="R110" s="12">
        <v>604490</v>
      </c>
      <c r="S110" s="12">
        <v>156260</v>
      </c>
      <c r="T110" s="12">
        <v>1328100</v>
      </c>
      <c r="U110" s="3"/>
      <c r="V110" s="3"/>
      <c r="W110" s="3"/>
      <c r="X110" s="3"/>
      <c r="Y110" s="3"/>
      <c r="Z110" s="3"/>
      <c r="AA110" s="3"/>
      <c r="AB110" s="3"/>
      <c r="AC110" s="3"/>
      <c r="AD110" s="4">
        <v>17983.288385689622</v>
      </c>
      <c r="AE110" s="4">
        <f t="shared" si="3"/>
        <v>153210.75107615744</v>
      </c>
      <c r="AF110" s="4">
        <v>136052.88</v>
      </c>
      <c r="AG110" s="4">
        <v>15969.363504571806</v>
      </c>
      <c r="AH110" s="3">
        <v>11.1988688493725</v>
      </c>
      <c r="AI110" s="4">
        <v>113008.92000000001</v>
      </c>
      <c r="AJ110" s="4">
        <v>56806897</v>
      </c>
      <c r="AK110" s="2"/>
      <c r="AL110" s="2"/>
      <c r="AM110" s="3"/>
      <c r="AN110" s="3"/>
      <c r="AO110" s="3"/>
      <c r="AR110" s="4"/>
      <c r="AS110" s="4"/>
      <c r="AT110" s="3"/>
      <c r="AU110" s="3">
        <v>86.440793377024178</v>
      </c>
      <c r="AV110" s="3">
        <v>80.987089513191094</v>
      </c>
      <c r="AW110" s="3"/>
      <c r="AX110" s="2">
        <v>70.140953161276414</v>
      </c>
      <c r="AY110" s="2">
        <v>60.630396394814248</v>
      </c>
      <c r="AZ110" s="2"/>
      <c r="BA110" s="2"/>
      <c r="BB110" s="2"/>
      <c r="BC110" s="2"/>
    </row>
    <row r="111" spans="1:55">
      <c r="A111" s="16">
        <v>35521</v>
      </c>
      <c r="B111" s="16" t="str">
        <f t="shared" si="2"/>
        <v>1997-Q2</v>
      </c>
      <c r="C111" s="5">
        <v>72.430695932437132</v>
      </c>
      <c r="D111" s="5">
        <v>74.426179224302601</v>
      </c>
      <c r="E111" s="5">
        <v>71.840714298140455</v>
      </c>
      <c r="F111" s="5">
        <v>72.759600141025814</v>
      </c>
      <c r="G111" s="5">
        <v>41.256693256000055</v>
      </c>
      <c r="H111" s="5">
        <v>41.508204009760092</v>
      </c>
      <c r="I111" s="3">
        <v>70.00454420115507</v>
      </c>
      <c r="J111" s="3">
        <v>70.271532682709108</v>
      </c>
      <c r="K111" s="3">
        <v>67.946485610973482</v>
      </c>
      <c r="L111" s="3">
        <v>71.120662887449882</v>
      </c>
      <c r="M111" s="3">
        <v>81.670868378246809</v>
      </c>
      <c r="N111" s="3">
        <v>81.839425538263328</v>
      </c>
      <c r="O111" s="3"/>
      <c r="P111" s="12">
        <v>1508600</v>
      </c>
      <c r="Q111" s="12">
        <v>728470</v>
      </c>
      <c r="R111" s="12">
        <v>620790</v>
      </c>
      <c r="S111" s="12">
        <v>160070</v>
      </c>
      <c r="T111" s="12">
        <v>1349300</v>
      </c>
      <c r="U111" s="3"/>
      <c r="V111" s="3"/>
      <c r="W111" s="3"/>
      <c r="X111" s="3"/>
      <c r="Y111" s="3"/>
      <c r="Z111" s="3"/>
      <c r="AA111" s="3"/>
      <c r="AB111" s="3"/>
      <c r="AC111" s="3"/>
      <c r="AD111" s="4">
        <v>18102.671362922527</v>
      </c>
      <c r="AE111" s="4">
        <f t="shared" si="3"/>
        <v>153649.11676498549</v>
      </c>
      <c r="AF111" s="4">
        <v>136388.57</v>
      </c>
      <c r="AG111" s="4">
        <v>16069.063801684055</v>
      </c>
      <c r="AH111" s="3">
        <v>11.233742912682274</v>
      </c>
      <c r="AI111" s="4">
        <v>113296.23000000001</v>
      </c>
      <c r="AJ111" s="4">
        <v>57018819</v>
      </c>
      <c r="AK111" s="2"/>
      <c r="AL111" s="2"/>
      <c r="AM111" s="3"/>
      <c r="AN111" s="3"/>
      <c r="AO111" s="3"/>
      <c r="AR111" s="4"/>
      <c r="AS111" s="4"/>
      <c r="AT111" s="3"/>
      <c r="AU111" s="3">
        <v>87.243207358742112</v>
      </c>
      <c r="AV111" s="3">
        <v>81.636007452853136</v>
      </c>
      <c r="AW111" s="3"/>
      <c r="AX111" s="2">
        <v>69.537648549426706</v>
      </c>
      <c r="AY111" s="2">
        <v>60.66687491636965</v>
      </c>
      <c r="AZ111" s="2"/>
      <c r="BA111" s="2"/>
      <c r="BB111" s="2"/>
      <c r="BC111" s="2"/>
    </row>
    <row r="112" spans="1:55">
      <c r="A112" s="16">
        <v>35612</v>
      </c>
      <c r="B112" s="16" t="str">
        <f t="shared" si="2"/>
        <v>1997-Q3</v>
      </c>
      <c r="C112" s="5">
        <v>72.993755175619896</v>
      </c>
      <c r="D112" s="5">
        <v>74.829548166665361</v>
      </c>
      <c r="E112" s="5">
        <v>72.037155690512137</v>
      </c>
      <c r="F112" s="5">
        <v>72.997537237513995</v>
      </c>
      <c r="G112" s="5">
        <v>42.756097720417586</v>
      </c>
      <c r="H112" s="5">
        <v>42.812228991959763</v>
      </c>
      <c r="I112" s="3">
        <v>70.149872216288927</v>
      </c>
      <c r="J112" s="3">
        <v>70.559368141597048</v>
      </c>
      <c r="K112" s="3">
        <v>67.818253956626833</v>
      </c>
      <c r="L112" s="3">
        <v>71.178905919957117</v>
      </c>
      <c r="M112" s="3">
        <v>81.770084564567597</v>
      </c>
      <c r="N112" s="3">
        <v>82.085661509641085</v>
      </c>
      <c r="O112" s="3"/>
      <c r="P112" s="12">
        <v>1526000</v>
      </c>
      <c r="Q112" s="12">
        <v>734590</v>
      </c>
      <c r="R112" s="12">
        <v>629120</v>
      </c>
      <c r="S112" s="12">
        <v>163090</v>
      </c>
      <c r="T112" s="12">
        <v>1363700</v>
      </c>
      <c r="U112" s="3"/>
      <c r="V112" s="3"/>
      <c r="W112" s="3"/>
      <c r="X112" s="3"/>
      <c r="Y112" s="3"/>
      <c r="Z112" s="3"/>
      <c r="AA112" s="3"/>
      <c r="AB112" s="3"/>
      <c r="AC112" s="3"/>
      <c r="AD112" s="4">
        <v>17929.825813713866</v>
      </c>
      <c r="AE112" s="4">
        <f t="shared" si="3"/>
        <v>153895.17983516879</v>
      </c>
      <c r="AF112" s="4">
        <v>136785.31</v>
      </c>
      <c r="AG112" s="4">
        <v>15936.410645230546</v>
      </c>
      <c r="AH112" s="3">
        <v>11.117872472350676</v>
      </c>
      <c r="AI112" s="4">
        <v>113691.06</v>
      </c>
      <c r="AJ112" s="4">
        <v>57215859</v>
      </c>
      <c r="AK112" s="2"/>
      <c r="AL112" s="2"/>
      <c r="AM112" s="3"/>
      <c r="AN112" s="3"/>
      <c r="AO112" s="3"/>
      <c r="AR112" s="4"/>
      <c r="AS112" s="4"/>
      <c r="AT112" s="3"/>
      <c r="AU112" s="3">
        <v>87.666403248585212</v>
      </c>
      <c r="AV112" s="3">
        <v>81.987303009286478</v>
      </c>
      <c r="AW112" s="3"/>
      <c r="AX112" s="2">
        <v>69.245205978484535</v>
      </c>
      <c r="AY112" s="2">
        <v>60.704781503411688</v>
      </c>
      <c r="AZ112" s="2"/>
      <c r="BA112" s="2"/>
      <c r="BB112" s="2"/>
      <c r="BC112" s="2"/>
    </row>
    <row r="113" spans="1:55">
      <c r="A113" s="16">
        <v>35704</v>
      </c>
      <c r="B113" s="16" t="str">
        <f t="shared" si="2"/>
        <v>1997-Q4</v>
      </c>
      <c r="C113" s="5">
        <v>73.743743909046543</v>
      </c>
      <c r="D113" s="5">
        <v>75.732438181308439</v>
      </c>
      <c r="E113" s="5">
        <v>71.671413930590717</v>
      </c>
      <c r="F113" s="5">
        <v>74.458138519188111</v>
      </c>
      <c r="G113" s="5">
        <v>43.390095041776881</v>
      </c>
      <c r="H113" s="5">
        <v>43.804271140000303</v>
      </c>
      <c r="I113" s="3">
        <v>70.535606715294222</v>
      </c>
      <c r="J113" s="3">
        <v>70.826327928790619</v>
      </c>
      <c r="K113" s="3">
        <v>68.184401719744741</v>
      </c>
      <c r="L113" s="3">
        <v>71.45291926161093</v>
      </c>
      <c r="M113" s="3">
        <v>81.937893328144511</v>
      </c>
      <c r="N113" s="3">
        <v>81.940211985435312</v>
      </c>
      <c r="O113" s="3"/>
      <c r="P113" s="12">
        <v>1549500</v>
      </c>
      <c r="Q113" s="12">
        <v>740280</v>
      </c>
      <c r="R113" s="12">
        <v>645030</v>
      </c>
      <c r="S113" s="12">
        <v>164880</v>
      </c>
      <c r="T113" s="12">
        <v>1385300</v>
      </c>
      <c r="U113" s="3"/>
      <c r="V113" s="3"/>
      <c r="W113" s="3"/>
      <c r="X113" s="3"/>
      <c r="Y113" s="3"/>
      <c r="Z113" s="3"/>
      <c r="AA113" s="3"/>
      <c r="AB113" s="3"/>
      <c r="AC113" s="3"/>
      <c r="AD113" s="4">
        <v>17825.401759168988</v>
      </c>
      <c r="AE113" s="4">
        <f t="shared" si="3"/>
        <v>154244.78342497381</v>
      </c>
      <c r="AF113" s="4">
        <v>137216.59000000003</v>
      </c>
      <c r="AG113" s="4">
        <v>15857.52717506262</v>
      </c>
      <c r="AH113" s="3">
        <v>11.039720791112819</v>
      </c>
      <c r="AI113" s="4">
        <v>114152.42</v>
      </c>
      <c r="AJ113" s="4">
        <v>57340053</v>
      </c>
      <c r="AK113" s="2"/>
      <c r="AL113" s="2"/>
      <c r="AM113" s="3"/>
      <c r="AN113" s="3"/>
      <c r="AO113" s="3"/>
      <c r="AR113" s="4"/>
      <c r="AS113" s="4"/>
      <c r="AT113" s="3"/>
      <c r="AU113" s="3">
        <v>88.2887771191551</v>
      </c>
      <c r="AV113" s="3">
        <v>82.650295177937807</v>
      </c>
      <c r="AW113" s="3"/>
      <c r="AX113" s="2">
        <v>69.180993557673332</v>
      </c>
      <c r="AY113" s="2">
        <v>61.079053210951237</v>
      </c>
      <c r="AZ113" s="2"/>
      <c r="BA113" s="2"/>
      <c r="BB113" s="2"/>
      <c r="BC113" s="2"/>
    </row>
    <row r="114" spans="1:55">
      <c r="A114" s="16">
        <v>35796</v>
      </c>
      <c r="B114" s="16" t="str">
        <f t="shared" si="2"/>
        <v>1998-Q1</v>
      </c>
      <c r="C114" s="5">
        <v>74.265940802795654</v>
      </c>
      <c r="D114" s="5">
        <v>76.178160156301345</v>
      </c>
      <c r="E114" s="5">
        <v>72.634522518776166</v>
      </c>
      <c r="F114" s="5">
        <v>75.979686611989337</v>
      </c>
      <c r="G114" s="5">
        <v>44.104062069640051</v>
      </c>
      <c r="H114" s="5">
        <v>45.175364521013421</v>
      </c>
      <c r="I114" s="3">
        <v>70.330247103240836</v>
      </c>
      <c r="J114" s="3">
        <v>70.489435178472121</v>
      </c>
      <c r="K114" s="3">
        <v>67.755719577494546</v>
      </c>
      <c r="L114" s="3">
        <v>71.038970092881712</v>
      </c>
      <c r="M114" s="3">
        <v>81.681216372865364</v>
      </c>
      <c r="N114" s="3">
        <v>81.147663060998141</v>
      </c>
      <c r="O114" s="3"/>
      <c r="P114" s="12">
        <v>1564300</v>
      </c>
      <c r="Q114" s="12">
        <v>744220</v>
      </c>
      <c r="R114" s="12">
        <v>648530</v>
      </c>
      <c r="S114" s="12">
        <v>172340</v>
      </c>
      <c r="T114" s="12">
        <v>1392800</v>
      </c>
      <c r="U114" s="3"/>
      <c r="V114" s="3"/>
      <c r="W114" s="3"/>
      <c r="X114" s="3"/>
      <c r="Y114" s="3"/>
      <c r="Z114" s="3"/>
      <c r="AA114" s="3"/>
      <c r="AB114" s="3"/>
      <c r="AC114" s="3"/>
      <c r="AD114" s="4">
        <v>17597.05692721473</v>
      </c>
      <c r="AE114" s="4">
        <f t="shared" si="3"/>
        <v>154728.31998316155</v>
      </c>
      <c r="AF114" s="4">
        <v>137903.15</v>
      </c>
      <c r="AG114" s="4">
        <v>15683.551538957565</v>
      </c>
      <c r="AH114" s="3">
        <v>10.874008058119268</v>
      </c>
      <c r="AI114" s="4">
        <v>114734.65000000001</v>
      </c>
      <c r="AJ114" s="4">
        <v>57507304</v>
      </c>
      <c r="AK114" s="2"/>
      <c r="AL114" s="2"/>
      <c r="AM114" s="3"/>
      <c r="AN114" s="3"/>
      <c r="AO114" s="3"/>
      <c r="AR114" s="4"/>
      <c r="AS114" s="4"/>
      <c r="AT114" s="3"/>
      <c r="AU114" s="3">
        <v>88.471306718758427</v>
      </c>
      <c r="AV114" s="3">
        <v>82.99348385480036</v>
      </c>
      <c r="AW114" s="3"/>
      <c r="AX114" s="2">
        <v>68.743590155890061</v>
      </c>
      <c r="AY114" s="2">
        <v>60.818352496303717</v>
      </c>
      <c r="AZ114" s="2"/>
      <c r="BA114" s="2"/>
      <c r="BB114" s="2"/>
      <c r="BC114" s="2"/>
    </row>
    <row r="115" spans="1:55">
      <c r="A115" s="16">
        <v>35886</v>
      </c>
      <c r="B115" s="16" t="str">
        <f t="shared" si="2"/>
        <v>1998-Q2</v>
      </c>
      <c r="C115" s="5">
        <v>74.525727046206825</v>
      </c>
      <c r="D115" s="5">
        <v>76.614403734073733</v>
      </c>
      <c r="E115" s="5">
        <v>73.022851942963783</v>
      </c>
      <c r="F115" s="5">
        <v>76.310335258709799</v>
      </c>
      <c r="G115" s="5">
        <v>44.768614009435019</v>
      </c>
      <c r="H115" s="5">
        <v>45.822804935820002</v>
      </c>
      <c r="I115" s="3">
        <v>70.723845171026582</v>
      </c>
      <c r="J115" s="3">
        <v>70.683124826715854</v>
      </c>
      <c r="K115" s="3">
        <v>68.111657454255919</v>
      </c>
      <c r="L115" s="3">
        <v>71.149285539266629</v>
      </c>
      <c r="M115" s="3">
        <v>81.133894067582375</v>
      </c>
      <c r="N115" s="3">
        <v>80.332035585064915</v>
      </c>
      <c r="O115" s="3"/>
      <c r="P115" s="12">
        <v>1580200</v>
      </c>
      <c r="Q115" s="12">
        <v>752500</v>
      </c>
      <c r="R115" s="12">
        <v>651630</v>
      </c>
      <c r="S115" s="12">
        <v>177000</v>
      </c>
      <c r="T115" s="12">
        <v>1404100</v>
      </c>
      <c r="U115" s="3"/>
      <c r="V115" s="3"/>
      <c r="W115" s="3"/>
      <c r="X115" s="3"/>
      <c r="Y115" s="3"/>
      <c r="Z115" s="3"/>
      <c r="AA115" s="3"/>
      <c r="AB115" s="3"/>
      <c r="AC115" s="3"/>
      <c r="AD115" s="4">
        <v>17496.184396953355</v>
      </c>
      <c r="AE115" s="4">
        <f t="shared" si="3"/>
        <v>155301.99464104234</v>
      </c>
      <c r="AF115" s="4">
        <v>138561.25</v>
      </c>
      <c r="AG115" s="4">
        <v>15610.187015792999</v>
      </c>
      <c r="AH115" s="3">
        <v>10.779478190049069</v>
      </c>
      <c r="AI115" s="4">
        <v>115352.78</v>
      </c>
      <c r="AJ115" s="4">
        <v>57874237</v>
      </c>
      <c r="AK115" s="2"/>
      <c r="AL115" s="2"/>
      <c r="AM115" s="3"/>
      <c r="AN115" s="3"/>
      <c r="AO115" s="3"/>
      <c r="AR115" s="4"/>
      <c r="AS115" s="4"/>
      <c r="AT115" s="3"/>
      <c r="AU115" s="3">
        <v>88.359117617796073</v>
      </c>
      <c r="AV115" s="3">
        <v>82.755765346871101</v>
      </c>
      <c r="AW115" s="3"/>
      <c r="AX115" s="2">
        <v>69.307403047271663</v>
      </c>
      <c r="AY115" s="2">
        <v>61.239409776378736</v>
      </c>
      <c r="AZ115" s="2"/>
      <c r="BA115" s="2"/>
      <c r="BB115" s="2"/>
      <c r="BC115" s="2"/>
    </row>
    <row r="116" spans="1:55">
      <c r="A116" s="16">
        <v>35977</v>
      </c>
      <c r="B116" s="16" t="str">
        <f t="shared" si="2"/>
        <v>1998-Q3</v>
      </c>
      <c r="C116" s="5">
        <v>74.899658557294032</v>
      </c>
      <c r="D116" s="5">
        <v>77.38265026412212</v>
      </c>
      <c r="E116" s="5">
        <v>73.195756753968354</v>
      </c>
      <c r="F116" s="5">
        <v>77.587940512832958</v>
      </c>
      <c r="G116" s="5">
        <v>44.718325600120146</v>
      </c>
      <c r="H116" s="5">
        <v>46.397128479586662</v>
      </c>
      <c r="I116" s="3">
        <v>71.075067325354681</v>
      </c>
      <c r="J116" s="3">
        <v>71.005741490402556</v>
      </c>
      <c r="K116" s="3">
        <v>68.460109487988547</v>
      </c>
      <c r="L116" s="3">
        <v>71.28177245186464</v>
      </c>
      <c r="M116" s="3">
        <v>80.820446082144571</v>
      </c>
      <c r="N116" s="3">
        <v>79.409359915377635</v>
      </c>
      <c r="O116" s="3"/>
      <c r="P116" s="12">
        <v>1592700</v>
      </c>
      <c r="Q116" s="12">
        <v>761710</v>
      </c>
      <c r="R116" s="12">
        <v>653930</v>
      </c>
      <c r="S116" s="12">
        <v>177930</v>
      </c>
      <c r="T116" s="12">
        <v>1415600</v>
      </c>
      <c r="U116" s="3"/>
      <c r="V116" s="3"/>
      <c r="W116" s="3"/>
      <c r="X116" s="3"/>
      <c r="Y116" s="3"/>
      <c r="Z116" s="3"/>
      <c r="AA116" s="3"/>
      <c r="AB116" s="3"/>
      <c r="AC116" s="3"/>
      <c r="AD116" s="4">
        <v>17271.765553407888</v>
      </c>
      <c r="AE116" s="4">
        <f t="shared" si="3"/>
        <v>155917.69850103019</v>
      </c>
      <c r="AF116" s="4">
        <v>139363.41</v>
      </c>
      <c r="AG116" s="4">
        <v>15437.966102530409</v>
      </c>
      <c r="AH116" s="3">
        <v>10.617324819555888</v>
      </c>
      <c r="AI116" s="4">
        <v>116064.78</v>
      </c>
      <c r="AJ116" s="4">
        <v>58235302</v>
      </c>
      <c r="AK116" s="2"/>
      <c r="AL116" s="2"/>
      <c r="AM116" s="3"/>
      <c r="AN116" s="3"/>
      <c r="AO116" s="3"/>
      <c r="AR116" s="4"/>
      <c r="AS116" s="4"/>
      <c r="AT116" s="3"/>
      <c r="AU116" s="3">
        <v>88.29132103255823</v>
      </c>
      <c r="AV116" s="3">
        <v>82.655322033752014</v>
      </c>
      <c r="AW116" s="3"/>
      <c r="AX116" s="2">
        <v>69.871521448806064</v>
      </c>
      <c r="AY116" s="2">
        <v>61.690489312698141</v>
      </c>
      <c r="AZ116" s="2"/>
      <c r="BA116" s="2"/>
      <c r="BB116" s="2"/>
      <c r="BC116" s="2"/>
    </row>
    <row r="117" spans="1:55">
      <c r="A117" s="16">
        <v>36069</v>
      </c>
      <c r="B117" s="16" t="str">
        <f t="shared" si="2"/>
        <v>1998-Q4</v>
      </c>
      <c r="C117" s="5">
        <v>75.142943254698636</v>
      </c>
      <c r="D117" s="5">
        <v>78.141537555935997</v>
      </c>
      <c r="E117" s="5">
        <v>73.37315658914865</v>
      </c>
      <c r="F117" s="5">
        <v>78.200789408468708</v>
      </c>
      <c r="G117" s="5">
        <v>44.459738624443098</v>
      </c>
      <c r="H117" s="5">
        <v>46.980067556298955</v>
      </c>
      <c r="I117" s="3">
        <v>71.811893404070204</v>
      </c>
      <c r="J117" s="3">
        <v>71.491654270421165</v>
      </c>
      <c r="K117" s="3">
        <v>69.147923827984073</v>
      </c>
      <c r="L117" s="3">
        <v>71.742020028634741</v>
      </c>
      <c r="M117" s="3">
        <v>80.464545773595219</v>
      </c>
      <c r="N117" s="3">
        <v>78.582943871483252</v>
      </c>
      <c r="O117" s="3"/>
      <c r="P117" s="12">
        <v>1603800</v>
      </c>
      <c r="Q117" s="12">
        <v>769660</v>
      </c>
      <c r="R117" s="12">
        <v>652450</v>
      </c>
      <c r="S117" s="12">
        <v>182720</v>
      </c>
      <c r="T117" s="12">
        <v>1422100</v>
      </c>
      <c r="U117" s="3"/>
      <c r="V117" s="3"/>
      <c r="W117" s="3"/>
      <c r="X117" s="3"/>
      <c r="Y117" s="3"/>
      <c r="Z117" s="3"/>
      <c r="AA117" s="3"/>
      <c r="AB117" s="3"/>
      <c r="AC117" s="3"/>
      <c r="AD117" s="4">
        <v>17044.40067597025</v>
      </c>
      <c r="AE117" s="4">
        <f t="shared" si="3"/>
        <v>156253.37867411162</v>
      </c>
      <c r="AF117" s="4">
        <v>139896</v>
      </c>
      <c r="AG117" s="4">
        <v>15260.108275409684</v>
      </c>
      <c r="AH117" s="3">
        <v>10.46849598575864</v>
      </c>
      <c r="AI117" s="4">
        <v>116618.23999999999</v>
      </c>
      <c r="AJ117" s="4">
        <v>58145571</v>
      </c>
      <c r="AK117" s="2"/>
      <c r="AL117" s="2"/>
      <c r="AM117" s="3"/>
      <c r="AN117" s="3"/>
      <c r="AO117" s="3"/>
      <c r="AR117" s="4"/>
      <c r="AS117" s="4"/>
      <c r="AT117" s="3"/>
      <c r="AU117" s="3">
        <v>88.240883151653065</v>
      </c>
      <c r="AV117" s="3">
        <v>83.051767306312257</v>
      </c>
      <c r="AW117" s="3"/>
      <c r="AX117" s="2">
        <v>70.754389490670249</v>
      </c>
      <c r="AY117" s="2">
        <v>62.43429815512782</v>
      </c>
      <c r="AZ117" s="2"/>
      <c r="BA117" s="2"/>
      <c r="BB117" s="2"/>
      <c r="BC117" s="2"/>
    </row>
    <row r="118" spans="1:55">
      <c r="A118" s="16">
        <v>36161</v>
      </c>
      <c r="B118" s="16" t="str">
        <f t="shared" si="2"/>
        <v>1999-Q1</v>
      </c>
      <c r="C118" s="5">
        <v>75.841362631901475</v>
      </c>
      <c r="D118" s="5">
        <v>78.670332741685286</v>
      </c>
      <c r="E118" s="5">
        <v>74.469031725063672</v>
      </c>
      <c r="F118" s="5">
        <v>79.826215895718164</v>
      </c>
      <c r="G118" s="5">
        <v>44.837580678935225</v>
      </c>
      <c r="H118" s="5">
        <v>47.706646162048166</v>
      </c>
      <c r="I118" s="3">
        <v>71.935060420824641</v>
      </c>
      <c r="J118" s="3">
        <v>71.552790530340943</v>
      </c>
      <c r="K118" s="3">
        <v>69.763320942472205</v>
      </c>
      <c r="L118" s="3">
        <v>71.832917433107099</v>
      </c>
      <c r="M118" s="3">
        <v>80.160677242822203</v>
      </c>
      <c r="N118" s="3">
        <v>78.147155092772863</v>
      </c>
      <c r="O118" s="3"/>
      <c r="P118" s="12">
        <v>1618400</v>
      </c>
      <c r="Q118" s="12">
        <v>775310</v>
      </c>
      <c r="R118" s="12">
        <v>662990</v>
      </c>
      <c r="S118" s="12">
        <v>181000</v>
      </c>
      <c r="T118" s="12">
        <v>1438300</v>
      </c>
      <c r="U118" s="3"/>
      <c r="V118" s="3"/>
      <c r="W118" s="3"/>
      <c r="X118" s="3"/>
      <c r="Y118" s="3"/>
      <c r="Z118" s="3"/>
      <c r="AA118" s="3"/>
      <c r="AB118" s="3"/>
      <c r="AC118" s="3"/>
      <c r="AD118" s="4">
        <v>16574.504460126464</v>
      </c>
      <c r="AE118" s="4">
        <f t="shared" si="3"/>
        <v>156356.30264885342</v>
      </c>
      <c r="AF118" s="4">
        <v>140417.34</v>
      </c>
      <c r="AG118" s="4">
        <v>14884.899352831817</v>
      </c>
      <c r="AH118" s="3">
        <v>10.194000739867397</v>
      </c>
      <c r="AI118" s="4">
        <v>117178.05</v>
      </c>
      <c r="AJ118" s="4">
        <v>58196771</v>
      </c>
      <c r="AK118" s="2"/>
      <c r="AL118" s="2"/>
      <c r="AM118" s="3"/>
      <c r="AN118" s="3"/>
      <c r="AO118" s="3"/>
      <c r="AR118" s="4"/>
      <c r="AS118" s="4"/>
      <c r="AT118" s="3"/>
      <c r="AU118" s="3">
        <v>88.730377019868129</v>
      </c>
      <c r="AV118" s="3">
        <v>83.749949695742401</v>
      </c>
      <c r="AW118" s="3"/>
      <c r="AX118" s="2">
        <v>70.650361438360477</v>
      </c>
      <c r="AY118" s="2">
        <v>62.688332070156783</v>
      </c>
      <c r="AZ118" s="2"/>
      <c r="BA118" s="2"/>
      <c r="BB118" s="2"/>
      <c r="BC118" s="2"/>
    </row>
    <row r="119" spans="1:55">
      <c r="A119" s="16">
        <v>36251</v>
      </c>
      <c r="B119" s="16" t="str">
        <f t="shared" si="2"/>
        <v>1999-Q2</v>
      </c>
      <c r="C119" s="5">
        <v>76.194861563920952</v>
      </c>
      <c r="D119" s="5">
        <v>79.329799158495078</v>
      </c>
      <c r="E119" s="5">
        <v>74.25547636724913</v>
      </c>
      <c r="F119" s="5">
        <v>80.809367172093985</v>
      </c>
      <c r="G119" s="5">
        <v>46.023777594050756</v>
      </c>
      <c r="H119" s="5">
        <v>48.78695131459591</v>
      </c>
      <c r="I119" s="3">
        <v>72.091725860149296</v>
      </c>
      <c r="J119" s="3">
        <v>71.831798468848007</v>
      </c>
      <c r="K119" s="3">
        <v>70.187493527341104</v>
      </c>
      <c r="L119" s="3">
        <v>71.933595717954262</v>
      </c>
      <c r="M119" s="3">
        <v>80.420145110305398</v>
      </c>
      <c r="N119" s="3">
        <v>78.91638140160137</v>
      </c>
      <c r="O119" s="3"/>
      <c r="P119" s="12">
        <v>1634000</v>
      </c>
      <c r="Q119" s="12">
        <v>787080</v>
      </c>
      <c r="R119" s="12">
        <v>661130</v>
      </c>
      <c r="S119" s="12">
        <v>186860</v>
      </c>
      <c r="T119" s="12">
        <v>1448200</v>
      </c>
      <c r="U119" s="3"/>
      <c r="V119" s="3"/>
      <c r="W119" s="3"/>
      <c r="X119" s="3"/>
      <c r="Y119" s="3"/>
      <c r="Z119" s="3"/>
      <c r="AA119" s="3"/>
      <c r="AB119" s="3"/>
      <c r="AC119" s="3"/>
      <c r="AD119" s="4">
        <v>16397.375824966501</v>
      </c>
      <c r="AE119" s="4">
        <f t="shared" si="3"/>
        <v>156726.07302370787</v>
      </c>
      <c r="AF119" s="4">
        <v>140944.16</v>
      </c>
      <c r="AG119" s="4">
        <v>14746.202193840521</v>
      </c>
      <c r="AH119" s="3">
        <v>10.069743163487885</v>
      </c>
      <c r="AI119" s="4">
        <v>117755.38</v>
      </c>
      <c r="AJ119" s="4">
        <v>58789656</v>
      </c>
      <c r="AK119" s="2"/>
      <c r="AL119" s="2"/>
      <c r="AM119" s="3"/>
      <c r="AN119" s="3"/>
      <c r="AO119" s="3"/>
      <c r="AR119" s="4"/>
      <c r="AS119" s="4"/>
      <c r="AT119" s="3"/>
      <c r="AU119" s="3">
        <v>88.810750465668548</v>
      </c>
      <c r="AV119" s="3">
        <v>83.291768185766017</v>
      </c>
      <c r="AW119" s="3"/>
      <c r="AX119" s="2">
        <v>71.344898301673908</v>
      </c>
      <c r="AY119" s="2">
        <v>63.3619396006846</v>
      </c>
      <c r="AZ119" s="2"/>
      <c r="BA119" s="2"/>
      <c r="BB119" s="2"/>
      <c r="BC119" s="2"/>
    </row>
    <row r="120" spans="1:55">
      <c r="A120" s="16">
        <v>36342</v>
      </c>
      <c r="B120" s="16" t="str">
        <f t="shared" si="2"/>
        <v>1999-Q3</v>
      </c>
      <c r="C120" s="5">
        <v>77.168876997697879</v>
      </c>
      <c r="D120" s="5">
        <v>80.12353683380438</v>
      </c>
      <c r="E120" s="5">
        <v>74.534993820897</v>
      </c>
      <c r="F120" s="5">
        <v>82.098238093391103</v>
      </c>
      <c r="G120" s="5">
        <v>47.233542620840062</v>
      </c>
      <c r="H120" s="5">
        <v>50.030327511968096</v>
      </c>
      <c r="I120" s="3">
        <v>72.156944716133196</v>
      </c>
      <c r="J120" s="3">
        <v>72.081661500727307</v>
      </c>
      <c r="K120" s="3">
        <v>70.623577452016349</v>
      </c>
      <c r="L120" s="3">
        <v>72.212772170825971</v>
      </c>
      <c r="M120" s="3">
        <v>81.218098174991781</v>
      </c>
      <c r="N120" s="3">
        <v>80.281301879154015</v>
      </c>
      <c r="O120" s="3"/>
      <c r="P120" s="12">
        <v>1656300</v>
      </c>
      <c r="Q120" s="12">
        <v>797110</v>
      </c>
      <c r="R120" s="12">
        <v>669680</v>
      </c>
      <c r="S120" s="12">
        <v>190600</v>
      </c>
      <c r="T120" s="12">
        <v>1466800</v>
      </c>
      <c r="U120" s="3"/>
      <c r="V120" s="3"/>
      <c r="W120" s="3"/>
      <c r="X120" s="3"/>
      <c r="Y120" s="3"/>
      <c r="Z120" s="3"/>
      <c r="AA120" s="3"/>
      <c r="AB120" s="3"/>
      <c r="AC120" s="3"/>
      <c r="AD120" s="4">
        <v>16160.084639191247</v>
      </c>
      <c r="AE120" s="4">
        <f t="shared" si="3"/>
        <v>157243.93063509549</v>
      </c>
      <c r="AF120" s="4">
        <v>141668.65</v>
      </c>
      <c r="AG120" s="4">
        <v>14559.400578918065</v>
      </c>
      <c r="AH120" s="3">
        <v>9.9051712661901661</v>
      </c>
      <c r="AI120" s="4">
        <v>118509.15999999999</v>
      </c>
      <c r="AJ120" s="4">
        <v>58733186</v>
      </c>
      <c r="AK120" s="2"/>
      <c r="AL120" s="2"/>
      <c r="AM120" s="3"/>
      <c r="AN120" s="3"/>
      <c r="AO120" s="3"/>
      <c r="AR120" s="4"/>
      <c r="AS120" s="4"/>
      <c r="AT120" s="3"/>
      <c r="AU120" s="3">
        <v>89.486055713294746</v>
      </c>
      <c r="AV120" s="3">
        <v>84.437610882219261</v>
      </c>
      <c r="AW120" s="3"/>
      <c r="AX120" s="2">
        <v>71.273989363540238</v>
      </c>
      <c r="AY120" s="2">
        <v>63.780281830945384</v>
      </c>
      <c r="AZ120" s="2"/>
      <c r="BA120" s="2"/>
      <c r="BB120" s="2"/>
      <c r="BC120" s="2"/>
    </row>
    <row r="121" spans="1:55">
      <c r="A121" s="16">
        <v>36434</v>
      </c>
      <c r="B121" s="16" t="str">
        <f t="shared" si="2"/>
        <v>1999-Q4</v>
      </c>
      <c r="C121" s="5">
        <v>77.955698325827669</v>
      </c>
      <c r="D121" s="5">
        <v>80.773369727655449</v>
      </c>
      <c r="E121" s="5">
        <v>75.284317399489538</v>
      </c>
      <c r="F121" s="5">
        <v>82.769314073901455</v>
      </c>
      <c r="G121" s="5">
        <v>48.710319606336284</v>
      </c>
      <c r="H121" s="5">
        <v>51.43654283661953</v>
      </c>
      <c r="I121" s="3">
        <v>72.37925226807134</v>
      </c>
      <c r="J121" s="3">
        <v>72.444506058946274</v>
      </c>
      <c r="K121" s="3">
        <v>70.754486347720601</v>
      </c>
      <c r="L121" s="3">
        <v>72.462119417641219</v>
      </c>
      <c r="M121" s="3">
        <v>82.109311523752353</v>
      </c>
      <c r="N121" s="3">
        <v>81.633786178140838</v>
      </c>
      <c r="O121" s="3"/>
      <c r="P121" s="12">
        <v>1682300</v>
      </c>
      <c r="Q121" s="12">
        <v>807030</v>
      </c>
      <c r="R121" s="12">
        <v>681530</v>
      </c>
      <c r="S121" s="12">
        <v>194830</v>
      </c>
      <c r="T121" s="12">
        <v>1488600</v>
      </c>
      <c r="U121" s="3"/>
      <c r="V121" s="3"/>
      <c r="W121" s="3"/>
      <c r="X121" s="3"/>
      <c r="Y121" s="3"/>
      <c r="Z121" s="3"/>
      <c r="AA121" s="3"/>
      <c r="AB121" s="3"/>
      <c r="AC121" s="3"/>
      <c r="AD121" s="4">
        <v>15872.766424036126</v>
      </c>
      <c r="AE121" s="4">
        <f t="shared" si="3"/>
        <v>157555.95438243815</v>
      </c>
      <c r="AF121" s="4">
        <v>142237.82</v>
      </c>
      <c r="AG121" s="4">
        <v>14329.561217622555</v>
      </c>
      <c r="AH121" s="3">
        <v>9.7223455898443447</v>
      </c>
      <c r="AI121" s="4">
        <v>119080.16</v>
      </c>
      <c r="AJ121" s="4">
        <v>59051898</v>
      </c>
      <c r="AK121" s="2"/>
      <c r="AL121" s="2"/>
      <c r="AM121" s="3"/>
      <c r="AN121" s="3"/>
      <c r="AO121" s="3"/>
      <c r="AR121" s="4"/>
      <c r="AS121" s="4"/>
      <c r="AT121" s="3"/>
      <c r="AU121" s="3">
        <v>90.036731323009207</v>
      </c>
      <c r="AV121" s="3">
        <v>84.838175811455201</v>
      </c>
      <c r="AW121" s="3"/>
      <c r="AX121" s="2">
        <v>71.494037599580622</v>
      </c>
      <c r="AY121" s="2">
        <v>64.370894545505564</v>
      </c>
      <c r="AZ121" s="2"/>
      <c r="BA121" s="2"/>
      <c r="BB121" s="2"/>
      <c r="BC121" s="2"/>
    </row>
    <row r="122" spans="1:55">
      <c r="A122" s="16">
        <v>36526</v>
      </c>
      <c r="B122" s="16" t="str">
        <f t="shared" si="2"/>
        <v>2000-Q1</v>
      </c>
      <c r="C122" s="5">
        <v>78.961040704370973</v>
      </c>
      <c r="D122" s="5">
        <v>81.532997456124974</v>
      </c>
      <c r="E122" s="5">
        <v>76.033278369384178</v>
      </c>
      <c r="F122" s="5">
        <v>84.344397535698818</v>
      </c>
      <c r="G122" s="5">
        <v>50.637810167717369</v>
      </c>
      <c r="H122" s="5">
        <v>52.96248542517047</v>
      </c>
      <c r="I122" s="3">
        <v>72.682495178992028</v>
      </c>
      <c r="J122" s="3">
        <v>72.906846116279269</v>
      </c>
      <c r="K122" s="3">
        <v>71.300496906693695</v>
      </c>
      <c r="L122" s="3">
        <v>73.227854912893761</v>
      </c>
      <c r="M122" s="3">
        <v>83.117073338150647</v>
      </c>
      <c r="N122" s="3">
        <v>83.799865271393841</v>
      </c>
      <c r="O122" s="3"/>
      <c r="P122" s="12">
        <v>1707300</v>
      </c>
      <c r="Q122" s="12">
        <v>819120</v>
      </c>
      <c r="R122" s="12">
        <v>694900</v>
      </c>
      <c r="S122" s="12">
        <v>194350</v>
      </c>
      <c r="T122" s="12">
        <v>1514000</v>
      </c>
      <c r="U122" s="3"/>
      <c r="V122" s="3"/>
      <c r="W122" s="3"/>
      <c r="X122" s="3"/>
      <c r="Y122" s="3"/>
      <c r="Z122" s="3"/>
      <c r="AA122" s="3"/>
      <c r="AB122" s="3"/>
      <c r="AC122" s="3"/>
      <c r="AD122" s="4">
        <v>15467.857021009195</v>
      </c>
      <c r="AE122" s="4">
        <f t="shared" si="3"/>
        <v>158156.17078707315</v>
      </c>
      <c r="AF122" s="4">
        <v>143198.71</v>
      </c>
      <c r="AG122" s="4">
        <v>14005</v>
      </c>
      <c r="AH122" s="3">
        <v>9.4573994252873579</v>
      </c>
      <c r="AI122" s="4">
        <v>120033.26000000001</v>
      </c>
      <c r="AJ122" s="4">
        <v>59413748</v>
      </c>
      <c r="AK122" s="2"/>
      <c r="AL122" s="2"/>
      <c r="AM122" s="3"/>
      <c r="AN122" s="3"/>
      <c r="AO122" s="3"/>
      <c r="AR122" s="4"/>
      <c r="AS122" s="4"/>
      <c r="AT122" s="3"/>
      <c r="AU122" s="3">
        <v>90.585919969521115</v>
      </c>
      <c r="AV122" s="3">
        <v>85.408919997746864</v>
      </c>
      <c r="AW122" s="3"/>
      <c r="AX122" s="2">
        <v>71.673684646593301</v>
      </c>
      <c r="AY122" s="2">
        <v>64.926266613169929</v>
      </c>
      <c r="AZ122" s="2"/>
      <c r="BA122" s="2"/>
      <c r="BB122" s="2"/>
      <c r="BC122" s="2"/>
    </row>
    <row r="123" spans="1:55">
      <c r="A123" s="16">
        <v>36617</v>
      </c>
      <c r="B123" s="16" t="str">
        <f t="shared" si="2"/>
        <v>2000-Q2</v>
      </c>
      <c r="C123" s="5">
        <v>79.653876466976641</v>
      </c>
      <c r="D123" s="5">
        <v>82.072479052800091</v>
      </c>
      <c r="E123" s="5">
        <v>76.136503496275864</v>
      </c>
      <c r="F123" s="5">
        <v>85.142166980512073</v>
      </c>
      <c r="G123" s="5">
        <v>52.225357487013937</v>
      </c>
      <c r="H123" s="5">
        <v>54.68709733822795</v>
      </c>
      <c r="I123" s="3">
        <v>72.865158316814856</v>
      </c>
      <c r="J123" s="3">
        <v>73.329086183596942</v>
      </c>
      <c r="K123" s="3">
        <v>71.504057527900315</v>
      </c>
      <c r="L123" s="3">
        <v>73.733807624804768</v>
      </c>
      <c r="M123" s="3">
        <v>83.92766149751678</v>
      </c>
      <c r="N123" s="3">
        <v>84.987469393956928</v>
      </c>
      <c r="O123" s="3"/>
      <c r="P123" s="12">
        <v>1729000</v>
      </c>
      <c r="Q123" s="12">
        <v>828380</v>
      </c>
      <c r="R123" s="12">
        <v>704020</v>
      </c>
      <c r="S123" s="12">
        <v>197720</v>
      </c>
      <c r="T123" s="12">
        <v>1532400</v>
      </c>
      <c r="U123" s="3"/>
      <c r="V123" s="3"/>
      <c r="W123" s="3"/>
      <c r="X123" s="3"/>
      <c r="Y123" s="3"/>
      <c r="Z123" s="3"/>
      <c r="AA123" s="3"/>
      <c r="AB123" s="3"/>
      <c r="AC123" s="3"/>
      <c r="AD123" s="4">
        <v>15226.819252412646</v>
      </c>
      <c r="AE123" s="4">
        <f t="shared" si="3"/>
        <v>158807.07382697228</v>
      </c>
      <c r="AF123" s="4">
        <v>144103.46000000002</v>
      </c>
      <c r="AG123" s="4">
        <v>13817</v>
      </c>
      <c r="AH123" s="3">
        <v>9.2587902242897169</v>
      </c>
      <c r="AI123" s="4">
        <v>120744.33</v>
      </c>
      <c r="AJ123" s="4">
        <v>59555924</v>
      </c>
      <c r="AK123" s="2"/>
      <c r="AL123" s="2"/>
      <c r="AM123" s="3"/>
      <c r="AN123" s="3"/>
      <c r="AO123" s="3"/>
      <c r="AR123" s="4"/>
      <c r="AS123" s="4"/>
      <c r="AT123" s="3"/>
      <c r="AU123" s="3">
        <v>90.807025256644877</v>
      </c>
      <c r="AV123" s="3">
        <v>85.952648933949661</v>
      </c>
      <c r="AW123" s="3"/>
      <c r="AX123" s="2">
        <v>71.805034808228001</v>
      </c>
      <c r="AY123" s="2">
        <v>65.204016093850257</v>
      </c>
      <c r="AZ123" s="2"/>
      <c r="BA123" s="2"/>
      <c r="BB123" s="2"/>
      <c r="BC123" s="2"/>
    </row>
    <row r="124" spans="1:55">
      <c r="A124" s="16">
        <v>36708</v>
      </c>
      <c r="B124" s="16" t="str">
        <f t="shared" si="2"/>
        <v>2000-Q3</v>
      </c>
      <c r="C124" s="5">
        <v>80.174682261475482</v>
      </c>
      <c r="D124" s="5">
        <v>82.393530252906913</v>
      </c>
      <c r="E124" s="5">
        <v>76.628096768401164</v>
      </c>
      <c r="F124" s="5">
        <v>86.254793585347329</v>
      </c>
      <c r="G124" s="5">
        <v>53.295932041139508</v>
      </c>
      <c r="H124" s="5">
        <v>56.152665011788564</v>
      </c>
      <c r="I124" s="3">
        <v>73.235869522935445</v>
      </c>
      <c r="J124" s="3">
        <v>73.851817353950253</v>
      </c>
      <c r="K124" s="3">
        <v>71.951972235136026</v>
      </c>
      <c r="L124" s="3">
        <v>74.063641386472028</v>
      </c>
      <c r="M124" s="3">
        <v>84.749689656298074</v>
      </c>
      <c r="N124" s="3">
        <v>86.327668448117507</v>
      </c>
      <c r="O124" s="3"/>
      <c r="P124" s="12">
        <v>1748600</v>
      </c>
      <c r="Q124" s="12">
        <v>839830</v>
      </c>
      <c r="R124" s="12">
        <v>714080</v>
      </c>
      <c r="S124" s="12">
        <v>195770</v>
      </c>
      <c r="T124" s="12">
        <v>1553900</v>
      </c>
      <c r="U124" s="3"/>
      <c r="V124" s="3"/>
      <c r="W124" s="3"/>
      <c r="X124" s="3"/>
      <c r="Y124" s="3"/>
      <c r="Z124" s="3"/>
      <c r="AA124" s="3"/>
      <c r="AB124" s="3"/>
      <c r="AC124" s="3"/>
      <c r="AD124" s="4">
        <v>15056.488645848387</v>
      </c>
      <c r="AE124" s="4">
        <f t="shared" si="3"/>
        <v>159341.6513245035</v>
      </c>
      <c r="AF124" s="4">
        <v>144742.63</v>
      </c>
      <c r="AG124" s="4">
        <v>13677</v>
      </c>
      <c r="AH124" s="3">
        <v>9.1620873783793009</v>
      </c>
      <c r="AI124" s="4">
        <v>121285.37</v>
      </c>
      <c r="AJ124" s="4">
        <v>59696289</v>
      </c>
      <c r="AK124" s="2"/>
      <c r="AL124" s="2"/>
      <c r="AM124" s="3"/>
      <c r="AN124" s="3"/>
      <c r="AO124" s="3"/>
      <c r="AR124" s="4"/>
      <c r="AS124" s="4"/>
      <c r="AT124" s="3"/>
      <c r="AU124" s="3">
        <v>90.997137128122603</v>
      </c>
      <c r="AV124" s="3">
        <v>86.311214890206315</v>
      </c>
      <c r="AW124" s="3"/>
      <c r="AX124" s="2">
        <v>72.295238627103799</v>
      </c>
      <c r="AY124" s="2">
        <v>65.786597430609092</v>
      </c>
      <c r="AZ124" s="2"/>
      <c r="BA124" s="2"/>
      <c r="BB124" s="2"/>
      <c r="BC124" s="2"/>
    </row>
    <row r="125" spans="1:55">
      <c r="A125" s="16">
        <v>36800</v>
      </c>
      <c r="B125" s="16" t="str">
        <f t="shared" si="2"/>
        <v>2000-Q4</v>
      </c>
      <c r="C125" s="5">
        <v>80.545954274704528</v>
      </c>
      <c r="D125" s="5">
        <v>82.631627208182763</v>
      </c>
      <c r="E125" s="5">
        <v>77.180805604203528</v>
      </c>
      <c r="F125" s="5">
        <v>86.094501675900432</v>
      </c>
      <c r="G125" s="5">
        <v>55.195502532160305</v>
      </c>
      <c r="H125" s="5">
        <v>57.924784290830289</v>
      </c>
      <c r="I125" s="3">
        <v>73.636581547466633</v>
      </c>
      <c r="J125" s="3">
        <v>74.386580515034353</v>
      </c>
      <c r="K125" s="3">
        <v>72.1149803551953</v>
      </c>
      <c r="L125" s="3">
        <v>74.577789213469146</v>
      </c>
      <c r="M125" s="3">
        <v>85.698390261758021</v>
      </c>
      <c r="N125" s="3">
        <v>87.546168725754043</v>
      </c>
      <c r="O125" s="3"/>
      <c r="P125" s="12">
        <v>1768800</v>
      </c>
      <c r="Q125" s="12">
        <v>849040</v>
      </c>
      <c r="R125" s="12">
        <v>724080</v>
      </c>
      <c r="S125" s="12">
        <v>196760</v>
      </c>
      <c r="T125" s="12">
        <v>1573100</v>
      </c>
      <c r="U125" s="3"/>
      <c r="V125" s="3"/>
      <c r="W125" s="3"/>
      <c r="X125" s="3"/>
      <c r="Y125" s="3"/>
      <c r="Z125" s="3"/>
      <c r="AA125" s="3"/>
      <c r="AB125" s="3"/>
      <c r="AC125" s="3"/>
      <c r="AD125" s="4">
        <v>14674.219641102098</v>
      </c>
      <c r="AE125" s="4">
        <f t="shared" si="3"/>
        <v>159527.56201169686</v>
      </c>
      <c r="AF125" s="4">
        <v>145229.44</v>
      </c>
      <c r="AG125" s="4">
        <v>13359</v>
      </c>
      <c r="AH125" s="3">
        <v>8.9627910258219288</v>
      </c>
      <c r="AI125" s="4">
        <v>121818.09</v>
      </c>
      <c r="AJ125" s="4">
        <v>59934377</v>
      </c>
      <c r="AK125" s="2"/>
      <c r="AL125" s="2"/>
      <c r="AM125" s="3"/>
      <c r="AN125" s="3"/>
      <c r="AO125" s="3"/>
      <c r="AR125" s="4"/>
      <c r="AS125" s="4"/>
      <c r="AT125" s="3"/>
      <c r="AU125" s="3">
        <v>91.112090167872253</v>
      </c>
      <c r="AV125" s="3">
        <v>86.36644672280336</v>
      </c>
      <c r="AW125" s="3"/>
      <c r="AX125" s="2">
        <v>72.732872408059677</v>
      </c>
      <c r="AY125" s="2">
        <v>66.268440290114796</v>
      </c>
      <c r="AZ125" s="2"/>
      <c r="BA125" s="2"/>
      <c r="BB125" s="2"/>
      <c r="BC125" s="2"/>
    </row>
    <row r="126" spans="1:55">
      <c r="A126" s="16">
        <v>36892</v>
      </c>
      <c r="B126" s="16" t="str">
        <f t="shared" si="2"/>
        <v>2001-Q1</v>
      </c>
      <c r="C126" s="5">
        <v>81.420786360550068</v>
      </c>
      <c r="D126" s="5">
        <v>83.390209125091403</v>
      </c>
      <c r="E126" s="5">
        <v>77.76805117549803</v>
      </c>
      <c r="F126" s="5">
        <v>86.79247578755583</v>
      </c>
      <c r="G126" s="5">
        <v>55.081751846283311</v>
      </c>
      <c r="H126" s="5">
        <v>57.028223472633947</v>
      </c>
      <c r="I126" s="3">
        <v>74.150573744234222</v>
      </c>
      <c r="J126" s="3">
        <v>74.695649017206193</v>
      </c>
      <c r="K126" s="3">
        <v>72.633502819957513</v>
      </c>
      <c r="L126" s="3">
        <v>74.652153617383036</v>
      </c>
      <c r="M126" s="3">
        <v>85.310432933010816</v>
      </c>
      <c r="N126" s="3">
        <v>86.305639745770449</v>
      </c>
      <c r="O126" s="3"/>
      <c r="P126" s="12">
        <v>1799200</v>
      </c>
      <c r="Q126" s="12">
        <v>857530</v>
      </c>
      <c r="R126" s="12">
        <v>744170</v>
      </c>
      <c r="S126" s="12">
        <v>198500</v>
      </c>
      <c r="T126" s="12">
        <v>1601700</v>
      </c>
      <c r="U126" s="3"/>
      <c r="V126" s="3"/>
      <c r="W126" s="3"/>
      <c r="X126" s="3"/>
      <c r="Y126" s="3"/>
      <c r="Z126" s="3"/>
      <c r="AA126" s="3"/>
      <c r="AB126" s="3"/>
      <c r="AC126" s="3"/>
      <c r="AD126" s="4">
        <v>14386.35838468228</v>
      </c>
      <c r="AE126" s="4">
        <f t="shared" si="3"/>
        <v>159594.82452005515</v>
      </c>
      <c r="AF126" s="4">
        <v>145613.06</v>
      </c>
      <c r="AG126" s="4">
        <v>13126</v>
      </c>
      <c r="AH126" s="3">
        <v>8.7607881785027217</v>
      </c>
      <c r="AI126" s="4">
        <v>122126.92000000001</v>
      </c>
      <c r="AJ126" s="4">
        <v>60118720</v>
      </c>
      <c r="AK126" s="2"/>
      <c r="AL126" s="2"/>
      <c r="AM126" s="3"/>
      <c r="AN126" s="3"/>
      <c r="AO126" s="3"/>
      <c r="AR126" s="4"/>
      <c r="AS126" s="4"/>
      <c r="AT126" s="3"/>
      <c r="AU126" s="3">
        <v>91.85904060377257</v>
      </c>
      <c r="AV126" s="3">
        <v>87.03679361581699</v>
      </c>
      <c r="AW126" s="3"/>
      <c r="AX126" s="2">
        <v>72.526860489257913</v>
      </c>
      <c r="AY126" s="2">
        <v>66.62247822546891</v>
      </c>
      <c r="AZ126" s="2"/>
      <c r="BA126" s="2"/>
      <c r="BB126" s="2"/>
      <c r="BC126" s="2"/>
    </row>
    <row r="127" spans="1:55">
      <c r="A127" s="16">
        <v>36982</v>
      </c>
      <c r="B127" s="16" t="str">
        <f t="shared" si="2"/>
        <v>2001-Q2</v>
      </c>
      <c r="C127" s="5">
        <v>81.444640723334516</v>
      </c>
      <c r="D127" s="5">
        <v>83.453998264190986</v>
      </c>
      <c r="E127" s="5">
        <v>77.742571004431639</v>
      </c>
      <c r="F127" s="5">
        <v>86.576900628965888</v>
      </c>
      <c r="G127" s="5">
        <v>54.788598700223055</v>
      </c>
      <c r="H127" s="5">
        <v>57.113910416600987</v>
      </c>
      <c r="I127" s="3">
        <v>74.654778168583334</v>
      </c>
      <c r="J127" s="3">
        <v>75.412302751354758</v>
      </c>
      <c r="K127" s="3">
        <v>73.291533560087316</v>
      </c>
      <c r="L127" s="3">
        <v>74.966094399322529</v>
      </c>
      <c r="M127" s="3">
        <v>85.377860036175079</v>
      </c>
      <c r="N127" s="3">
        <v>86.57216280034973</v>
      </c>
      <c r="O127" s="3"/>
      <c r="P127" s="12">
        <v>1813100</v>
      </c>
      <c r="Q127" s="12">
        <v>865480</v>
      </c>
      <c r="R127" s="12">
        <v>747430</v>
      </c>
      <c r="S127" s="12">
        <v>201140</v>
      </c>
      <c r="T127" s="12">
        <v>1612900</v>
      </c>
      <c r="U127" s="3"/>
      <c r="V127" s="3"/>
      <c r="W127" s="3"/>
      <c r="X127" s="3"/>
      <c r="Y127" s="3"/>
      <c r="Z127" s="3"/>
      <c r="AA127" s="3"/>
      <c r="AB127" s="3"/>
      <c r="AC127" s="3"/>
      <c r="AD127" s="4">
        <v>14372.837304195491</v>
      </c>
      <c r="AE127" s="4">
        <f t="shared" si="3"/>
        <v>159731.01600739616</v>
      </c>
      <c r="AF127" s="4">
        <v>145741.06</v>
      </c>
      <c r="AG127" s="4">
        <v>13114</v>
      </c>
      <c r="AH127" s="3">
        <v>8.7584467670000699</v>
      </c>
      <c r="AI127" s="4">
        <v>122302.01</v>
      </c>
      <c r="AJ127" s="4">
        <v>59915157</v>
      </c>
      <c r="AK127" s="2"/>
      <c r="AL127" s="2"/>
      <c r="AM127" s="3"/>
      <c r="AN127" s="3"/>
      <c r="AO127" s="3"/>
      <c r="AR127" s="4"/>
      <c r="AS127" s="4"/>
      <c r="AT127" s="3"/>
      <c r="AU127" s="3">
        <v>91.805252452356299</v>
      </c>
      <c r="AV127" s="3">
        <v>87.358089299690761</v>
      </c>
      <c r="AW127" s="3"/>
      <c r="AX127" s="2">
        <v>73.118208019450421</v>
      </c>
      <c r="AY127" s="2">
        <v>67.126355460895468</v>
      </c>
      <c r="AZ127" s="2"/>
      <c r="BA127" s="2"/>
      <c r="BB127" s="2"/>
      <c r="BC127" s="2"/>
    </row>
    <row r="128" spans="1:55">
      <c r="A128" s="16">
        <v>37073</v>
      </c>
      <c r="B128" s="16" t="str">
        <f t="shared" si="2"/>
        <v>2001-Q3</v>
      </c>
      <c r="C128" s="5">
        <v>81.630226329003619</v>
      </c>
      <c r="D128" s="5">
        <v>83.769351413458878</v>
      </c>
      <c r="E128" s="5">
        <v>77.912523661099954</v>
      </c>
      <c r="F128" s="5">
        <v>85.980885566168027</v>
      </c>
      <c r="G128" s="5">
        <v>54.499261298852332</v>
      </c>
      <c r="H128" s="5">
        <v>56.453877849806069</v>
      </c>
      <c r="I128" s="3">
        <v>75.098877823526024</v>
      </c>
      <c r="J128" s="3">
        <v>75.650900082174729</v>
      </c>
      <c r="K128" s="3">
        <v>73.802041595834496</v>
      </c>
      <c r="L128" s="3">
        <v>75.236181272352951</v>
      </c>
      <c r="M128" s="3">
        <v>84.881107941274692</v>
      </c>
      <c r="N128" s="3">
        <v>85.891754393163936</v>
      </c>
      <c r="O128" s="3"/>
      <c r="P128" s="12">
        <v>1825400</v>
      </c>
      <c r="Q128" s="12">
        <v>873960</v>
      </c>
      <c r="R128" s="12">
        <v>751910</v>
      </c>
      <c r="S128" s="12">
        <v>200540</v>
      </c>
      <c r="T128" s="12">
        <v>1625900</v>
      </c>
      <c r="U128" s="3"/>
      <c r="V128" s="3"/>
      <c r="W128" s="3"/>
      <c r="X128" s="3"/>
      <c r="Y128" s="3"/>
      <c r="Z128" s="3"/>
      <c r="AA128" s="3"/>
      <c r="AB128" s="3"/>
      <c r="AC128" s="3"/>
      <c r="AD128" s="4">
        <v>14463.004557935237</v>
      </c>
      <c r="AE128" s="4">
        <f t="shared" si="3"/>
        <v>160207.79427785106</v>
      </c>
      <c r="AF128" s="4">
        <v>146018.00999999998</v>
      </c>
      <c r="AG128" s="4">
        <v>13182</v>
      </c>
      <c r="AH128" s="3">
        <v>8.8571123157975116</v>
      </c>
      <c r="AI128" s="4">
        <v>122610.82</v>
      </c>
      <c r="AJ128" s="4">
        <v>59934969</v>
      </c>
      <c r="AK128" s="2"/>
      <c r="AL128" s="2"/>
      <c r="AM128" s="3"/>
      <c r="AN128" s="3"/>
      <c r="AO128" s="3"/>
      <c r="AR128" s="4"/>
      <c r="AS128" s="4"/>
      <c r="AT128" s="3"/>
      <c r="AU128" s="3">
        <v>91.839924177990767</v>
      </c>
      <c r="AV128" s="3">
        <v>87.528206973417198</v>
      </c>
      <c r="AW128" s="3"/>
      <c r="AX128" s="2">
        <v>73.612242995798653</v>
      </c>
      <c r="AY128" s="2">
        <v>67.605428153059776</v>
      </c>
      <c r="AZ128" s="2"/>
      <c r="BA128" s="2"/>
      <c r="BB128" s="2"/>
      <c r="BC128" s="2"/>
    </row>
    <row r="129" spans="1:55">
      <c r="A129" s="16">
        <v>37165</v>
      </c>
      <c r="B129" s="16" t="str">
        <f t="shared" si="2"/>
        <v>2001-Q4</v>
      </c>
      <c r="C129" s="5">
        <v>81.565341346591438</v>
      </c>
      <c r="D129" s="5">
        <v>84.091311070483187</v>
      </c>
      <c r="E129" s="5">
        <v>78.863189957464712</v>
      </c>
      <c r="F129" s="5">
        <v>85.665128680729623</v>
      </c>
      <c r="G129" s="5">
        <v>54.327102660747464</v>
      </c>
      <c r="H129" s="5">
        <v>55.733427892293868</v>
      </c>
      <c r="I129" s="3">
        <v>75.711683709318038</v>
      </c>
      <c r="J129" s="3">
        <v>75.913453021884905</v>
      </c>
      <c r="K129" s="3">
        <v>74.74413376831879</v>
      </c>
      <c r="L129" s="3">
        <v>75.408634848905251</v>
      </c>
      <c r="M129" s="3">
        <v>84.698075719075732</v>
      </c>
      <c r="N129" s="3">
        <v>84.549880603115767</v>
      </c>
      <c r="O129" s="3"/>
      <c r="P129" s="12">
        <v>1841700</v>
      </c>
      <c r="Q129" s="12">
        <v>881940</v>
      </c>
      <c r="R129" s="12">
        <v>758060</v>
      </c>
      <c r="S129" s="12">
        <v>202710</v>
      </c>
      <c r="T129" s="12">
        <v>1640000</v>
      </c>
      <c r="U129" s="3"/>
      <c r="V129" s="3"/>
      <c r="W129" s="3"/>
      <c r="X129" s="3"/>
      <c r="Y129" s="3"/>
      <c r="Z129" s="3"/>
      <c r="AA129" s="3"/>
      <c r="AB129" s="3"/>
      <c r="AC129" s="3"/>
      <c r="AD129" s="4">
        <v>14608.729957344052</v>
      </c>
      <c r="AE129" s="4">
        <f t="shared" si="3"/>
        <v>160523.84071520023</v>
      </c>
      <c r="AF129" s="4">
        <v>146308.06</v>
      </c>
      <c r="AG129" s="4">
        <v>13315</v>
      </c>
      <c r="AH129" s="3">
        <v>8.8558687929861701</v>
      </c>
      <c r="AI129" s="4">
        <v>122871.7</v>
      </c>
      <c r="AJ129" s="4">
        <v>59999162</v>
      </c>
      <c r="AK129" s="2"/>
      <c r="AL129" s="2"/>
      <c r="AM129" s="3"/>
      <c r="AN129" s="3"/>
      <c r="AO129" s="3"/>
      <c r="AR129" s="4"/>
      <c r="AS129" s="4"/>
      <c r="AT129" s="3"/>
      <c r="AU129" s="3">
        <v>91.58499953425796</v>
      </c>
      <c r="AV129" s="3">
        <v>87.365062052955963</v>
      </c>
      <c r="AW129" s="3"/>
      <c r="AX129" s="2">
        <v>74.39293041487791</v>
      </c>
      <c r="AY129" s="2">
        <v>68.132764973986752</v>
      </c>
      <c r="AZ129" s="2"/>
      <c r="BA129" s="2"/>
      <c r="BB129" s="2"/>
      <c r="BC129" s="2"/>
    </row>
    <row r="130" spans="1:55">
      <c r="A130" s="16">
        <v>37257</v>
      </c>
      <c r="B130" s="16" t="str">
        <f t="shared" si="2"/>
        <v>2002-Q1</v>
      </c>
      <c r="C130" s="5">
        <v>81.700352412790764</v>
      </c>
      <c r="D130" s="5">
        <v>84.166141182411252</v>
      </c>
      <c r="E130" s="5">
        <v>78.815601503183757</v>
      </c>
      <c r="F130" s="5">
        <v>85.304900763599704</v>
      </c>
      <c r="G130" s="5">
        <v>54.722584955310388</v>
      </c>
      <c r="H130" s="5">
        <v>55.908064448942646</v>
      </c>
      <c r="I130" s="3">
        <v>76.170497694837266</v>
      </c>
      <c r="J130" s="3">
        <v>76.384570901226354</v>
      </c>
      <c r="K130" s="3">
        <v>75.13009413547384</v>
      </c>
      <c r="L130" s="3">
        <v>75.780803716430768</v>
      </c>
      <c r="M130" s="3">
        <v>84.709550576158961</v>
      </c>
      <c r="N130" s="3">
        <v>84.342456854255417</v>
      </c>
      <c r="O130" s="3"/>
      <c r="P130" s="12">
        <v>1857900</v>
      </c>
      <c r="Q130" s="12">
        <v>890300</v>
      </c>
      <c r="R130" s="12">
        <v>765130</v>
      </c>
      <c r="S130" s="12">
        <v>203470</v>
      </c>
      <c r="T130" s="12">
        <v>1655400</v>
      </c>
      <c r="U130" s="3"/>
      <c r="V130" s="3"/>
      <c r="W130" s="3"/>
      <c r="X130" s="3"/>
      <c r="Y130" s="3"/>
      <c r="Z130" s="3"/>
      <c r="AA130" s="3"/>
      <c r="AB130" s="3"/>
      <c r="AC130" s="3"/>
      <c r="AD130" s="4">
        <v>14648.711346508182</v>
      </c>
      <c r="AE130" s="4">
        <f t="shared" si="3"/>
        <v>161042.76731485463</v>
      </c>
      <c r="AF130" s="4">
        <v>146787.18000000002</v>
      </c>
      <c r="AG130" s="4">
        <v>13352</v>
      </c>
      <c r="AH130" s="3">
        <v>8.8520506400536032</v>
      </c>
      <c r="AI130" s="4">
        <v>123303.86</v>
      </c>
      <c r="AJ130" s="4">
        <v>59978804</v>
      </c>
      <c r="AK130" s="2"/>
      <c r="AL130" s="2"/>
      <c r="AM130" s="3"/>
      <c r="AN130" s="3"/>
      <c r="AO130" s="3"/>
      <c r="AR130" s="4"/>
      <c r="AS130" s="4"/>
      <c r="AT130" s="3"/>
      <c r="AU130" s="3">
        <v>91.437163243226109</v>
      </c>
      <c r="AV130" s="3">
        <v>87.539375634336565</v>
      </c>
      <c r="AW130" s="3"/>
      <c r="AX130" s="2">
        <v>74.936893390445107</v>
      </c>
      <c r="AY130" s="2">
        <v>68.520169538823609</v>
      </c>
      <c r="AZ130" s="2"/>
      <c r="BA130" s="2"/>
      <c r="BB130" s="2"/>
      <c r="BC130" s="2"/>
    </row>
    <row r="131" spans="1:55">
      <c r="A131" s="16">
        <v>37347</v>
      </c>
      <c r="B131" s="16" t="str">
        <f t="shared" ref="B131:B194" si="4">YEAR(A131)&amp;"-Q"&amp;ROUNDUP(MONTH(A131)/3,0)</f>
        <v>2002-Q2</v>
      </c>
      <c r="C131" s="5">
        <v>82.103968062498708</v>
      </c>
      <c r="D131" s="5">
        <v>84.201826161989118</v>
      </c>
      <c r="E131" s="5">
        <v>79.482192947883561</v>
      </c>
      <c r="F131" s="5">
        <v>84.434517251446394</v>
      </c>
      <c r="G131" s="5">
        <v>55.694353276740806</v>
      </c>
      <c r="H131" s="5">
        <v>56.547921179063131</v>
      </c>
      <c r="I131" s="3">
        <v>76.478688104667015</v>
      </c>
      <c r="J131" s="3">
        <v>76.719339108896619</v>
      </c>
      <c r="K131" s="3">
        <v>75.616270570372393</v>
      </c>
      <c r="L131" s="3">
        <v>76.261547241945962</v>
      </c>
      <c r="M131" s="3">
        <v>84.771374344529605</v>
      </c>
      <c r="N131" s="3">
        <v>84.620387310458099</v>
      </c>
      <c r="O131" s="3"/>
      <c r="P131" s="12">
        <v>1874600</v>
      </c>
      <c r="Q131" s="12">
        <v>897170</v>
      </c>
      <c r="R131" s="12">
        <v>770130</v>
      </c>
      <c r="S131" s="12">
        <v>207680</v>
      </c>
      <c r="T131" s="12">
        <v>1667300</v>
      </c>
      <c r="U131" s="3"/>
      <c r="V131" s="3"/>
      <c r="W131" s="3"/>
      <c r="X131" s="3"/>
      <c r="Y131" s="3"/>
      <c r="Z131" s="3"/>
      <c r="AA131" s="3"/>
      <c r="AB131" s="3"/>
      <c r="AC131" s="3"/>
      <c r="AD131" s="4">
        <v>14878.356699491287</v>
      </c>
      <c r="AE131" s="4">
        <f t="shared" ref="AE131:AE194" si="5">AF131/(1-AH131/100)</f>
        <v>161447.51326140465</v>
      </c>
      <c r="AF131" s="4">
        <v>146989.89000000001</v>
      </c>
      <c r="AG131" s="4">
        <v>13546</v>
      </c>
      <c r="AH131" s="3">
        <v>8.9549990392207839</v>
      </c>
      <c r="AI131" s="4">
        <v>123510.41</v>
      </c>
      <c r="AJ131" s="4">
        <v>60073250</v>
      </c>
      <c r="AK131" s="2"/>
      <c r="AL131" s="2"/>
      <c r="AM131" s="3"/>
      <c r="AN131" s="3"/>
      <c r="AO131" s="3"/>
      <c r="AR131" s="4"/>
      <c r="AS131" s="4"/>
      <c r="AT131" s="3"/>
      <c r="AU131" s="3">
        <v>91.762159027944975</v>
      </c>
      <c r="AV131" s="3">
        <v>87.833529577361389</v>
      </c>
      <c r="AW131" s="3"/>
      <c r="AX131" s="2">
        <v>75.143532740424362</v>
      </c>
      <c r="AY131" s="2">
        <v>68.953328012484093</v>
      </c>
      <c r="AZ131" s="2"/>
      <c r="BA131" s="2"/>
      <c r="BB131" s="2"/>
      <c r="BC131" s="2"/>
    </row>
    <row r="132" spans="1:55">
      <c r="A132" s="16">
        <v>37438</v>
      </c>
      <c r="B132" s="16" t="str">
        <f t="shared" si="4"/>
        <v>2002-Q3</v>
      </c>
      <c r="C132" s="5">
        <v>82.447304553846237</v>
      </c>
      <c r="D132" s="5">
        <v>84.630649454232184</v>
      </c>
      <c r="E132" s="5">
        <v>79.849458826492381</v>
      </c>
      <c r="F132" s="5">
        <v>84.746391478228617</v>
      </c>
      <c r="G132" s="5">
        <v>55.986534498887735</v>
      </c>
      <c r="H132" s="5">
        <v>56.849233645345983</v>
      </c>
      <c r="I132" s="3">
        <v>76.976276000169548</v>
      </c>
      <c r="J132" s="3">
        <v>76.990084163545376</v>
      </c>
      <c r="K132" s="3">
        <v>76.232432825654911</v>
      </c>
      <c r="L132" s="3">
        <v>76.234976132516991</v>
      </c>
      <c r="M132" s="3">
        <v>84.551752155718248</v>
      </c>
      <c r="N132" s="3">
        <v>83.867867041754181</v>
      </c>
      <c r="O132" s="3"/>
      <c r="P132" s="12">
        <v>1894700</v>
      </c>
      <c r="Q132" s="12">
        <v>904410</v>
      </c>
      <c r="R132" s="12">
        <v>781020</v>
      </c>
      <c r="S132" s="12">
        <v>209630</v>
      </c>
      <c r="T132" s="12">
        <v>1685400</v>
      </c>
      <c r="U132" s="3"/>
      <c r="V132" s="3"/>
      <c r="W132" s="3"/>
      <c r="X132" s="3"/>
      <c r="Y132" s="3"/>
      <c r="Z132" s="3"/>
      <c r="AA132" s="3"/>
      <c r="AB132" s="3"/>
      <c r="AC132" s="3"/>
      <c r="AD132" s="4">
        <v>15195.365038230708</v>
      </c>
      <c r="AE132" s="4">
        <f t="shared" si="5"/>
        <v>162019.04961600545</v>
      </c>
      <c r="AF132" s="4">
        <v>147183.75999999998</v>
      </c>
      <c r="AG132" s="4">
        <v>13804</v>
      </c>
      <c r="AH132" s="3">
        <v>9.1565094667361464</v>
      </c>
      <c r="AI132" s="4">
        <v>123621.36</v>
      </c>
      <c r="AJ132" s="4">
        <v>60035680</v>
      </c>
      <c r="AK132" s="2"/>
      <c r="AL132" s="2"/>
      <c r="AM132" s="3"/>
      <c r="AN132" s="3"/>
      <c r="AO132" s="3"/>
      <c r="AR132" s="4"/>
      <c r="AS132" s="4"/>
      <c r="AT132" s="3"/>
      <c r="AU132" s="3">
        <v>92.024509173530632</v>
      </c>
      <c r="AV132" s="3">
        <v>88.256021132505154</v>
      </c>
      <c r="AW132" s="3"/>
      <c r="AX132" s="2">
        <v>75.434892439158588</v>
      </c>
      <c r="AY132" s="2">
        <v>69.418589512716437</v>
      </c>
      <c r="AZ132" s="2"/>
      <c r="BA132" s="2"/>
      <c r="BB132" s="2"/>
      <c r="BC132" s="2"/>
    </row>
    <row r="133" spans="1:55">
      <c r="A133" s="16">
        <v>37530</v>
      </c>
      <c r="B133" s="16" t="str">
        <f t="shared" si="4"/>
        <v>2002-Q4</v>
      </c>
      <c r="C133" s="5">
        <v>82.589885161321064</v>
      </c>
      <c r="D133" s="5">
        <v>85.138248826085928</v>
      </c>
      <c r="E133" s="5">
        <v>80.389067452584356</v>
      </c>
      <c r="F133" s="5">
        <v>85.427501353579416</v>
      </c>
      <c r="G133" s="5">
        <v>56.644289058706889</v>
      </c>
      <c r="H133" s="5">
        <v>57.836627506576335</v>
      </c>
      <c r="I133" s="3">
        <v>77.352079832381619</v>
      </c>
      <c r="J133" s="3">
        <v>77.405655165549135</v>
      </c>
      <c r="K133" s="3">
        <v>76.607638893369852</v>
      </c>
      <c r="L133" s="3">
        <v>76.669001864565175</v>
      </c>
      <c r="M133" s="3">
        <v>84.341945471774153</v>
      </c>
      <c r="N133" s="3">
        <v>83.948212520124244</v>
      </c>
      <c r="O133" s="3"/>
      <c r="P133" s="12">
        <v>1907300</v>
      </c>
      <c r="Q133" s="12">
        <v>910890</v>
      </c>
      <c r="R133" s="12">
        <v>785920</v>
      </c>
      <c r="S133" s="12">
        <v>210760</v>
      </c>
      <c r="T133" s="12">
        <v>1696816</v>
      </c>
      <c r="U133" s="3"/>
      <c r="V133" s="3"/>
      <c r="W133" s="3"/>
      <c r="X133" s="3"/>
      <c r="Y133" s="3"/>
      <c r="Z133" s="3"/>
      <c r="AA133" s="3"/>
      <c r="AB133" s="3"/>
      <c r="AC133" s="3"/>
      <c r="AD133" s="4">
        <v>15399.643706618072</v>
      </c>
      <c r="AE133" s="4">
        <f t="shared" si="5"/>
        <v>162279.35168996255</v>
      </c>
      <c r="AF133" s="4">
        <v>147266.65000000002</v>
      </c>
      <c r="AG133" s="4">
        <v>13975</v>
      </c>
      <c r="AH133" s="3">
        <v>9.2511471937875047</v>
      </c>
      <c r="AI133" s="4">
        <v>123747.09</v>
      </c>
      <c r="AJ133" s="4">
        <v>60036754</v>
      </c>
      <c r="AK133" s="2"/>
      <c r="AL133" s="2"/>
      <c r="AM133" s="3"/>
      <c r="AN133" s="3"/>
      <c r="AO133" s="3"/>
      <c r="AR133" s="4"/>
      <c r="AS133" s="4"/>
      <c r="AT133" s="3"/>
      <c r="AU133" s="3">
        <v>92.131765988458412</v>
      </c>
      <c r="AV133" s="3">
        <v>88.407065523473165</v>
      </c>
      <c r="AW133" s="3"/>
      <c r="AX133" s="2">
        <v>75.844279908976574</v>
      </c>
      <c r="AY133" s="2">
        <v>69.876674481369662</v>
      </c>
      <c r="AZ133" s="2"/>
      <c r="BA133" s="2"/>
      <c r="BB133" s="2"/>
      <c r="BC133" s="2"/>
    </row>
    <row r="134" spans="1:55">
      <c r="A134" s="16">
        <v>37622</v>
      </c>
      <c r="B134" s="16" t="str">
        <f t="shared" si="4"/>
        <v>2003-Q1</v>
      </c>
      <c r="C134" s="5">
        <v>82.394956242692089</v>
      </c>
      <c r="D134" s="5">
        <v>85.158110308384011</v>
      </c>
      <c r="E134" s="5">
        <v>80.402701177415537</v>
      </c>
      <c r="F134" s="5">
        <v>85.328949644943791</v>
      </c>
      <c r="G134" s="5">
        <v>55.823079457954101</v>
      </c>
      <c r="H134" s="5">
        <v>58.106047990501921</v>
      </c>
      <c r="I134" s="3">
        <v>77.800852521855731</v>
      </c>
      <c r="J134" s="3">
        <v>78.164755412008063</v>
      </c>
      <c r="K134" s="3">
        <v>76.977618446837354</v>
      </c>
      <c r="L134" s="3">
        <v>76.918437279432894</v>
      </c>
      <c r="M134" s="3">
        <v>84.504455487680218</v>
      </c>
      <c r="N134" s="3">
        <v>84.355917167725949</v>
      </c>
      <c r="O134" s="3"/>
      <c r="P134" s="12">
        <v>1913800</v>
      </c>
      <c r="Q134" s="12">
        <v>914210</v>
      </c>
      <c r="R134" s="12">
        <v>789490</v>
      </c>
      <c r="S134" s="12">
        <v>211050</v>
      </c>
      <c r="T134" s="12">
        <v>1703700</v>
      </c>
      <c r="U134" s="3"/>
      <c r="V134" s="3"/>
      <c r="W134" s="3"/>
      <c r="X134" s="3"/>
      <c r="Y134" s="3"/>
      <c r="Z134" s="3"/>
      <c r="AA134" s="3"/>
      <c r="AB134" s="3"/>
      <c r="AC134" s="3"/>
      <c r="AD134" s="4">
        <v>15745.641961741678</v>
      </c>
      <c r="AE134" s="4">
        <f t="shared" si="5"/>
        <v>162624.3815838522</v>
      </c>
      <c r="AF134" s="4">
        <v>147404.28999999998</v>
      </c>
      <c r="AG134" s="4">
        <v>14272</v>
      </c>
      <c r="AH134" s="3">
        <v>9.3590465560076339</v>
      </c>
      <c r="AI134" s="4">
        <v>123797.61</v>
      </c>
      <c r="AJ134" s="4">
        <v>60104645</v>
      </c>
      <c r="AK134" s="2"/>
      <c r="AL134" s="2"/>
      <c r="AM134" s="3"/>
      <c r="AN134" s="3"/>
      <c r="AO134" s="3"/>
      <c r="AR134" s="4"/>
      <c r="AS134" s="4"/>
      <c r="AT134" s="3"/>
      <c r="AU134" s="3">
        <v>91.828490522645339</v>
      </c>
      <c r="AV134" s="3">
        <v>88.098782662196029</v>
      </c>
      <c r="AW134" s="3"/>
      <c r="AX134" s="2">
        <v>76.301043104201455</v>
      </c>
      <c r="AY134" s="2">
        <v>70.066096135621152</v>
      </c>
      <c r="AZ134" s="2"/>
      <c r="BA134" s="2"/>
      <c r="BB134" s="2"/>
      <c r="BC134" s="2"/>
    </row>
    <row r="135" spans="1:55">
      <c r="A135" s="16">
        <v>37712</v>
      </c>
      <c r="B135" s="16" t="str">
        <f t="shared" si="4"/>
        <v>2003-Q2</v>
      </c>
      <c r="C135" s="5">
        <v>82.414989150809447</v>
      </c>
      <c r="D135" s="5">
        <v>85.330984971957008</v>
      </c>
      <c r="E135" s="5">
        <v>80.800046047376554</v>
      </c>
      <c r="F135" s="5">
        <v>85.471532681803382</v>
      </c>
      <c r="G135" s="5">
        <v>55.49973321315089</v>
      </c>
      <c r="H135" s="5">
        <v>57.91872571711118</v>
      </c>
      <c r="I135" s="3">
        <v>78.242735512071988</v>
      </c>
      <c r="J135" s="3">
        <v>78.373068388339945</v>
      </c>
      <c r="K135" s="3">
        <v>77.31539208004007</v>
      </c>
      <c r="L135" s="3">
        <v>76.974155625790658</v>
      </c>
      <c r="M135" s="3">
        <v>83.795955386258072</v>
      </c>
      <c r="N135" s="3">
        <v>82.842588529167813</v>
      </c>
      <c r="O135" s="3"/>
      <c r="P135" s="12">
        <v>1925138</v>
      </c>
      <c r="Q135" s="12">
        <v>920140</v>
      </c>
      <c r="R135" s="12">
        <v>792890</v>
      </c>
      <c r="S135" s="12">
        <v>212770</v>
      </c>
      <c r="T135" s="12">
        <v>1713000</v>
      </c>
      <c r="U135" s="3"/>
      <c r="V135" s="3"/>
      <c r="W135" s="3"/>
      <c r="X135" s="3"/>
      <c r="Y135" s="3"/>
      <c r="Z135" s="3"/>
      <c r="AA135" s="3"/>
      <c r="AB135" s="3"/>
      <c r="AC135" s="3"/>
      <c r="AD135" s="4">
        <v>15866.48049416952</v>
      </c>
      <c r="AE135" s="4">
        <f t="shared" si="5"/>
        <v>162922.99453609035</v>
      </c>
      <c r="AF135" s="4">
        <v>147679.79</v>
      </c>
      <c r="AG135" s="4">
        <v>14382</v>
      </c>
      <c r="AH135" s="3">
        <v>9.3560792811929883</v>
      </c>
      <c r="AI135" s="4">
        <v>123936.73999999999</v>
      </c>
      <c r="AJ135" s="4">
        <v>60070162</v>
      </c>
      <c r="AK135" s="2"/>
      <c r="AL135" s="2"/>
      <c r="AM135" s="3"/>
      <c r="AN135" s="3"/>
      <c r="AO135" s="3"/>
      <c r="AR135" s="4"/>
      <c r="AS135" s="4"/>
      <c r="AT135" s="3"/>
      <c r="AU135" s="3">
        <v>91.679467247588533</v>
      </c>
      <c r="AV135" s="3">
        <v>88.170787353582725</v>
      </c>
      <c r="AW135" s="3"/>
      <c r="AX135" s="2">
        <v>76.776864488479703</v>
      </c>
      <c r="AY135" s="2">
        <v>70.388620332441178</v>
      </c>
      <c r="AZ135" s="2"/>
      <c r="BA135" s="2"/>
      <c r="BB135" s="2"/>
      <c r="BC135" s="2"/>
    </row>
    <row r="136" spans="1:55">
      <c r="A136" s="16">
        <v>37803</v>
      </c>
      <c r="B136" s="16" t="str">
        <f t="shared" si="4"/>
        <v>2003-Q3</v>
      </c>
      <c r="C136" s="5">
        <v>82.952185268663598</v>
      </c>
      <c r="D136" s="5">
        <v>85.85670366398854</v>
      </c>
      <c r="E136" s="5">
        <v>81.475458440817789</v>
      </c>
      <c r="F136" s="5">
        <v>86.080059745565777</v>
      </c>
      <c r="G136" s="5">
        <v>56.328079527684828</v>
      </c>
      <c r="H136" s="5">
        <v>58.42327539396441</v>
      </c>
      <c r="I136" s="3">
        <v>78.754795350916012</v>
      </c>
      <c r="J136" s="3">
        <v>78.722680519818951</v>
      </c>
      <c r="K136" s="3">
        <v>78.666231577975736</v>
      </c>
      <c r="L136" s="3">
        <v>77.225569988266258</v>
      </c>
      <c r="M136" s="3">
        <v>83.75958396422395</v>
      </c>
      <c r="N136" s="3">
        <v>82.426856535271526</v>
      </c>
      <c r="O136" s="3"/>
      <c r="P136" s="12">
        <v>1950400</v>
      </c>
      <c r="Q136" s="12">
        <v>932600</v>
      </c>
      <c r="R136" s="12">
        <v>803150</v>
      </c>
      <c r="S136" s="12">
        <v>214570</v>
      </c>
      <c r="T136" s="12">
        <v>1735800</v>
      </c>
      <c r="U136" s="3"/>
      <c r="V136" s="3"/>
      <c r="W136" s="3"/>
      <c r="X136" s="3"/>
      <c r="Y136" s="3"/>
      <c r="Z136" s="3"/>
      <c r="AA136" s="3"/>
      <c r="AB136" s="3"/>
      <c r="AC136" s="3"/>
      <c r="AD136" s="4">
        <v>15789.18140759147</v>
      </c>
      <c r="AE136" s="4">
        <f t="shared" si="5"/>
        <v>163174.49334584075</v>
      </c>
      <c r="AF136" s="4">
        <v>147908.45000000001</v>
      </c>
      <c r="AG136" s="4">
        <v>14312</v>
      </c>
      <c r="AH136" s="3">
        <v>9.3556554292373733</v>
      </c>
      <c r="AI136" s="4">
        <v>124131.61</v>
      </c>
      <c r="AJ136" s="4">
        <v>60185278</v>
      </c>
      <c r="AK136" s="2"/>
      <c r="AL136" s="2"/>
      <c r="AM136" s="3"/>
      <c r="AN136" s="3"/>
      <c r="AO136" s="3"/>
      <c r="AR136" s="4"/>
      <c r="AS136" s="4"/>
      <c r="AT136" s="3"/>
      <c r="AU136" s="3">
        <v>92.134394656245348</v>
      </c>
      <c r="AV136" s="3">
        <v>88.575757869682889</v>
      </c>
      <c r="AW136" s="3"/>
      <c r="AX136" s="2">
        <v>77.312644833147885</v>
      </c>
      <c r="AY136" s="2">
        <v>71.231537309753762</v>
      </c>
      <c r="AZ136" s="2"/>
      <c r="BA136" s="2"/>
      <c r="BB136" s="2"/>
      <c r="BC136" s="2"/>
    </row>
    <row r="137" spans="1:55">
      <c r="A137" s="16">
        <v>37895</v>
      </c>
      <c r="B137" s="16" t="str">
        <f t="shared" si="4"/>
        <v>2003-Q4</v>
      </c>
      <c r="C137" s="5">
        <v>83.393910132132177</v>
      </c>
      <c r="D137" s="5">
        <v>86.144784897357894</v>
      </c>
      <c r="E137" s="5">
        <v>81.809593445944955</v>
      </c>
      <c r="F137" s="5">
        <v>86.647167971074282</v>
      </c>
      <c r="G137" s="5">
        <v>57.550231986863089</v>
      </c>
      <c r="H137" s="5">
        <v>59.684200613259144</v>
      </c>
      <c r="I137" s="3">
        <v>78.936383420505081</v>
      </c>
      <c r="J137" s="3">
        <v>79.082265513490938</v>
      </c>
      <c r="K137" s="3">
        <v>77.958037400845171</v>
      </c>
      <c r="L137" s="3">
        <v>77.490067318846272</v>
      </c>
      <c r="M137" s="3">
        <v>83.861756136166861</v>
      </c>
      <c r="N137" s="3">
        <v>82.551106228595188</v>
      </c>
      <c r="O137" s="3"/>
      <c r="P137" s="12">
        <v>1965300</v>
      </c>
      <c r="Q137" s="12">
        <v>933830</v>
      </c>
      <c r="R137" s="12">
        <v>811070</v>
      </c>
      <c r="S137" s="12">
        <v>220550</v>
      </c>
      <c r="T137" s="12">
        <v>1744900</v>
      </c>
      <c r="U137" s="3"/>
      <c r="V137" s="3"/>
      <c r="W137" s="3"/>
      <c r="X137" s="3"/>
      <c r="Y137" s="3"/>
      <c r="Z137" s="3"/>
      <c r="AA137" s="3"/>
      <c r="AB137" s="3"/>
      <c r="AC137" s="3"/>
      <c r="AD137" s="4">
        <v>15995.268766496378</v>
      </c>
      <c r="AE137" s="4">
        <f t="shared" si="5"/>
        <v>163723.21718214048</v>
      </c>
      <c r="AF137" s="4">
        <v>148233.81</v>
      </c>
      <c r="AG137" s="4">
        <v>14482</v>
      </c>
      <c r="AH137" s="3">
        <v>9.4607273474895539</v>
      </c>
      <c r="AI137" s="4">
        <v>124302.08</v>
      </c>
      <c r="AJ137" s="4">
        <v>60332600</v>
      </c>
      <c r="AK137" s="2"/>
      <c r="AL137" s="2"/>
      <c r="AM137" s="3"/>
      <c r="AN137" s="3"/>
      <c r="AO137" s="3"/>
      <c r="AR137" s="4"/>
      <c r="AS137" s="4"/>
      <c r="AT137" s="3"/>
      <c r="AU137" s="3">
        <v>92.421711627936205</v>
      </c>
      <c r="AV137" s="3">
        <v>88.829989808398437</v>
      </c>
      <c r="AW137" s="3"/>
      <c r="AX137" s="2">
        <v>77.004212215884237</v>
      </c>
      <c r="AY137" s="2">
        <v>71.168610955528536</v>
      </c>
      <c r="AZ137" s="2"/>
      <c r="BA137" s="2"/>
      <c r="BB137" s="2"/>
      <c r="BC137" s="2"/>
    </row>
    <row r="138" spans="1:55">
      <c r="A138" s="16">
        <v>37987</v>
      </c>
      <c r="B138" s="16" t="str">
        <f t="shared" si="4"/>
        <v>2004-Q1</v>
      </c>
      <c r="C138" s="5">
        <v>83.862441468312198</v>
      </c>
      <c r="D138" s="5">
        <v>86.584702529558456</v>
      </c>
      <c r="E138" s="5">
        <v>81.73792386714841</v>
      </c>
      <c r="F138" s="5">
        <v>86.83441279204807</v>
      </c>
      <c r="G138" s="5">
        <v>58.824166639055619</v>
      </c>
      <c r="H138" s="5">
        <v>60.500895541349131</v>
      </c>
      <c r="I138" s="3">
        <v>79.335264560485115</v>
      </c>
      <c r="J138" s="3">
        <v>79.499764602393526</v>
      </c>
      <c r="K138" s="3">
        <v>78.700319238071302</v>
      </c>
      <c r="L138" s="3">
        <v>77.957936742622607</v>
      </c>
      <c r="M138" s="3">
        <v>83.911890200856206</v>
      </c>
      <c r="N138" s="3">
        <v>82.87154357377959</v>
      </c>
      <c r="O138" s="3"/>
      <c r="P138" s="12">
        <v>1986300</v>
      </c>
      <c r="Q138" s="12">
        <v>942030</v>
      </c>
      <c r="R138" s="12">
        <v>824146</v>
      </c>
      <c r="S138" s="12">
        <v>220670</v>
      </c>
      <c r="T138" s="12">
        <v>1766200</v>
      </c>
      <c r="U138" s="3"/>
      <c r="V138" s="3"/>
      <c r="W138" s="3"/>
      <c r="X138" s="3"/>
      <c r="Y138" s="3"/>
      <c r="Z138" s="3"/>
      <c r="AA138" s="3"/>
      <c r="AB138" s="3"/>
      <c r="AC138" s="3"/>
      <c r="AD138" s="4">
        <v>16282.199723369682</v>
      </c>
      <c r="AE138" s="4">
        <f t="shared" si="5"/>
        <v>164099.36377562364</v>
      </c>
      <c r="AF138" s="4">
        <v>148415.28</v>
      </c>
      <c r="AG138" s="4">
        <v>14726</v>
      </c>
      <c r="AH138" s="3">
        <v>9.5576749444737654</v>
      </c>
      <c r="AI138" s="4">
        <v>124479.59</v>
      </c>
      <c r="AJ138" s="4">
        <v>60315416</v>
      </c>
      <c r="AK138" s="2"/>
      <c r="AL138" s="2"/>
      <c r="AM138" s="3"/>
      <c r="AN138" s="3"/>
      <c r="AO138" s="3"/>
      <c r="AR138" s="4"/>
      <c r="AS138" s="4"/>
      <c r="AT138" s="3"/>
      <c r="AU138" s="3">
        <v>92.827323220961972</v>
      </c>
      <c r="AV138" s="3">
        <v>89.354512681704662</v>
      </c>
      <c r="AW138" s="3"/>
      <c r="AX138" s="2">
        <v>77.247006488681436</v>
      </c>
      <c r="AY138" s="2">
        <v>71.706328391765794</v>
      </c>
      <c r="AZ138" s="2"/>
      <c r="BA138" s="2"/>
      <c r="BB138" s="2"/>
      <c r="BC138" s="2"/>
    </row>
    <row r="139" spans="1:55">
      <c r="A139" s="16">
        <v>38078</v>
      </c>
      <c r="B139" s="16" t="str">
        <f t="shared" si="4"/>
        <v>2004-Q2</v>
      </c>
      <c r="C139" s="5">
        <v>84.346219651607882</v>
      </c>
      <c r="D139" s="5">
        <v>86.769467188750454</v>
      </c>
      <c r="E139" s="5">
        <v>82.085704971422274</v>
      </c>
      <c r="F139" s="5">
        <v>87.498961375110341</v>
      </c>
      <c r="G139" s="5">
        <v>60.707080734906413</v>
      </c>
      <c r="H139" s="5">
        <v>62.039950233792126</v>
      </c>
      <c r="I139" s="3">
        <v>79.819386485775397</v>
      </c>
      <c r="J139" s="3">
        <v>80.082773613448211</v>
      </c>
      <c r="K139" s="3">
        <v>79.315934661375763</v>
      </c>
      <c r="L139" s="3">
        <v>78.700222854329212</v>
      </c>
      <c r="M139" s="3">
        <v>84.558458375525319</v>
      </c>
      <c r="N139" s="3">
        <v>84.145207029658778</v>
      </c>
      <c r="O139" s="3"/>
      <c r="P139" s="12">
        <v>2010000</v>
      </c>
      <c r="Q139" s="12">
        <v>949456</v>
      </c>
      <c r="R139" s="12">
        <v>838590</v>
      </c>
      <c r="S139" s="12">
        <v>222740</v>
      </c>
      <c r="T139" s="12">
        <v>1788046</v>
      </c>
      <c r="U139" s="3"/>
      <c r="V139" s="3"/>
      <c r="W139" s="3"/>
      <c r="X139" s="3"/>
      <c r="Y139" s="3"/>
      <c r="Z139" s="3"/>
      <c r="AA139" s="3"/>
      <c r="AB139" s="3"/>
      <c r="AC139" s="3"/>
      <c r="AD139" s="4">
        <v>16156.151092435779</v>
      </c>
      <c r="AE139" s="4">
        <f t="shared" si="5"/>
        <v>164320.69258248573</v>
      </c>
      <c r="AF139" s="4">
        <v>148768.03</v>
      </c>
      <c r="AG139" s="4">
        <v>14627</v>
      </c>
      <c r="AH139" s="3">
        <v>9.4648229252555041</v>
      </c>
      <c r="AI139" s="4">
        <v>124743.79000000001</v>
      </c>
      <c r="AJ139" s="4">
        <v>60497040</v>
      </c>
      <c r="AK139" s="2"/>
      <c r="AL139" s="2"/>
      <c r="AM139" s="3"/>
      <c r="AN139" s="3"/>
      <c r="AO139" s="3"/>
      <c r="AR139" s="4"/>
      <c r="AS139" s="4"/>
      <c r="AT139" s="3"/>
      <c r="AU139" s="3">
        <v>93.141440796472494</v>
      </c>
      <c r="AV139" s="3">
        <v>89.600165720368068</v>
      </c>
      <c r="AW139" s="3"/>
      <c r="AX139" s="2">
        <v>77.409135664292009</v>
      </c>
      <c r="AY139" s="2">
        <v>72.099984265817625</v>
      </c>
      <c r="AZ139" s="2"/>
      <c r="BA139" s="2"/>
      <c r="BB139" s="2"/>
      <c r="BC139" s="2"/>
    </row>
    <row r="140" spans="1:55">
      <c r="A140" s="16">
        <v>38169</v>
      </c>
      <c r="B140" s="16" t="str">
        <f t="shared" si="4"/>
        <v>2004-Q3</v>
      </c>
      <c r="C140" s="5">
        <v>84.56221307555434</v>
      </c>
      <c r="D140" s="5">
        <v>86.901730744217886</v>
      </c>
      <c r="E140" s="5">
        <v>82.521699996479484</v>
      </c>
      <c r="F140" s="5">
        <v>87.654316158674774</v>
      </c>
      <c r="G140" s="5">
        <v>60.785901627012699</v>
      </c>
      <c r="H140" s="5">
        <v>62.899051741188742</v>
      </c>
      <c r="I140" s="3">
        <v>80.195823350627748</v>
      </c>
      <c r="J140" s="3">
        <v>80.468313975096407</v>
      </c>
      <c r="K140" s="3">
        <v>79.54759371522843</v>
      </c>
      <c r="L140" s="3">
        <v>79.193541295609251</v>
      </c>
      <c r="M140" s="3">
        <v>85.109529836707793</v>
      </c>
      <c r="N140" s="3">
        <v>84.943182266057136</v>
      </c>
      <c r="O140" s="3"/>
      <c r="P140" s="12">
        <v>2024600</v>
      </c>
      <c r="Q140" s="12">
        <v>954020</v>
      </c>
      <c r="R140" s="12">
        <v>843210</v>
      </c>
      <c r="S140" s="12">
        <v>227780</v>
      </c>
      <c r="T140" s="12">
        <v>1797224</v>
      </c>
      <c r="U140" s="3"/>
      <c r="V140" s="3"/>
      <c r="W140" s="3"/>
      <c r="X140" s="3"/>
      <c r="Y140" s="3"/>
      <c r="Z140" s="3"/>
      <c r="AA140" s="3"/>
      <c r="AB140" s="3"/>
      <c r="AC140" s="3"/>
      <c r="AD140" s="4">
        <v>16340.983665730355</v>
      </c>
      <c r="AE140" s="4">
        <f t="shared" si="5"/>
        <v>164888.16601799004</v>
      </c>
      <c r="AF140" s="4">
        <v>149116.93</v>
      </c>
      <c r="AG140" s="4">
        <v>14778</v>
      </c>
      <c r="AH140" s="3">
        <v>9.5648077111060434</v>
      </c>
      <c r="AI140" s="4">
        <v>124931.81</v>
      </c>
      <c r="AJ140" s="4">
        <v>60515903</v>
      </c>
      <c r="AK140" s="2"/>
      <c r="AL140" s="2"/>
      <c r="AM140" s="3"/>
      <c r="AN140" s="3"/>
      <c r="AO140" s="3"/>
      <c r="AR140" s="4"/>
      <c r="AS140" s="4"/>
      <c r="AT140" s="3"/>
      <c r="AU140" s="3">
        <v>93.161468935372937</v>
      </c>
      <c r="AV140" s="3">
        <v>89.801613248982264</v>
      </c>
      <c r="AW140" s="3"/>
      <c r="AX140" s="2">
        <v>77.58218322602491</v>
      </c>
      <c r="AY140" s="2">
        <v>72.276701525497302</v>
      </c>
      <c r="AZ140" s="2"/>
      <c r="BA140" s="2"/>
      <c r="BB140" s="2"/>
      <c r="BC140" s="2"/>
    </row>
    <row r="141" spans="1:55">
      <c r="A141" s="16">
        <v>38261</v>
      </c>
      <c r="B141" s="16" t="str">
        <f t="shared" si="4"/>
        <v>2004-Q4</v>
      </c>
      <c r="C141" s="5">
        <v>84.889218979272755</v>
      </c>
      <c r="D141" s="5">
        <v>87.6359593131575</v>
      </c>
      <c r="E141" s="5">
        <v>82.455217942802321</v>
      </c>
      <c r="F141" s="5">
        <v>87.971728478892075</v>
      </c>
      <c r="G141" s="5">
        <v>61.507581132165377</v>
      </c>
      <c r="H141" s="5">
        <v>63.862284177982197</v>
      </c>
      <c r="I141" s="3">
        <v>80.649566336369219</v>
      </c>
      <c r="J141" s="3">
        <v>80.803723032625328</v>
      </c>
      <c r="K141" s="3">
        <v>80.012208447797988</v>
      </c>
      <c r="L141" s="3">
        <v>79.730073003899946</v>
      </c>
      <c r="M141" s="3">
        <v>85.681583835159742</v>
      </c>
      <c r="N141" s="3">
        <v>85.488446514778786</v>
      </c>
      <c r="O141" s="3"/>
      <c r="P141" s="12">
        <v>2043900</v>
      </c>
      <c r="Q141" s="12">
        <v>960440</v>
      </c>
      <c r="R141" s="12">
        <v>850810</v>
      </c>
      <c r="S141" s="12">
        <v>233330</v>
      </c>
      <c r="T141" s="12">
        <v>1811200</v>
      </c>
      <c r="U141" s="3"/>
      <c r="V141" s="3"/>
      <c r="W141" s="3"/>
      <c r="X141" s="3"/>
      <c r="Y141" s="3"/>
      <c r="Z141" s="3"/>
      <c r="AA141" s="3"/>
      <c r="AB141" s="3"/>
      <c r="AC141" s="3"/>
      <c r="AD141" s="4">
        <v>16240.770236337361</v>
      </c>
      <c r="AE141" s="4">
        <f t="shared" si="5"/>
        <v>165123.14942716819</v>
      </c>
      <c r="AF141" s="4">
        <v>149498.5</v>
      </c>
      <c r="AG141" s="4">
        <v>14704</v>
      </c>
      <c r="AH141" s="3">
        <v>9.4624221263777653</v>
      </c>
      <c r="AI141" s="4">
        <v>125195.48999999999</v>
      </c>
      <c r="AJ141" s="4">
        <v>60671841</v>
      </c>
      <c r="AK141" s="2"/>
      <c r="AL141" s="2"/>
      <c r="AM141" s="3"/>
      <c r="AN141" s="3"/>
      <c r="AO141" s="3"/>
      <c r="AR141" s="4"/>
      <c r="AS141" s="4"/>
      <c r="AT141" s="3"/>
      <c r="AU141" s="3">
        <v>93.283029928401021</v>
      </c>
      <c r="AV141" s="3">
        <v>89.917180636217054</v>
      </c>
      <c r="AW141" s="3"/>
      <c r="AX141" s="2">
        <v>77.803674953269692</v>
      </c>
      <c r="AY141" s="2">
        <v>72.577625392054401</v>
      </c>
      <c r="AZ141" s="2"/>
      <c r="BA141" s="2"/>
      <c r="BB141" s="2"/>
      <c r="BC141" s="2"/>
    </row>
    <row r="142" spans="1:55">
      <c r="A142" s="16">
        <v>38353</v>
      </c>
      <c r="B142" s="16" t="str">
        <f t="shared" si="4"/>
        <v>2005-Q1</v>
      </c>
      <c r="C142" s="5">
        <v>85.104942615746253</v>
      </c>
      <c r="D142" s="5">
        <v>87.986327044216907</v>
      </c>
      <c r="E142" s="5">
        <v>82.963342700184754</v>
      </c>
      <c r="F142" s="5">
        <v>88.081220106337568</v>
      </c>
      <c r="G142" s="5">
        <v>61.940343251904942</v>
      </c>
      <c r="H142" s="5">
        <v>63.829510302205755</v>
      </c>
      <c r="I142" s="3">
        <v>80.93652536809654</v>
      </c>
      <c r="J142" s="3">
        <v>81.239618593985583</v>
      </c>
      <c r="K142" s="3">
        <v>80.472543676853618</v>
      </c>
      <c r="L142" s="3">
        <v>80.086877004337097</v>
      </c>
      <c r="M142" s="3">
        <v>85.966357664458087</v>
      </c>
      <c r="N142" s="3">
        <v>85.858876297207772</v>
      </c>
      <c r="O142" s="3"/>
      <c r="P142" s="12">
        <v>2056400</v>
      </c>
      <c r="Q142" s="12">
        <v>966640</v>
      </c>
      <c r="R142" s="12">
        <v>858150</v>
      </c>
      <c r="S142" s="12">
        <v>231820</v>
      </c>
      <c r="T142" s="12">
        <v>1824800</v>
      </c>
      <c r="U142" s="3"/>
      <c r="V142" s="3"/>
      <c r="W142" s="3"/>
      <c r="X142" s="3"/>
      <c r="Y142" s="3"/>
      <c r="Z142" s="3"/>
      <c r="AA142" s="3"/>
      <c r="AB142" s="3"/>
      <c r="AC142" s="3"/>
      <c r="AD142" s="4">
        <v>16118.117347247442</v>
      </c>
      <c r="AE142" s="4">
        <f t="shared" si="5"/>
        <v>165160.24887634837</v>
      </c>
      <c r="AF142" s="4">
        <v>149696.51999999999</v>
      </c>
      <c r="AG142" s="4">
        <v>14609</v>
      </c>
      <c r="AH142" s="3">
        <v>9.3628636318692706</v>
      </c>
      <c r="AI142" s="4">
        <v>125485.23999999999</v>
      </c>
      <c r="AJ142" s="4">
        <v>60675406</v>
      </c>
      <c r="AK142" s="2"/>
      <c r="AL142" s="2"/>
      <c r="AM142" s="3"/>
      <c r="AN142" s="3"/>
      <c r="AO142" s="3"/>
      <c r="AR142" s="4"/>
      <c r="AS142" s="4"/>
      <c r="AT142" s="3"/>
      <c r="AU142" s="3">
        <v>93.396374959925694</v>
      </c>
      <c r="AV142" s="3">
        <v>90.140384981554448</v>
      </c>
      <c r="AW142" s="3"/>
      <c r="AX142" s="2">
        <v>78.107761191580721</v>
      </c>
      <c r="AY142" s="2">
        <v>72.949817515292054</v>
      </c>
      <c r="AZ142" s="2"/>
      <c r="BA142" s="2"/>
      <c r="BB142" s="2"/>
      <c r="BC142" s="2"/>
    </row>
    <row r="143" spans="1:55">
      <c r="A143" s="16">
        <v>38443</v>
      </c>
      <c r="B143" s="16" t="str">
        <f t="shared" si="4"/>
        <v>2005-Q2</v>
      </c>
      <c r="C143" s="5">
        <v>85.616652421690915</v>
      </c>
      <c r="D143" s="5">
        <v>88.5844244536232</v>
      </c>
      <c r="E143" s="5">
        <v>83.420526586568272</v>
      </c>
      <c r="F143" s="5">
        <v>89.501060605801513</v>
      </c>
      <c r="G143" s="5">
        <v>62.956163862946589</v>
      </c>
      <c r="H143" s="5">
        <v>65.636227260629056</v>
      </c>
      <c r="I143" s="3">
        <v>81.297785620223877</v>
      </c>
      <c r="J143" s="3">
        <v>81.534762246325386</v>
      </c>
      <c r="K143" s="3">
        <v>80.949888511436868</v>
      </c>
      <c r="L143" s="3">
        <v>80.531208789117287</v>
      </c>
      <c r="M143" s="3">
        <v>86.32927933700681</v>
      </c>
      <c r="N143" s="3">
        <v>86.349598649274796</v>
      </c>
      <c r="O143" s="3"/>
      <c r="P143" s="12">
        <v>2078000</v>
      </c>
      <c r="Q143" s="12">
        <v>975256</v>
      </c>
      <c r="R143" s="12">
        <v>866760</v>
      </c>
      <c r="S143" s="12">
        <v>236650</v>
      </c>
      <c r="T143" s="12">
        <v>1842000</v>
      </c>
      <c r="U143" s="3"/>
      <c r="V143" s="3"/>
      <c r="W143" s="3"/>
      <c r="X143" s="3"/>
      <c r="Y143" s="3"/>
      <c r="Z143" s="3"/>
      <c r="AA143" s="3"/>
      <c r="AB143" s="3"/>
      <c r="AC143" s="3"/>
      <c r="AD143" s="4">
        <v>16181.525124309082</v>
      </c>
      <c r="AE143" s="4">
        <f t="shared" si="5"/>
        <v>165696.21357760261</v>
      </c>
      <c r="AF143" s="4">
        <v>150187.72</v>
      </c>
      <c r="AG143" s="4">
        <v>14667</v>
      </c>
      <c r="AH143" s="3">
        <v>9.3595944305265171</v>
      </c>
      <c r="AI143" s="4">
        <v>125957.94</v>
      </c>
      <c r="AJ143" s="4">
        <v>61142776</v>
      </c>
      <c r="AK143" s="2"/>
      <c r="AL143" s="2"/>
      <c r="AM143" s="3"/>
      <c r="AN143" s="3"/>
      <c r="AO143" s="3"/>
      <c r="AR143" s="4"/>
      <c r="AS143" s="4"/>
      <c r="AT143" s="3"/>
      <c r="AU143" s="3">
        <v>93.65064223619575</v>
      </c>
      <c r="AV143" s="3">
        <v>89.989203283650738</v>
      </c>
      <c r="AW143" s="3"/>
      <c r="AX143" s="2">
        <v>78.332752129165044</v>
      </c>
      <c r="AY143" s="2">
        <v>73.35912545025036</v>
      </c>
      <c r="AZ143" s="2"/>
      <c r="BA143" s="2"/>
      <c r="BB143" s="2"/>
      <c r="BC143" s="2"/>
    </row>
    <row r="144" spans="1:55">
      <c r="A144" s="16">
        <v>38534</v>
      </c>
      <c r="B144" s="16" t="str">
        <f t="shared" si="4"/>
        <v>2005-Q3</v>
      </c>
      <c r="C144" s="5">
        <v>86.290912066101086</v>
      </c>
      <c r="D144" s="5">
        <v>88.96906699331204</v>
      </c>
      <c r="E144" s="5">
        <v>83.596638338157263</v>
      </c>
      <c r="F144" s="5">
        <v>90.536074932195035</v>
      </c>
      <c r="G144" s="5">
        <v>64.514861689907136</v>
      </c>
      <c r="H144" s="5">
        <v>66.761794170493218</v>
      </c>
      <c r="I144" s="3">
        <v>81.687025961440128</v>
      </c>
      <c r="J144" s="3">
        <v>82.115845234526404</v>
      </c>
      <c r="K144" s="3">
        <v>81.652392184502077</v>
      </c>
      <c r="L144" s="3">
        <v>81.021188378244759</v>
      </c>
      <c r="M144" s="3">
        <v>86.941701982763263</v>
      </c>
      <c r="N144" s="3">
        <v>87.826033631960271</v>
      </c>
      <c r="O144" s="3"/>
      <c r="P144" s="12">
        <v>2104400</v>
      </c>
      <c r="Q144" s="12">
        <v>984090</v>
      </c>
      <c r="R144" s="12">
        <v>878200</v>
      </c>
      <c r="S144" s="12">
        <v>242140</v>
      </c>
      <c r="T144" s="12">
        <v>1862300</v>
      </c>
      <c r="U144" s="3"/>
      <c r="V144" s="3"/>
      <c r="W144" s="3"/>
      <c r="X144" s="3"/>
      <c r="Y144" s="3"/>
      <c r="Z144" s="3"/>
      <c r="AA144" s="3"/>
      <c r="AB144" s="3"/>
      <c r="AC144" s="3"/>
      <c r="AD144" s="4">
        <v>16011.13071192928</v>
      </c>
      <c r="AE144" s="4">
        <f t="shared" si="5"/>
        <v>165959.41449115914</v>
      </c>
      <c r="AF144" s="4">
        <v>150586.38999999998</v>
      </c>
      <c r="AG144" s="4">
        <v>14528</v>
      </c>
      <c r="AH144" s="3">
        <v>9.2631228775382901</v>
      </c>
      <c r="AI144" s="4">
        <v>126415.79</v>
      </c>
      <c r="AJ144" s="4">
        <v>61153854</v>
      </c>
      <c r="AK144" s="2"/>
      <c r="AL144" s="2"/>
      <c r="AM144" s="3"/>
      <c r="AN144" s="3"/>
      <c r="AO144" s="3"/>
      <c r="AR144" s="4"/>
      <c r="AS144" s="4"/>
      <c r="AT144" s="3"/>
      <c r="AU144" s="3">
        <v>94.138284220070247</v>
      </c>
      <c r="AV144" s="3">
        <v>90.681468328332869</v>
      </c>
      <c r="AW144" s="3"/>
      <c r="AX144" s="2">
        <v>78.424616508984059</v>
      </c>
      <c r="AY144" s="2">
        <v>73.827588387727545</v>
      </c>
      <c r="AZ144" s="2"/>
      <c r="BA144" s="2"/>
      <c r="BB144" s="2"/>
      <c r="BC144" s="2"/>
    </row>
    <row r="145" spans="1:55">
      <c r="A145" s="16">
        <v>38626</v>
      </c>
      <c r="B145" s="16" t="str">
        <f t="shared" si="4"/>
        <v>2005-Q4</v>
      </c>
      <c r="C145" s="5">
        <v>86.840607632032913</v>
      </c>
      <c r="D145" s="5">
        <v>89.317654052570887</v>
      </c>
      <c r="E145" s="5">
        <v>83.671832736751625</v>
      </c>
      <c r="F145" s="5">
        <v>91.470530512982336</v>
      </c>
      <c r="G145" s="5">
        <v>65.67937069863676</v>
      </c>
      <c r="H145" s="5">
        <v>68.360195710250537</v>
      </c>
      <c r="I145" s="3">
        <v>82.233042007252067</v>
      </c>
      <c r="J145" s="3">
        <v>82.544930745456298</v>
      </c>
      <c r="K145" s="3">
        <v>82.639137895484978</v>
      </c>
      <c r="L145" s="3">
        <v>81.475548332639718</v>
      </c>
      <c r="M145" s="3">
        <v>87.637663350702155</v>
      </c>
      <c r="N145" s="3">
        <v>88.844477798746198</v>
      </c>
      <c r="O145" s="3"/>
      <c r="P145" s="12">
        <v>2132000</v>
      </c>
      <c r="Q145" s="12">
        <v>997200</v>
      </c>
      <c r="R145" s="12">
        <v>891250</v>
      </c>
      <c r="S145" s="12">
        <v>244079</v>
      </c>
      <c r="T145" s="12">
        <v>1888500</v>
      </c>
      <c r="U145" s="3"/>
      <c r="V145" s="3"/>
      <c r="W145" s="3"/>
      <c r="X145" s="3"/>
      <c r="Y145" s="3"/>
      <c r="Z145" s="3"/>
      <c r="AA145" s="3"/>
      <c r="AB145" s="3"/>
      <c r="AC145" s="3"/>
      <c r="AD145" s="4">
        <v>15785.332705522478</v>
      </c>
      <c r="AE145" s="4">
        <f t="shared" si="5"/>
        <v>166484.96142750685</v>
      </c>
      <c r="AF145" s="4">
        <v>151230.76</v>
      </c>
      <c r="AG145" s="4">
        <v>14339</v>
      </c>
      <c r="AH145" s="3">
        <v>9.1625101130524786</v>
      </c>
      <c r="AI145" s="4">
        <v>126975.26999999999</v>
      </c>
      <c r="AJ145" s="4">
        <v>61601709</v>
      </c>
      <c r="AK145" s="2"/>
      <c r="AL145" s="2"/>
      <c r="AM145" s="3"/>
      <c r="AN145" s="3"/>
      <c r="AO145" s="3"/>
      <c r="AR145" s="4"/>
      <c r="AS145" s="4"/>
      <c r="AT145" s="3"/>
      <c r="AU145" s="3">
        <v>94.334306303207455</v>
      </c>
      <c r="AV145" s="3">
        <v>90.595663317145352</v>
      </c>
      <c r="AW145" s="3"/>
      <c r="AX145" s="2">
        <v>78.966595638287657</v>
      </c>
      <c r="AY145" s="2">
        <v>74.492590206637516</v>
      </c>
      <c r="AZ145" s="2"/>
      <c r="BA145" s="2"/>
      <c r="BB145" s="2"/>
      <c r="BC145" s="2"/>
    </row>
    <row r="146" spans="1:55">
      <c r="A146" s="16">
        <v>38718</v>
      </c>
      <c r="B146" s="16" t="str">
        <f t="shared" si="4"/>
        <v>2006-Q1</v>
      </c>
      <c r="C146" s="5">
        <v>87.661042614973326</v>
      </c>
      <c r="D146" s="5">
        <v>89.902954457646615</v>
      </c>
      <c r="E146" s="5">
        <v>84.547355853100768</v>
      </c>
      <c r="F146" s="5">
        <v>92.453806632038507</v>
      </c>
      <c r="G146" s="5">
        <v>67.278974182743369</v>
      </c>
      <c r="H146" s="5">
        <v>70.026594473941927</v>
      </c>
      <c r="I146" s="3">
        <v>82.437468479970406</v>
      </c>
      <c r="J146" s="3">
        <v>83.071880837745439</v>
      </c>
      <c r="K146" s="3">
        <v>82.727927851041798</v>
      </c>
      <c r="L146" s="3">
        <v>82.014388195588594</v>
      </c>
      <c r="M146" s="3">
        <v>88.235400899287271</v>
      </c>
      <c r="N146" s="3">
        <v>90.104755330141074</v>
      </c>
      <c r="O146" s="3"/>
      <c r="P146" s="12">
        <v>2157500</v>
      </c>
      <c r="Q146" s="12">
        <v>1004000</v>
      </c>
      <c r="R146" s="12">
        <v>904460</v>
      </c>
      <c r="S146" s="12">
        <v>248930</v>
      </c>
      <c r="T146" s="12">
        <v>1908500</v>
      </c>
      <c r="U146" s="3"/>
      <c r="V146" s="3"/>
      <c r="W146" s="3"/>
      <c r="X146" s="3"/>
      <c r="Y146" s="3"/>
      <c r="Z146" s="3"/>
      <c r="AA146" s="3"/>
      <c r="AB146" s="3"/>
      <c r="AC146" s="3"/>
      <c r="AD146" s="4">
        <v>15357.255124180858</v>
      </c>
      <c r="AE146" s="4">
        <f t="shared" si="5"/>
        <v>166700.53022778744</v>
      </c>
      <c r="AF146" s="4">
        <v>151935.18</v>
      </c>
      <c r="AG146" s="4">
        <v>13997</v>
      </c>
      <c r="AH146" s="3">
        <v>8.8574104759063346</v>
      </c>
      <c r="AI146" s="4">
        <v>127510.64</v>
      </c>
      <c r="AJ146" s="4">
        <v>61905036</v>
      </c>
      <c r="AK146" s="2"/>
      <c r="AL146" s="2"/>
      <c r="AM146" s="3"/>
      <c r="AN146" s="3"/>
      <c r="AO146" s="3"/>
      <c r="AR146" s="4"/>
      <c r="AS146" s="4"/>
      <c r="AT146" s="3"/>
      <c r="AU146" s="3">
        <v>94.784042725812682</v>
      </c>
      <c r="AV146" s="3">
        <v>91.003473174362497</v>
      </c>
      <c r="AW146" s="3"/>
      <c r="AX146" s="2">
        <v>78.764158080870644</v>
      </c>
      <c r="AY146" s="2">
        <v>74.655853247999076</v>
      </c>
      <c r="AZ146" s="2"/>
      <c r="BA146" s="2"/>
      <c r="BB146" s="2"/>
      <c r="BC146" s="2"/>
    </row>
    <row r="147" spans="1:55">
      <c r="A147" s="16">
        <v>38808</v>
      </c>
      <c r="B147" s="16" t="str">
        <f t="shared" si="4"/>
        <v>2006-Q2</v>
      </c>
      <c r="C147" s="5">
        <v>88.632417128867615</v>
      </c>
      <c r="D147" s="5">
        <v>90.464919979832004</v>
      </c>
      <c r="E147" s="5">
        <v>84.8218792266794</v>
      </c>
      <c r="F147" s="5">
        <v>94.939724075874338</v>
      </c>
      <c r="G147" s="5">
        <v>68.940415603066924</v>
      </c>
      <c r="H147" s="5">
        <v>71.322974180153636</v>
      </c>
      <c r="I147" s="3">
        <v>82.968464316450977</v>
      </c>
      <c r="J147" s="3">
        <v>83.644965296570845</v>
      </c>
      <c r="K147" s="3">
        <v>83.342401709996565</v>
      </c>
      <c r="L147" s="3">
        <v>82.708204290866604</v>
      </c>
      <c r="M147" s="3">
        <v>88.618987216655853</v>
      </c>
      <c r="N147" s="3">
        <v>90.422072731980478</v>
      </c>
      <c r="O147" s="3"/>
      <c r="P147" s="12">
        <v>2195400</v>
      </c>
      <c r="Q147" s="12">
        <v>1017100</v>
      </c>
      <c r="R147" s="12">
        <v>926590</v>
      </c>
      <c r="S147" s="12">
        <v>251730</v>
      </c>
      <c r="T147" s="12">
        <v>1943700</v>
      </c>
      <c r="U147" s="3"/>
      <c r="V147" s="3"/>
      <c r="W147" s="3"/>
      <c r="X147" s="3"/>
      <c r="Y147" s="3"/>
      <c r="Z147" s="3"/>
      <c r="AA147" s="3"/>
      <c r="AB147" s="3"/>
      <c r="AC147" s="3"/>
      <c r="AD147" s="4">
        <v>14797.500962283695</v>
      </c>
      <c r="AE147" s="4">
        <f t="shared" si="5"/>
        <v>167088.87119318638</v>
      </c>
      <c r="AF147" s="4">
        <v>152799.22</v>
      </c>
      <c r="AG147" s="4">
        <v>13532</v>
      </c>
      <c r="AH147" s="3">
        <v>8.5521262374588947</v>
      </c>
      <c r="AI147" s="4">
        <v>128252.52</v>
      </c>
      <c r="AJ147" s="4">
        <v>62211821</v>
      </c>
      <c r="AK147" s="2"/>
      <c r="AL147" s="2"/>
      <c r="AM147" s="3"/>
      <c r="AN147" s="3"/>
      <c r="AO147" s="3"/>
      <c r="AR147" s="4"/>
      <c r="AS147" s="4"/>
      <c r="AT147" s="3"/>
      <c r="AU147" s="3">
        <v>95.292429002483985</v>
      </c>
      <c r="AV147" s="3">
        <v>91.558147273004366</v>
      </c>
      <c r="AW147" s="3"/>
      <c r="AX147" s="2">
        <v>78.916335555086093</v>
      </c>
      <c r="AY147" s="2">
        <v>75.201293030192431</v>
      </c>
      <c r="AZ147" s="2"/>
      <c r="BA147" s="2"/>
      <c r="BB147" s="2"/>
      <c r="BC147" s="2"/>
    </row>
    <row r="148" spans="1:55">
      <c r="A148" s="16">
        <v>38899</v>
      </c>
      <c r="B148" s="16" t="str">
        <f t="shared" si="4"/>
        <v>2006-Q3</v>
      </c>
      <c r="C148" s="5">
        <v>89.115274145559894</v>
      </c>
      <c r="D148" s="5">
        <v>90.775629706626447</v>
      </c>
      <c r="E148" s="5">
        <v>85.077586451808685</v>
      </c>
      <c r="F148" s="5">
        <v>95.566561824395379</v>
      </c>
      <c r="G148" s="5">
        <v>69.467282960491701</v>
      </c>
      <c r="H148" s="5">
        <v>71.928500697113265</v>
      </c>
      <c r="I148" s="3">
        <v>83.439930321006543</v>
      </c>
      <c r="J148" s="3">
        <v>84.023895936440539</v>
      </c>
      <c r="K148" s="3">
        <v>83.521536986277738</v>
      </c>
      <c r="L148" s="3">
        <v>83.362153964025538</v>
      </c>
      <c r="M148" s="3">
        <v>89.112853286271161</v>
      </c>
      <c r="N148" s="3">
        <v>90.900522708903992</v>
      </c>
      <c r="O148" s="3"/>
      <c r="P148" s="12">
        <v>2219922</v>
      </c>
      <c r="Q148" s="12">
        <v>1028600</v>
      </c>
      <c r="R148" s="12">
        <v>938510</v>
      </c>
      <c r="S148" s="12">
        <v>252820</v>
      </c>
      <c r="T148" s="12">
        <v>1967100</v>
      </c>
      <c r="U148" s="3"/>
      <c r="V148" s="3"/>
      <c r="W148" s="3"/>
      <c r="X148" s="3"/>
      <c r="Y148" s="3"/>
      <c r="Z148" s="3"/>
      <c r="AA148" s="3"/>
      <c r="AB148" s="3"/>
      <c r="AC148" s="3"/>
      <c r="AD148" s="4">
        <v>14473.230241397192</v>
      </c>
      <c r="AE148" s="4">
        <f t="shared" si="5"/>
        <v>167434.22688117836</v>
      </c>
      <c r="AF148" s="4">
        <v>153456.76</v>
      </c>
      <c r="AG148" s="4">
        <v>13265</v>
      </c>
      <c r="AH148" s="3">
        <v>8.3480344141927585</v>
      </c>
      <c r="AI148" s="4">
        <v>128949.25</v>
      </c>
      <c r="AJ148" s="4">
        <v>62603324</v>
      </c>
      <c r="AK148" s="2"/>
      <c r="AL148" s="2"/>
      <c r="AM148" s="3"/>
      <c r="AN148" s="3"/>
      <c r="AO148" s="3"/>
      <c r="AR148" s="4"/>
      <c r="AS148" s="4"/>
      <c r="AT148" s="3"/>
      <c r="AU148" s="3">
        <v>95.401030131325598</v>
      </c>
      <c r="AV148" s="3">
        <v>91.481245880860513</v>
      </c>
      <c r="AW148" s="3"/>
      <c r="AX148" s="2">
        <v>79.37608935717671</v>
      </c>
      <c r="AY148" s="2">
        <v>75.725606924708089</v>
      </c>
      <c r="AZ148" s="2"/>
      <c r="BA148" s="2"/>
      <c r="BB148" s="2"/>
      <c r="BC148" s="2"/>
    </row>
    <row r="149" spans="1:55">
      <c r="A149" s="16">
        <v>38991</v>
      </c>
      <c r="B149" s="16" t="str">
        <f t="shared" si="4"/>
        <v>2006-Q4</v>
      </c>
      <c r="C149" s="5">
        <v>90.15534933134154</v>
      </c>
      <c r="D149" s="5">
        <v>91.415050525714975</v>
      </c>
      <c r="E149" s="5">
        <v>85.828159636266577</v>
      </c>
      <c r="F149" s="5">
        <v>97.731256995315533</v>
      </c>
      <c r="G149" s="5">
        <v>71.829103800023276</v>
      </c>
      <c r="H149" s="5">
        <v>73.94724232109219</v>
      </c>
      <c r="I149" s="3">
        <v>83.886271717822027</v>
      </c>
      <c r="J149" s="3">
        <v>84.290115002314664</v>
      </c>
      <c r="K149" s="3">
        <v>83.649090170820145</v>
      </c>
      <c r="L149" s="3">
        <v>83.854801356204618</v>
      </c>
      <c r="M149" s="3">
        <v>89.446949024216678</v>
      </c>
      <c r="N149" s="3">
        <v>90.57568184450912</v>
      </c>
      <c r="O149" s="3"/>
      <c r="P149" s="12">
        <v>2257800</v>
      </c>
      <c r="Q149" s="12">
        <v>1040300</v>
      </c>
      <c r="R149" s="12">
        <v>958400</v>
      </c>
      <c r="S149" s="12">
        <v>259080</v>
      </c>
      <c r="T149" s="12">
        <v>1998700</v>
      </c>
      <c r="U149" s="3"/>
      <c r="V149" s="3"/>
      <c r="W149" s="3"/>
      <c r="X149" s="3"/>
      <c r="Y149" s="3"/>
      <c r="Z149" s="3"/>
      <c r="AA149" s="3"/>
      <c r="AB149" s="3"/>
      <c r="AC149" s="3"/>
      <c r="AD149" s="4">
        <v>13987.886153841509</v>
      </c>
      <c r="AE149" s="4">
        <f t="shared" si="5"/>
        <v>167807.65553916022</v>
      </c>
      <c r="AF149" s="4">
        <v>154132.85</v>
      </c>
      <c r="AG149" s="4">
        <v>12848</v>
      </c>
      <c r="AH149" s="3">
        <v>8.1490951620911076</v>
      </c>
      <c r="AI149" s="4">
        <v>129592.25</v>
      </c>
      <c r="AJ149" s="4">
        <v>62929583</v>
      </c>
      <c r="AK149" s="2"/>
      <c r="AL149" s="2"/>
      <c r="AM149" s="3"/>
      <c r="AN149" s="3"/>
      <c r="AO149" s="3"/>
      <c r="AR149" s="4"/>
      <c r="AS149" s="4"/>
      <c r="AT149" s="3"/>
      <c r="AU149" s="3">
        <v>96.091115036150427</v>
      </c>
      <c r="AV149" s="3">
        <v>92.069113810092091</v>
      </c>
      <c r="AW149" s="3"/>
      <c r="AX149" s="2">
        <v>79.350440859867973</v>
      </c>
      <c r="AY149" s="2">
        <v>76.248723408348241</v>
      </c>
      <c r="AZ149" s="2"/>
      <c r="BA149" s="2"/>
      <c r="BB149" s="2"/>
      <c r="BC149" s="2"/>
    </row>
    <row r="150" spans="1:55">
      <c r="A150" s="16">
        <v>39083</v>
      </c>
      <c r="B150" s="16" t="str">
        <f t="shared" si="4"/>
        <v>2007-Q1</v>
      </c>
      <c r="C150" s="5">
        <v>90.719464844562495</v>
      </c>
      <c r="D150" s="5">
        <v>91.565594615016551</v>
      </c>
      <c r="E150" s="5">
        <v>86.221427561016696</v>
      </c>
      <c r="F150" s="5">
        <v>98.676810358520797</v>
      </c>
      <c r="G150" s="5">
        <v>72.358965013162603</v>
      </c>
      <c r="H150" s="5">
        <v>75.07369915059013</v>
      </c>
      <c r="I150" s="3">
        <v>84.641343404938269</v>
      </c>
      <c r="J150" s="3">
        <v>84.889930551339518</v>
      </c>
      <c r="K150" s="3">
        <v>84.015930463290573</v>
      </c>
      <c r="L150" s="3">
        <v>84.518884947703583</v>
      </c>
      <c r="M150" s="3">
        <v>89.826537260736657</v>
      </c>
      <c r="N150" s="3">
        <v>90.639454203660563</v>
      </c>
      <c r="O150" s="3"/>
      <c r="P150" s="12">
        <v>2292400</v>
      </c>
      <c r="Q150" s="12">
        <v>1051800</v>
      </c>
      <c r="R150" s="12">
        <v>975430</v>
      </c>
      <c r="S150" s="12">
        <v>265460</v>
      </c>
      <c r="T150" s="12">
        <v>2027200</v>
      </c>
      <c r="U150" s="3"/>
      <c r="V150" s="3"/>
      <c r="W150" s="3"/>
      <c r="X150" s="3"/>
      <c r="Y150" s="3"/>
      <c r="Z150" s="3"/>
      <c r="AA150" s="3"/>
      <c r="AB150" s="3"/>
      <c r="AC150" s="3"/>
      <c r="AD150" s="4">
        <v>13518.957561886327</v>
      </c>
      <c r="AE150" s="4">
        <f t="shared" si="5"/>
        <v>168081.0724130813</v>
      </c>
      <c r="AF150" s="4">
        <v>154902.63</v>
      </c>
      <c r="AG150" s="4">
        <v>12459</v>
      </c>
      <c r="AH150" s="3">
        <v>7.8405273264163435</v>
      </c>
      <c r="AI150" s="4">
        <v>130398.76000000001</v>
      </c>
      <c r="AJ150" s="4">
        <v>63248150</v>
      </c>
      <c r="AK150" s="2"/>
      <c r="AL150" s="2"/>
      <c r="AM150" s="3"/>
      <c r="AN150" s="3"/>
      <c r="AO150" s="3"/>
      <c r="AR150" s="4"/>
      <c r="AS150" s="4"/>
      <c r="AT150" s="3"/>
      <c r="AU150" s="3">
        <v>96.211864164022543</v>
      </c>
      <c r="AV150" s="3">
        <v>92.178570548130153</v>
      </c>
      <c r="AW150" s="3"/>
      <c r="AX150" s="2">
        <v>79.730164903458402</v>
      </c>
      <c r="AY150" s="2">
        <v>76.709877954666567</v>
      </c>
      <c r="AZ150" s="2"/>
      <c r="BA150" s="2"/>
      <c r="BB150" s="2"/>
      <c r="BC150" s="2"/>
    </row>
    <row r="151" spans="1:55">
      <c r="A151" s="16">
        <v>39173</v>
      </c>
      <c r="B151" s="16" t="str">
        <f t="shared" si="4"/>
        <v>2007-Q2</v>
      </c>
      <c r="C151" s="5">
        <v>91.355065655340468</v>
      </c>
      <c r="D151" s="5">
        <v>92.264903350241511</v>
      </c>
      <c r="E151" s="5">
        <v>86.626824005953353</v>
      </c>
      <c r="F151" s="5">
        <v>99.304822832495731</v>
      </c>
      <c r="G151" s="5">
        <v>73.692764130681439</v>
      </c>
      <c r="H151" s="5">
        <v>75.786176526703542</v>
      </c>
      <c r="I151" s="3">
        <v>84.999247605426831</v>
      </c>
      <c r="J151" s="3">
        <v>85.452477691001036</v>
      </c>
      <c r="K151" s="3">
        <v>84.393400846341805</v>
      </c>
      <c r="L151" s="3">
        <v>85.004939455000823</v>
      </c>
      <c r="M151" s="3">
        <v>90.320202077337157</v>
      </c>
      <c r="N151" s="3">
        <v>91.457863747111119</v>
      </c>
      <c r="O151" s="3"/>
      <c r="P151" s="12">
        <v>2318200</v>
      </c>
      <c r="Q151" s="12">
        <v>1063700</v>
      </c>
      <c r="R151" s="12">
        <v>989300</v>
      </c>
      <c r="S151" s="12">
        <v>265330</v>
      </c>
      <c r="T151" s="12">
        <v>2053000</v>
      </c>
      <c r="U151" s="3"/>
      <c r="V151" s="3"/>
      <c r="W151" s="3"/>
      <c r="X151" s="3"/>
      <c r="Y151" s="3"/>
      <c r="Z151" s="3"/>
      <c r="AA151" s="3"/>
      <c r="AB151" s="3"/>
      <c r="AC151" s="3"/>
      <c r="AD151" s="4">
        <v>13143.926632870367</v>
      </c>
      <c r="AE151" s="4">
        <f t="shared" si="5"/>
        <v>168598.95502176203</v>
      </c>
      <c r="AF151" s="4">
        <v>155721.44999999998</v>
      </c>
      <c r="AG151" s="4">
        <v>12140</v>
      </c>
      <c r="AH151" s="3">
        <v>7.6379506741900443</v>
      </c>
      <c r="AI151" s="4">
        <v>131104.62000000002</v>
      </c>
      <c r="AJ151" s="4">
        <v>63521109</v>
      </c>
      <c r="AK151" s="2"/>
      <c r="AL151" s="2"/>
      <c r="AM151" s="3"/>
      <c r="AN151" s="3"/>
      <c r="AO151" s="3"/>
      <c r="AR151" s="4"/>
      <c r="AS151" s="4"/>
      <c r="AT151" s="3"/>
      <c r="AU151" s="3">
        <v>96.376496864530466</v>
      </c>
      <c r="AV151" s="3">
        <v>92.425514905489166</v>
      </c>
      <c r="AW151" s="3"/>
      <c r="AX151" s="2">
        <v>80.069484427619898</v>
      </c>
      <c r="AY151" s="2">
        <v>77.168164148830797</v>
      </c>
      <c r="AZ151" s="2"/>
      <c r="BA151" s="2"/>
      <c r="BB151" s="2"/>
      <c r="BC151" s="2"/>
    </row>
    <row r="152" spans="1:55">
      <c r="A152" s="16">
        <v>39264</v>
      </c>
      <c r="B152" s="16" t="str">
        <f t="shared" si="4"/>
        <v>2007-Q3</v>
      </c>
      <c r="C152" s="5">
        <v>91.773885768654225</v>
      </c>
      <c r="D152" s="5">
        <v>92.537973270425098</v>
      </c>
      <c r="E152" s="5">
        <v>86.951722398860653</v>
      </c>
      <c r="F152" s="5">
        <v>100.16279965994073</v>
      </c>
      <c r="G152" s="5">
        <v>74.796074577764173</v>
      </c>
      <c r="H152" s="5">
        <v>77.159285710093343</v>
      </c>
      <c r="I152" s="3">
        <v>85.456057998030673</v>
      </c>
      <c r="J152" s="3">
        <v>85.954902879857329</v>
      </c>
      <c r="K152" s="3">
        <v>84.907135606788017</v>
      </c>
      <c r="L152" s="3">
        <v>85.378176708475621</v>
      </c>
      <c r="M152" s="3">
        <v>90.603768061167671</v>
      </c>
      <c r="N152" s="3">
        <v>91.878486731167882</v>
      </c>
      <c r="O152" s="3"/>
      <c r="P152" s="12">
        <v>2341400</v>
      </c>
      <c r="Q152" s="12">
        <v>1074733</v>
      </c>
      <c r="R152" s="12">
        <v>999330</v>
      </c>
      <c r="S152" s="12">
        <v>266370</v>
      </c>
      <c r="T152" s="12">
        <v>2074100</v>
      </c>
      <c r="U152" s="3"/>
      <c r="V152" s="3"/>
      <c r="W152" s="3"/>
      <c r="X152" s="3"/>
      <c r="Y152" s="3"/>
      <c r="Z152" s="3"/>
      <c r="AA152" s="3"/>
      <c r="AB152" s="3"/>
      <c r="AC152" s="3"/>
      <c r="AD152" s="4">
        <v>13063.756507859385</v>
      </c>
      <c r="AE152" s="4">
        <f t="shared" si="5"/>
        <v>169127.9730962702</v>
      </c>
      <c r="AF152" s="4">
        <v>156378.97</v>
      </c>
      <c r="AG152" s="4">
        <v>12079</v>
      </c>
      <c r="AH152" s="3">
        <v>7.53808069881691</v>
      </c>
      <c r="AI152" s="4">
        <v>131646.06</v>
      </c>
      <c r="AJ152" s="4">
        <v>63837112</v>
      </c>
      <c r="AK152" s="2"/>
      <c r="AL152" s="2"/>
      <c r="AM152" s="3"/>
      <c r="AN152" s="3"/>
      <c r="AO152" s="3"/>
      <c r="AR152" s="4"/>
      <c r="AS152" s="4"/>
      <c r="AT152" s="3"/>
      <c r="AU152" s="3">
        <v>96.411249939025794</v>
      </c>
      <c r="AV152" s="3">
        <v>92.38962525568445</v>
      </c>
      <c r="AW152" s="3"/>
      <c r="AX152" s="2">
        <v>80.53125389842026</v>
      </c>
      <c r="AY152" s="2">
        <v>77.64118847503741</v>
      </c>
      <c r="AZ152" s="2"/>
      <c r="BA152" s="2"/>
      <c r="BB152" s="2"/>
      <c r="BC152" s="2"/>
    </row>
    <row r="153" spans="1:55">
      <c r="A153" s="16">
        <v>39356</v>
      </c>
      <c r="B153" s="16" t="str">
        <f t="shared" si="4"/>
        <v>2007-Q4</v>
      </c>
      <c r="C153" s="5">
        <v>92.178453138410106</v>
      </c>
      <c r="D153" s="5">
        <v>92.864136968252566</v>
      </c>
      <c r="E153" s="5">
        <v>87.452620299049627</v>
      </c>
      <c r="F153" s="5">
        <v>102.20652322848581</v>
      </c>
      <c r="G153" s="5">
        <v>75.089448671560433</v>
      </c>
      <c r="H153" s="5">
        <v>78.047015400521815</v>
      </c>
      <c r="I153" s="3">
        <v>86.107611218316265</v>
      </c>
      <c r="J153" s="3">
        <v>86.85599797787404</v>
      </c>
      <c r="K153" s="3">
        <v>86.108498145988122</v>
      </c>
      <c r="L153" s="3">
        <v>86.113726256098033</v>
      </c>
      <c r="M153" s="3">
        <v>91.263101901102743</v>
      </c>
      <c r="N153" s="3">
        <v>93.217990678251041</v>
      </c>
      <c r="O153" s="3"/>
      <c r="P153" s="12">
        <v>2369600</v>
      </c>
      <c r="Q153" s="12">
        <v>1090700</v>
      </c>
      <c r="R153" s="12">
        <v>1010073</v>
      </c>
      <c r="S153" s="12">
        <v>268560</v>
      </c>
      <c r="T153" s="12">
        <v>2100800</v>
      </c>
      <c r="U153" s="3"/>
      <c r="V153" s="3"/>
      <c r="W153" s="3"/>
      <c r="X153" s="3"/>
      <c r="Y153" s="3"/>
      <c r="Z153" s="3"/>
      <c r="AA153" s="3"/>
      <c r="AB153" s="3"/>
      <c r="AC153" s="3"/>
      <c r="AD153" s="4">
        <v>12929.744928931535</v>
      </c>
      <c r="AE153" s="4">
        <f t="shared" si="5"/>
        <v>169513.07184485934</v>
      </c>
      <c r="AF153" s="4">
        <v>156917.40000000002</v>
      </c>
      <c r="AG153" s="4">
        <v>11969</v>
      </c>
      <c r="AH153" s="3">
        <v>7.4305017942138782</v>
      </c>
      <c r="AI153" s="4">
        <v>132328.26999999999</v>
      </c>
      <c r="AJ153" s="4">
        <v>64018761</v>
      </c>
      <c r="AK153" s="2"/>
      <c r="AL153" s="2"/>
      <c r="AM153" s="3"/>
      <c r="AN153" s="3"/>
      <c r="AO153" s="3"/>
      <c r="AR153" s="4"/>
      <c r="AS153" s="4"/>
      <c r="AT153" s="3"/>
      <c r="AU153" s="3">
        <v>96.503986385596335</v>
      </c>
      <c r="AV153" s="3">
        <v>92.533601907696664</v>
      </c>
      <c r="AW153" s="3"/>
      <c r="AX153" s="2">
        <v>81.370752345018673</v>
      </c>
      <c r="AY153" s="2">
        <v>78.52601976489413</v>
      </c>
      <c r="AZ153" s="2"/>
      <c r="BA153" s="2"/>
      <c r="BB153" s="2"/>
      <c r="BC153" s="2"/>
    </row>
    <row r="154" spans="1:55">
      <c r="A154" s="16">
        <v>39448</v>
      </c>
      <c r="B154" s="16" t="str">
        <f t="shared" si="4"/>
        <v>2008-Q1</v>
      </c>
      <c r="C154" s="5">
        <v>92.844147502843029</v>
      </c>
      <c r="D154" s="5">
        <v>93.027295489949495</v>
      </c>
      <c r="E154" s="5">
        <v>88.105451531766221</v>
      </c>
      <c r="F154" s="5">
        <v>101.56025413710512</v>
      </c>
      <c r="G154" s="5">
        <v>76.509441306565151</v>
      </c>
      <c r="H154" s="5">
        <v>78.136662300620941</v>
      </c>
      <c r="I154" s="3">
        <v>86.500569498392849</v>
      </c>
      <c r="J154" s="3">
        <v>87.640013905387463</v>
      </c>
      <c r="K154" s="3">
        <v>86.118009173035318</v>
      </c>
      <c r="L154" s="3">
        <v>86.446427943631818</v>
      </c>
      <c r="M154" s="3">
        <v>92.252265796710617</v>
      </c>
      <c r="N154" s="3">
        <v>94.762066378374826</v>
      </c>
      <c r="O154" s="3"/>
      <c r="P154" s="12">
        <v>2397600</v>
      </c>
      <c r="Q154" s="12">
        <v>1109700</v>
      </c>
      <c r="R154" s="12">
        <v>1021827</v>
      </c>
      <c r="S154" s="12">
        <v>266490</v>
      </c>
      <c r="T154" s="12">
        <v>2131500</v>
      </c>
      <c r="U154" s="3"/>
      <c r="V154" s="3"/>
      <c r="W154" s="3"/>
      <c r="X154" s="3"/>
      <c r="Y154" s="3"/>
      <c r="Z154" s="3"/>
      <c r="AA154" s="3"/>
      <c r="AB154" s="3"/>
      <c r="AC154" s="3"/>
      <c r="AD154" s="4">
        <v>12755.516133793699</v>
      </c>
      <c r="AE154" s="4">
        <f t="shared" si="5"/>
        <v>170144.3201099032</v>
      </c>
      <c r="AF154" s="4">
        <v>157678.91999999998</v>
      </c>
      <c r="AG154" s="4">
        <v>11821</v>
      </c>
      <c r="AH154" s="3">
        <v>7.3263686391948317</v>
      </c>
      <c r="AI154" s="4">
        <v>133015.37999999998</v>
      </c>
      <c r="AJ154" s="4">
        <v>64370949</v>
      </c>
      <c r="AK154" s="2"/>
      <c r="AL154" s="2"/>
      <c r="AM154" s="3"/>
      <c r="AN154" s="3"/>
      <c r="AO154" s="3"/>
      <c r="AR154" s="4"/>
      <c r="AS154" s="4"/>
      <c r="AT154" s="3"/>
      <c r="AU154" s="3">
        <v>96.731481096473956</v>
      </c>
      <c r="AV154" s="3">
        <v>92.691932654145276</v>
      </c>
      <c r="AW154" s="3"/>
      <c r="AX154" s="2">
        <v>82.189711601456921</v>
      </c>
      <c r="AY154" s="2">
        <v>79.50332534100977</v>
      </c>
      <c r="AZ154" s="2"/>
      <c r="BA154" s="2"/>
      <c r="BB154" s="2"/>
      <c r="BC154" s="2"/>
    </row>
    <row r="155" spans="1:55">
      <c r="A155" s="16">
        <v>39539</v>
      </c>
      <c r="B155" s="16" t="str">
        <f t="shared" si="4"/>
        <v>2008-Q2</v>
      </c>
      <c r="C155" s="5">
        <v>92.423610660747059</v>
      </c>
      <c r="D155" s="5">
        <v>92.689617033688407</v>
      </c>
      <c r="E155" s="5">
        <v>88.989605590160309</v>
      </c>
      <c r="F155" s="5">
        <v>100.56005609843535</v>
      </c>
      <c r="G155" s="5">
        <v>75.803825221880928</v>
      </c>
      <c r="H155" s="5">
        <v>77.638390451495695</v>
      </c>
      <c r="I155" s="3">
        <v>87.135404287332534</v>
      </c>
      <c r="J155" s="3">
        <v>88.386167853442473</v>
      </c>
      <c r="K155" s="3">
        <v>87.099163400360865</v>
      </c>
      <c r="L155" s="3">
        <v>87.237790363205619</v>
      </c>
      <c r="M155" s="3">
        <v>93.154321960091707</v>
      </c>
      <c r="N155" s="3">
        <v>96.156601116372698</v>
      </c>
      <c r="O155" s="3"/>
      <c r="P155" s="12">
        <v>2404300</v>
      </c>
      <c r="Q155" s="12">
        <v>1116700</v>
      </c>
      <c r="R155" s="12">
        <v>1022300</v>
      </c>
      <c r="S155" s="12">
        <v>265090</v>
      </c>
      <c r="T155" s="12">
        <v>2139000</v>
      </c>
      <c r="U155" s="3"/>
      <c r="V155" s="3"/>
      <c r="W155" s="3"/>
      <c r="X155" s="3"/>
      <c r="Y155" s="3"/>
      <c r="Z155" s="3"/>
      <c r="AA155" s="3"/>
      <c r="AB155" s="3"/>
      <c r="AC155" s="3"/>
      <c r="AD155" s="4">
        <v>13221.359093875662</v>
      </c>
      <c r="AE155" s="4">
        <f t="shared" si="5"/>
        <v>170642.00047575936</v>
      </c>
      <c r="AF155" s="4">
        <v>157640.48000000001</v>
      </c>
      <c r="AG155" s="4">
        <v>12214</v>
      </c>
      <c r="AH155" s="3">
        <v>7.6191795920760352</v>
      </c>
      <c r="AI155" s="4">
        <v>133102.22</v>
      </c>
      <c r="AJ155" s="4">
        <v>64178048</v>
      </c>
      <c r="AK155" s="2"/>
      <c r="AL155" s="2"/>
      <c r="AM155" s="3"/>
      <c r="AN155" s="3"/>
      <c r="AO155" s="3"/>
      <c r="AR155" s="4"/>
      <c r="AS155" s="4"/>
      <c r="AT155" s="3"/>
      <c r="AU155" s="3">
        <v>96.316817351841266</v>
      </c>
      <c r="AV155" s="3">
        <v>92.549428971590615</v>
      </c>
      <c r="AW155" s="3"/>
      <c r="AX155" s="2">
        <v>83.090155569005603</v>
      </c>
      <c r="AY155" s="2">
        <v>80.029793376759869</v>
      </c>
      <c r="AZ155" s="2"/>
      <c r="BA155" s="2"/>
      <c r="BB155" s="2"/>
      <c r="BC155" s="2"/>
    </row>
    <row r="156" spans="1:55">
      <c r="A156" s="16">
        <v>39630</v>
      </c>
      <c r="B156" s="16" t="str">
        <f t="shared" si="4"/>
        <v>2008-Q3</v>
      </c>
      <c r="C156" s="5">
        <v>91.91506132713414</v>
      </c>
      <c r="D156" s="5">
        <v>92.34119596263227</v>
      </c>
      <c r="E156" s="5">
        <v>89.063752162986859</v>
      </c>
      <c r="F156" s="5">
        <v>98.900351103411438</v>
      </c>
      <c r="G156" s="5">
        <v>74.890203666070761</v>
      </c>
      <c r="H156" s="5">
        <v>77.277489474448871</v>
      </c>
      <c r="I156" s="3">
        <v>87.388722400769325</v>
      </c>
      <c r="J156" s="3">
        <v>88.853859235770415</v>
      </c>
      <c r="K156" s="3">
        <v>87.261795378547717</v>
      </c>
      <c r="L156" s="3">
        <v>87.803382411831848</v>
      </c>
      <c r="M156" s="3">
        <v>94.111681196262381</v>
      </c>
      <c r="N156" s="3">
        <v>97.642188580581987</v>
      </c>
      <c r="O156" s="3"/>
      <c r="P156" s="12">
        <v>2398025</v>
      </c>
      <c r="Q156" s="12">
        <v>1126700</v>
      </c>
      <c r="R156" s="12">
        <v>1008500</v>
      </c>
      <c r="S156" s="12">
        <v>262650</v>
      </c>
      <c r="T156" s="12">
        <v>2135200</v>
      </c>
      <c r="U156" s="3"/>
      <c r="V156" s="3"/>
      <c r="W156" s="3"/>
      <c r="X156" s="3"/>
      <c r="Y156" s="3"/>
      <c r="Z156" s="3"/>
      <c r="AA156" s="3"/>
      <c r="AB156" s="3"/>
      <c r="AC156" s="3"/>
      <c r="AD156" s="4">
        <v>13445.075097981986</v>
      </c>
      <c r="AE156" s="4">
        <f t="shared" si="5"/>
        <v>170577.12606483002</v>
      </c>
      <c r="AF156" s="4">
        <v>157445.17000000001</v>
      </c>
      <c r="AG156" s="4">
        <v>12410</v>
      </c>
      <c r="AH156" s="3">
        <v>7.6985445632605245</v>
      </c>
      <c r="AI156" s="4">
        <v>132927.26999999999</v>
      </c>
      <c r="AJ156" s="4">
        <v>63956539</v>
      </c>
      <c r="AK156" s="2"/>
      <c r="AL156" s="2"/>
      <c r="AM156" s="3"/>
      <c r="AN156" s="3"/>
      <c r="AO156" s="3"/>
      <c r="AR156" s="4"/>
      <c r="AS156" s="4"/>
      <c r="AT156" s="3"/>
      <c r="AU156" s="3">
        <v>95.905669272825079</v>
      </c>
      <c r="AV156" s="3">
        <v>92.358962090470939</v>
      </c>
      <c r="AW156" s="3"/>
      <c r="AX156" s="2">
        <v>84.298505317947459</v>
      </c>
      <c r="AY156" s="2">
        <v>80.847045712165553</v>
      </c>
      <c r="AZ156" s="2"/>
      <c r="BA156" s="2"/>
      <c r="BB156" s="2"/>
      <c r="BC156" s="2"/>
    </row>
    <row r="157" spans="1:55">
      <c r="A157" s="16">
        <v>39722</v>
      </c>
      <c r="B157" s="16" t="str">
        <f t="shared" si="4"/>
        <v>2008-Q4</v>
      </c>
      <c r="C157" s="5">
        <v>90.395022788351596</v>
      </c>
      <c r="D157" s="5">
        <v>91.749415423310168</v>
      </c>
      <c r="E157" s="5">
        <v>89.703495493134682</v>
      </c>
      <c r="F157" s="5">
        <v>95.833588205097172</v>
      </c>
      <c r="G157" s="5">
        <v>70.400058679053657</v>
      </c>
      <c r="H157" s="5">
        <v>73.341471824203339</v>
      </c>
      <c r="I157" s="3">
        <v>87.662848277456234</v>
      </c>
      <c r="J157" s="3">
        <v>88.401964974703873</v>
      </c>
      <c r="K157" s="3">
        <v>87.810777655571826</v>
      </c>
      <c r="L157" s="3">
        <v>87.827542665107231</v>
      </c>
      <c r="M157" s="3">
        <v>92.401052104833099</v>
      </c>
      <c r="N157" s="3">
        <v>94.107876573264065</v>
      </c>
      <c r="O157" s="3"/>
      <c r="P157" s="12">
        <v>2365800</v>
      </c>
      <c r="Q157" s="12">
        <v>1125600</v>
      </c>
      <c r="R157" s="12">
        <v>983560</v>
      </c>
      <c r="S157" s="12">
        <v>257230</v>
      </c>
      <c r="T157" s="12">
        <v>2109100</v>
      </c>
      <c r="U157" s="3"/>
      <c r="V157" s="3"/>
      <c r="W157" s="3"/>
      <c r="X157" s="3"/>
      <c r="Y157" s="3"/>
      <c r="Z157" s="3"/>
      <c r="AA157" s="3"/>
      <c r="AB157" s="3"/>
      <c r="AC157" s="3"/>
      <c r="AD157" s="4">
        <v>14602.533906389501</v>
      </c>
      <c r="AE157" s="4">
        <f t="shared" si="5"/>
        <v>171074.42017693931</v>
      </c>
      <c r="AF157" s="4">
        <v>156892.54</v>
      </c>
      <c r="AG157" s="4">
        <v>13392</v>
      </c>
      <c r="AH157" s="3">
        <v>8.2898893722809195</v>
      </c>
      <c r="AI157" s="4">
        <v>132440.93000000002</v>
      </c>
      <c r="AJ157" s="4">
        <v>63637482</v>
      </c>
      <c r="AK157" s="2"/>
      <c r="AL157" s="2"/>
      <c r="AM157" s="3"/>
      <c r="AN157" s="3"/>
      <c r="AO157" s="3"/>
      <c r="AR157" s="4"/>
      <c r="AS157" s="4"/>
      <c r="AT157" s="3"/>
      <c r="AU157" s="3">
        <v>94.651862857467705</v>
      </c>
      <c r="AV157" s="3">
        <v>91.286981678939966</v>
      </c>
      <c r="AW157" s="3"/>
      <c r="AX157" s="2">
        <v>85.62605461643841</v>
      </c>
      <c r="AY157" s="2">
        <v>81.046655785811666</v>
      </c>
      <c r="AZ157" s="2"/>
      <c r="BA157" s="2"/>
      <c r="BB157" s="2"/>
      <c r="BC157" s="2"/>
    </row>
    <row r="158" spans="1:55">
      <c r="A158" s="16">
        <v>39814</v>
      </c>
      <c r="B158" s="16" t="str">
        <f t="shared" si="4"/>
        <v>2009-Q1</v>
      </c>
      <c r="C158" s="5">
        <v>87.571012618257001</v>
      </c>
      <c r="D158" s="5">
        <v>91.453437003734564</v>
      </c>
      <c r="E158" s="5">
        <v>90.439083808523762</v>
      </c>
      <c r="F158" s="5">
        <v>90.333808355270818</v>
      </c>
      <c r="G158" s="5">
        <v>63.804613126112002</v>
      </c>
      <c r="H158" s="5">
        <v>67.640055947317535</v>
      </c>
      <c r="I158" s="3">
        <v>88.022561562809685</v>
      </c>
      <c r="J158" s="3">
        <v>87.72736157163186</v>
      </c>
      <c r="K158" s="3">
        <v>88.353068545816825</v>
      </c>
      <c r="L158" s="3">
        <v>87.499953200708418</v>
      </c>
      <c r="M158" s="3">
        <v>90.199456135130703</v>
      </c>
      <c r="N158" s="3">
        <v>89.786997071449562</v>
      </c>
      <c r="O158" s="3"/>
      <c r="P158" s="12">
        <v>2301300</v>
      </c>
      <c r="Q158" s="12">
        <v>1116900</v>
      </c>
      <c r="R158" s="12">
        <v>937369</v>
      </c>
      <c r="S158" s="12">
        <v>247860</v>
      </c>
      <c r="T158" s="12">
        <v>2054200</v>
      </c>
      <c r="U158" s="3"/>
      <c r="V158" s="3"/>
      <c r="W158" s="3"/>
      <c r="X158" s="3"/>
      <c r="Y158" s="3"/>
      <c r="Z158" s="3"/>
      <c r="AA158" s="3"/>
      <c r="AB158" s="3"/>
      <c r="AC158" s="3"/>
      <c r="AD158" s="4">
        <v>16556.309399133625</v>
      </c>
      <c r="AE158" s="4">
        <f t="shared" si="5"/>
        <v>171688.31127202036</v>
      </c>
      <c r="AF158" s="4">
        <v>155777.57999999999</v>
      </c>
      <c r="AG158" s="4">
        <v>15022</v>
      </c>
      <c r="AH158" s="3">
        <v>9.2672186907422365</v>
      </c>
      <c r="AI158" s="4">
        <v>131527.81</v>
      </c>
      <c r="AJ158" s="4">
        <v>62512562</v>
      </c>
      <c r="AK158" s="2"/>
      <c r="AL158" s="2"/>
      <c r="AM158" s="3"/>
      <c r="AN158" s="3"/>
      <c r="AO158" s="3"/>
      <c r="AR158" s="4"/>
      <c r="AS158" s="4"/>
      <c r="AT158" s="3"/>
      <c r="AU158" s="3">
        <v>92.351161112452687</v>
      </c>
      <c r="AV158" s="3">
        <v>90.026504878851739</v>
      </c>
      <c r="AW158" s="3"/>
      <c r="AX158" s="2">
        <v>87.703893598064923</v>
      </c>
      <c r="AY158" s="2">
        <v>80.995564078642985</v>
      </c>
      <c r="AZ158" s="2"/>
      <c r="BA158" s="2"/>
      <c r="BB158" s="2"/>
      <c r="BC158" s="2"/>
    </row>
    <row r="159" spans="1:55">
      <c r="A159" s="16">
        <v>39904</v>
      </c>
      <c r="B159" s="16" t="str">
        <f t="shared" si="4"/>
        <v>2009-Q2</v>
      </c>
      <c r="C159" s="5">
        <v>87.566036641896375</v>
      </c>
      <c r="D159" s="5">
        <v>91.5217681256253</v>
      </c>
      <c r="E159" s="5">
        <v>91.044112716813245</v>
      </c>
      <c r="F159" s="5">
        <v>88.215559002825401</v>
      </c>
      <c r="G159" s="5">
        <v>63.460196472574097</v>
      </c>
      <c r="H159" s="5">
        <v>66.049786383526609</v>
      </c>
      <c r="I159" s="3">
        <v>88.069089711506095</v>
      </c>
      <c r="J159" s="3">
        <v>87.719859924194992</v>
      </c>
      <c r="K159" s="3">
        <v>88.672049442085665</v>
      </c>
      <c r="L159" s="3">
        <v>87.093327264011904</v>
      </c>
      <c r="M159" s="3">
        <v>89.375779831395263</v>
      </c>
      <c r="N159" s="3">
        <v>88.768538311540439</v>
      </c>
      <c r="O159" s="3"/>
      <c r="P159" s="12">
        <v>2302300</v>
      </c>
      <c r="Q159" s="12">
        <v>1114500</v>
      </c>
      <c r="R159" s="12">
        <v>945520</v>
      </c>
      <c r="S159" s="12">
        <v>242900</v>
      </c>
      <c r="T159" s="12">
        <v>2060000</v>
      </c>
      <c r="U159" s="3"/>
      <c r="V159" s="3"/>
      <c r="W159" s="3"/>
      <c r="X159" s="3"/>
      <c r="Y159" s="3"/>
      <c r="Z159" s="3"/>
      <c r="AA159" s="3"/>
      <c r="AB159" s="3"/>
      <c r="AC159" s="3"/>
      <c r="AD159" s="4">
        <v>17219.439173701598</v>
      </c>
      <c r="AE159" s="4">
        <f t="shared" si="5"/>
        <v>171289.42204694604</v>
      </c>
      <c r="AF159" s="4">
        <v>154752.40000000002</v>
      </c>
      <c r="AG159" s="4">
        <v>15557</v>
      </c>
      <c r="AH159" s="3">
        <v>9.6544327427374039</v>
      </c>
      <c r="AI159" s="4">
        <v>130590.34000000001</v>
      </c>
      <c r="AJ159" s="4">
        <v>61970449</v>
      </c>
      <c r="AK159" s="2"/>
      <c r="AL159" s="2"/>
      <c r="AM159" s="3"/>
      <c r="AN159" s="3"/>
      <c r="AO159" s="3"/>
      <c r="AR159" s="4"/>
      <c r="AS159" s="4"/>
      <c r="AT159" s="3"/>
      <c r="AU159" s="3">
        <v>92.957672583183708</v>
      </c>
      <c r="AV159" s="3">
        <v>90.80888997103564</v>
      </c>
      <c r="AW159" s="3"/>
      <c r="AX159" s="2">
        <v>87.521523337059463</v>
      </c>
      <c r="AY159" s="2">
        <v>81.357971103478434</v>
      </c>
      <c r="AZ159" s="2"/>
      <c r="BA159" s="2"/>
      <c r="BB159" s="2"/>
      <c r="BC159" s="2"/>
    </row>
    <row r="160" spans="1:55">
      <c r="A160" s="16">
        <v>39995</v>
      </c>
      <c r="B160" s="16" t="str">
        <f t="shared" si="4"/>
        <v>2009-Q3</v>
      </c>
      <c r="C160" s="5">
        <v>87.899468792964441</v>
      </c>
      <c r="D160" s="5">
        <v>91.630085120079173</v>
      </c>
      <c r="E160" s="5">
        <v>91.837255776901841</v>
      </c>
      <c r="F160" s="5">
        <v>87.285624158281948</v>
      </c>
      <c r="G160" s="5">
        <v>65.188399065263141</v>
      </c>
      <c r="H160" s="5">
        <v>67.684417141138269</v>
      </c>
      <c r="I160" s="3">
        <v>88.154710640790938</v>
      </c>
      <c r="J160" s="3">
        <v>87.784436385625298</v>
      </c>
      <c r="K160" s="3">
        <v>89.069716927572202</v>
      </c>
      <c r="L160" s="3">
        <v>87.285698724505565</v>
      </c>
      <c r="M160" s="3">
        <v>89.309211625246348</v>
      </c>
      <c r="N160" s="3">
        <v>89.104128334891584</v>
      </c>
      <c r="O160" s="3"/>
      <c r="P160" s="12">
        <v>2313361</v>
      </c>
      <c r="Q160" s="12">
        <v>1118200</v>
      </c>
      <c r="R160" s="12">
        <v>950876</v>
      </c>
      <c r="S160" s="12">
        <v>244610</v>
      </c>
      <c r="T160" s="12">
        <v>2069000</v>
      </c>
      <c r="U160" s="3"/>
      <c r="V160" s="3"/>
      <c r="W160" s="3"/>
      <c r="X160" s="3"/>
      <c r="Y160" s="3"/>
      <c r="Z160" s="3"/>
      <c r="AA160" s="3"/>
      <c r="AB160" s="3"/>
      <c r="AC160" s="3"/>
      <c r="AD160" s="4">
        <v>17802.925010294897</v>
      </c>
      <c r="AE160" s="4">
        <f t="shared" si="5"/>
        <v>171070.3185808672</v>
      </c>
      <c r="AF160" s="4">
        <v>154053.29999999999</v>
      </c>
      <c r="AG160" s="4">
        <v>16032</v>
      </c>
      <c r="AH160" s="3">
        <v>9.9473822940377765</v>
      </c>
      <c r="AI160" s="4">
        <v>129991.74</v>
      </c>
      <c r="AJ160" s="4">
        <v>61689508</v>
      </c>
      <c r="AK160" s="2"/>
      <c r="AL160" s="2"/>
      <c r="AM160" s="3"/>
      <c r="AN160" s="3"/>
      <c r="AO160" s="3"/>
      <c r="AR160" s="4"/>
      <c r="AS160" s="4"/>
      <c r="AT160" s="3"/>
      <c r="AU160" s="3">
        <v>93.735086803441874</v>
      </c>
      <c r="AV160" s="3">
        <v>91.569798875027644</v>
      </c>
      <c r="AW160" s="3"/>
      <c r="AX160" s="2">
        <v>87.47941393190105</v>
      </c>
      <c r="AY160" s="2">
        <v>81.998904584209669</v>
      </c>
      <c r="AZ160" s="2"/>
      <c r="BA160" s="2"/>
      <c r="BB160" s="2"/>
      <c r="BC160" s="2"/>
    </row>
    <row r="161" spans="1:55">
      <c r="A161" s="16">
        <v>40087</v>
      </c>
      <c r="B161" s="16" t="str">
        <f t="shared" si="4"/>
        <v>2009-Q4</v>
      </c>
      <c r="C161" s="5">
        <v>88.317691736838782</v>
      </c>
      <c r="D161" s="5">
        <v>91.837183949219366</v>
      </c>
      <c r="E161" s="5">
        <v>91.552682881301081</v>
      </c>
      <c r="F161" s="5">
        <v>86.975859066874605</v>
      </c>
      <c r="G161" s="5">
        <v>66.611391211126801</v>
      </c>
      <c r="H161" s="5">
        <v>68.560789432299188</v>
      </c>
      <c r="I161" s="3">
        <v>88.411779007497131</v>
      </c>
      <c r="J161" s="3">
        <v>88.144295649672557</v>
      </c>
      <c r="K161" s="3">
        <v>89.177008013624175</v>
      </c>
      <c r="L161" s="3">
        <v>87.582826968176605</v>
      </c>
      <c r="M161" s="3">
        <v>89.765286683822367</v>
      </c>
      <c r="N161" s="3">
        <v>89.926293505579707</v>
      </c>
      <c r="O161" s="3"/>
      <c r="P161" s="12">
        <v>2331146</v>
      </c>
      <c r="Q161" s="12">
        <v>1123300</v>
      </c>
      <c r="R161" s="12">
        <v>958320</v>
      </c>
      <c r="S161" s="12">
        <v>249952</v>
      </c>
      <c r="T161" s="12">
        <v>2081600</v>
      </c>
      <c r="U161" s="3"/>
      <c r="V161" s="3"/>
      <c r="W161" s="3"/>
      <c r="X161" s="3"/>
      <c r="Y161" s="3"/>
      <c r="Z161" s="3"/>
      <c r="AA161" s="3"/>
      <c r="AB161" s="3"/>
      <c r="AC161" s="3"/>
      <c r="AD161" s="4">
        <v>18083.04269308009</v>
      </c>
      <c r="AE161" s="4">
        <f t="shared" si="5"/>
        <v>170978.98182158923</v>
      </c>
      <c r="AF161" s="4">
        <v>153798.46</v>
      </c>
      <c r="AG161" s="4">
        <v>16266</v>
      </c>
      <c r="AH161" s="3">
        <v>10.048323857441455</v>
      </c>
      <c r="AI161" s="4">
        <v>129764.84</v>
      </c>
      <c r="AJ161" s="4">
        <v>61558765</v>
      </c>
      <c r="AK161" s="2"/>
      <c r="AL161" s="2"/>
      <c r="AM161" s="3"/>
      <c r="AN161" s="3"/>
      <c r="AO161" s="3"/>
      <c r="AR161" s="4"/>
      <c r="AS161" s="4"/>
      <c r="AT161" s="3"/>
      <c r="AU161" s="3">
        <v>94.337130999659237</v>
      </c>
      <c r="AV161" s="3">
        <v>92.200893102875199</v>
      </c>
      <c r="AW161" s="3"/>
      <c r="AX161" s="2">
        <v>87.461214539010726</v>
      </c>
      <c r="AY161" s="2">
        <v>82.508400533559538</v>
      </c>
      <c r="AZ161" s="2"/>
      <c r="BA161" s="2"/>
      <c r="BB161" s="2"/>
      <c r="BC161" s="2"/>
    </row>
    <row r="162" spans="1:55">
      <c r="A162" s="16">
        <v>40179</v>
      </c>
      <c r="B162" s="16" t="str">
        <f t="shared" si="4"/>
        <v>2010-Q1</v>
      </c>
      <c r="C162" s="5">
        <v>88.638318824436269</v>
      </c>
      <c r="D162" s="5">
        <v>91.902134644214726</v>
      </c>
      <c r="E162" s="5">
        <v>91.864535827084282</v>
      </c>
      <c r="F162" s="5">
        <v>86.624465206857209</v>
      </c>
      <c r="G162" s="5">
        <v>68.257334532607928</v>
      </c>
      <c r="H162" s="5">
        <v>70.83089604637351</v>
      </c>
      <c r="I162" s="3">
        <v>88.521939833014201</v>
      </c>
      <c r="J162" s="3">
        <v>88.615432911924884</v>
      </c>
      <c r="K162" s="3">
        <v>89.501028002351021</v>
      </c>
      <c r="L162" s="3">
        <v>87.828626283428235</v>
      </c>
      <c r="M162" s="3">
        <v>90.856254068573364</v>
      </c>
      <c r="N162" s="3">
        <v>91.58668628778868</v>
      </c>
      <c r="O162" s="3"/>
      <c r="P162" s="12">
        <v>2342500</v>
      </c>
      <c r="Q162" s="12">
        <v>1127134</v>
      </c>
      <c r="R162" s="12">
        <v>964810</v>
      </c>
      <c r="S162" s="12">
        <v>250450</v>
      </c>
      <c r="T162" s="12">
        <v>2091900</v>
      </c>
      <c r="U162" s="3"/>
      <c r="V162" s="3"/>
      <c r="W162" s="3"/>
      <c r="X162" s="3"/>
      <c r="Y162" s="3"/>
      <c r="Z162" s="3"/>
      <c r="AA162" s="3"/>
      <c r="AB162" s="3"/>
      <c r="AC162" s="3"/>
      <c r="AD162" s="4">
        <v>18370.982966766493</v>
      </c>
      <c r="AE162" s="4">
        <f t="shared" si="5"/>
        <v>171271.44411879071</v>
      </c>
      <c r="AF162" s="4">
        <v>153716.52000000002</v>
      </c>
      <c r="AG162" s="4">
        <v>16488</v>
      </c>
      <c r="AH162" s="3">
        <v>10.249767092881482</v>
      </c>
      <c r="AI162" s="4">
        <v>129641.29</v>
      </c>
      <c r="AJ162" s="4">
        <v>61475313</v>
      </c>
      <c r="AK162" s="2"/>
      <c r="AL162" s="2"/>
      <c r="AM162" s="3"/>
      <c r="AN162" s="3"/>
      <c r="AO162" s="3"/>
      <c r="AR162" s="4"/>
      <c r="AS162" s="4"/>
      <c r="AT162" s="3"/>
      <c r="AU162" s="3">
        <v>94.730080794500083</v>
      </c>
      <c r="AV162" s="3">
        <v>92.661233691558564</v>
      </c>
      <c r="AW162" s="3"/>
      <c r="AX162" s="2">
        <v>87.445413875082593</v>
      </c>
      <c r="AY162" s="2">
        <v>82.83711121495071</v>
      </c>
      <c r="AZ162" s="2"/>
      <c r="BA162" s="2"/>
      <c r="BB162" s="2"/>
      <c r="BC162" s="2"/>
    </row>
    <row r="163" spans="1:55">
      <c r="A163" s="16">
        <v>40269</v>
      </c>
      <c r="B163" s="16" t="str">
        <f t="shared" si="4"/>
        <v>2010-Q2</v>
      </c>
      <c r="C163" s="5">
        <v>89.460692180681249</v>
      </c>
      <c r="D163" s="5">
        <v>92.209201436016016</v>
      </c>
      <c r="E163" s="5">
        <v>91.675928012361496</v>
      </c>
      <c r="F163" s="5">
        <v>88.441421213427887</v>
      </c>
      <c r="G163" s="5">
        <v>71.578765627682699</v>
      </c>
      <c r="H163" s="5">
        <v>74.111064937517838</v>
      </c>
      <c r="I163" s="3">
        <v>88.707928121858544</v>
      </c>
      <c r="J163" s="3">
        <v>89.088212603797047</v>
      </c>
      <c r="K163" s="3">
        <v>89.739708084015064</v>
      </c>
      <c r="L163" s="3">
        <v>88.283025240101807</v>
      </c>
      <c r="M163" s="3">
        <v>92.494325162680894</v>
      </c>
      <c r="N163" s="3">
        <v>94.111983645204035</v>
      </c>
      <c r="O163" s="3"/>
      <c r="P163" s="12">
        <v>2369200</v>
      </c>
      <c r="Q163" s="12">
        <v>1135100</v>
      </c>
      <c r="R163" s="12">
        <v>975840</v>
      </c>
      <c r="S163" s="12">
        <v>258501</v>
      </c>
      <c r="T163" s="12">
        <v>2110900</v>
      </c>
      <c r="U163" s="3"/>
      <c r="V163" s="3"/>
      <c r="W163" s="3"/>
      <c r="X163" s="3"/>
      <c r="Y163" s="3"/>
      <c r="Z163" s="3"/>
      <c r="AA163" s="3"/>
      <c r="AB163" s="3"/>
      <c r="AC163" s="3"/>
      <c r="AD163" s="4">
        <v>18406.324105542892</v>
      </c>
      <c r="AE163" s="4">
        <f t="shared" si="5"/>
        <v>171061.45311495016</v>
      </c>
      <c r="AF163" s="4">
        <v>153539.96000000002</v>
      </c>
      <c r="AG163" s="4">
        <v>16521</v>
      </c>
      <c r="AH163" s="3">
        <v>10.242806193851294</v>
      </c>
      <c r="AI163" s="4">
        <v>129527.4</v>
      </c>
      <c r="AJ163" s="4">
        <v>61604708</v>
      </c>
      <c r="AK163" s="2"/>
      <c r="AL163" s="2"/>
      <c r="AM163" s="3"/>
      <c r="AN163" s="3"/>
      <c r="AO163" s="3"/>
      <c r="AR163" s="4"/>
      <c r="AS163" s="4"/>
      <c r="AT163" s="3"/>
      <c r="AU163" s="3">
        <v>95.718916124705686</v>
      </c>
      <c r="AV163" s="3">
        <v>93.324498984375253</v>
      </c>
      <c r="AW163" s="3"/>
      <c r="AX163" s="2">
        <v>87.250821421109933</v>
      </c>
      <c r="AY163" s="2">
        <v>83.515540574188961</v>
      </c>
      <c r="AZ163" s="2"/>
      <c r="BA163" s="2"/>
      <c r="BB163" s="2"/>
      <c r="BC163" s="2"/>
    </row>
    <row r="164" spans="1:55">
      <c r="A164" s="16">
        <v>40360</v>
      </c>
      <c r="B164" s="16" t="str">
        <f t="shared" si="4"/>
        <v>2010-Q3</v>
      </c>
      <c r="C164" s="5">
        <v>89.851824185843967</v>
      </c>
      <c r="D164" s="5">
        <v>92.506095670680821</v>
      </c>
      <c r="E164" s="5">
        <v>91.972421457808608</v>
      </c>
      <c r="F164" s="5">
        <v>88.24821367781017</v>
      </c>
      <c r="G164" s="5">
        <v>73.013943899733505</v>
      </c>
      <c r="H164" s="5">
        <v>74.846425154507912</v>
      </c>
      <c r="I164" s="3">
        <v>89.029654517049721</v>
      </c>
      <c r="J164" s="3">
        <v>89.436901765554495</v>
      </c>
      <c r="K164" s="3">
        <v>89.816275248484274</v>
      </c>
      <c r="L164" s="3">
        <v>88.350259229553942</v>
      </c>
      <c r="M164" s="3">
        <v>92.956945619137471</v>
      </c>
      <c r="N164" s="3">
        <v>94.949915681471523</v>
      </c>
      <c r="O164" s="3"/>
      <c r="P164" s="12">
        <v>2388200</v>
      </c>
      <c r="Q164" s="12">
        <v>1140230</v>
      </c>
      <c r="R164" s="12">
        <v>986540</v>
      </c>
      <c r="S164" s="12">
        <v>261450</v>
      </c>
      <c r="T164" s="12">
        <v>2126800</v>
      </c>
      <c r="U164" s="3"/>
      <c r="V164" s="3"/>
      <c r="W164" s="3"/>
      <c r="X164" s="3"/>
      <c r="Y164" s="3"/>
      <c r="Z164" s="3"/>
      <c r="AA164" s="3"/>
      <c r="AB164" s="3"/>
      <c r="AC164" s="3"/>
      <c r="AD164" s="4">
        <v>18270.626522063041</v>
      </c>
      <c r="AE164" s="4">
        <f t="shared" si="5"/>
        <v>171100.21204925509</v>
      </c>
      <c r="AF164" s="4">
        <v>153591.59</v>
      </c>
      <c r="AG164" s="4">
        <v>16401</v>
      </c>
      <c r="AH164" s="3">
        <v>10.232963384180282</v>
      </c>
      <c r="AI164" s="4">
        <v>129616.85000000002</v>
      </c>
      <c r="AJ164" s="4">
        <v>61596952</v>
      </c>
      <c r="AK164" s="2"/>
      <c r="AL164" s="2"/>
      <c r="AM164" s="3"/>
      <c r="AN164" s="3"/>
      <c r="AO164" s="3"/>
      <c r="AR164" s="4"/>
      <c r="AS164" s="4"/>
      <c r="AT164" s="3"/>
      <c r="AU164" s="3">
        <v>96.105093067276698</v>
      </c>
      <c r="AV164" s="3">
        <v>93.744326339561411</v>
      </c>
      <c r="AW164" s="3"/>
      <c r="AX164" s="2">
        <v>87.266701754251372</v>
      </c>
      <c r="AY164" s="2">
        <v>83.86774493766606</v>
      </c>
      <c r="AZ164" s="2"/>
      <c r="BA164" s="2"/>
      <c r="BB164" s="2"/>
      <c r="BC164" s="2"/>
    </row>
    <row r="165" spans="1:55">
      <c r="A165" s="16">
        <v>40452</v>
      </c>
      <c r="B165" s="16" t="str">
        <f t="shared" si="4"/>
        <v>2010-Q4</v>
      </c>
      <c r="C165" s="5">
        <v>90.411281866147917</v>
      </c>
      <c r="D165" s="5">
        <v>92.902032417642886</v>
      </c>
      <c r="E165" s="5">
        <v>91.655025383273269</v>
      </c>
      <c r="F165" s="5">
        <v>88.204868629024716</v>
      </c>
      <c r="G165" s="5">
        <v>74.451473327164635</v>
      </c>
      <c r="H165" s="5">
        <v>76.178368603182747</v>
      </c>
      <c r="I165" s="3">
        <v>89.183937966185511</v>
      </c>
      <c r="J165" s="3">
        <v>89.915902796022181</v>
      </c>
      <c r="K165" s="3">
        <v>90.102767926243231</v>
      </c>
      <c r="L165" s="3">
        <v>88.822361202266038</v>
      </c>
      <c r="M165" s="3">
        <v>93.731719488141309</v>
      </c>
      <c r="N165" s="3">
        <v>95.956377397893959</v>
      </c>
      <c r="O165" s="3"/>
      <c r="P165" s="12">
        <v>2407200</v>
      </c>
      <c r="Q165" s="12">
        <v>1147400</v>
      </c>
      <c r="R165" s="12">
        <v>994480</v>
      </c>
      <c r="S165" s="12">
        <v>264870</v>
      </c>
      <c r="T165" s="12">
        <v>2141800</v>
      </c>
      <c r="U165" s="3"/>
      <c r="V165" s="3"/>
      <c r="W165" s="3"/>
      <c r="X165" s="3"/>
      <c r="Y165" s="3"/>
      <c r="Z165" s="3"/>
      <c r="AA165" s="3"/>
      <c r="AB165" s="3"/>
      <c r="AC165" s="3"/>
      <c r="AD165" s="4">
        <v>18207.604163287459</v>
      </c>
      <c r="AE165" s="4">
        <f t="shared" si="5"/>
        <v>171204.34171579903</v>
      </c>
      <c r="AF165" s="4">
        <v>153869.10999999999</v>
      </c>
      <c r="AG165" s="4">
        <v>16364</v>
      </c>
      <c r="AH165" s="3">
        <v>10.125462673473388</v>
      </c>
      <c r="AI165" s="4">
        <v>129865.67</v>
      </c>
      <c r="AJ165" s="4">
        <v>61649376</v>
      </c>
      <c r="AK165" s="2"/>
      <c r="AL165" s="2"/>
      <c r="AM165" s="3"/>
      <c r="AN165" s="3"/>
      <c r="AO165" s="3"/>
      <c r="AR165" s="4"/>
      <c r="AS165" s="4"/>
      <c r="AT165" s="3"/>
      <c r="AU165" s="3">
        <v>96.529070939322168</v>
      </c>
      <c r="AV165" s="3">
        <v>94.247807955265756</v>
      </c>
      <c r="AW165" s="3"/>
      <c r="AX165" s="2">
        <v>87.268384033564999</v>
      </c>
      <c r="AY165" s="2">
        <v>84.239360331360061</v>
      </c>
      <c r="AZ165" s="2"/>
      <c r="BA165" s="2"/>
      <c r="BB165" s="2"/>
      <c r="BC165" s="2"/>
    </row>
    <row r="166" spans="1:55">
      <c r="A166" s="16">
        <v>40544</v>
      </c>
      <c r="B166" s="16" t="str">
        <f t="shared" si="4"/>
        <v>2011-Q1</v>
      </c>
      <c r="C166" s="5">
        <v>91.253058802596129</v>
      </c>
      <c r="D166" s="5">
        <v>92.741405568766822</v>
      </c>
      <c r="E166" s="5">
        <v>91.751306789978258</v>
      </c>
      <c r="F166" s="5">
        <v>89.707988608856496</v>
      </c>
      <c r="G166" s="5">
        <v>75.94994196844921</v>
      </c>
      <c r="H166" s="5">
        <v>77.615454063674449</v>
      </c>
      <c r="I166" s="3">
        <v>89.541319651788271</v>
      </c>
      <c r="J166" s="3">
        <v>90.647478912090037</v>
      </c>
      <c r="K166" s="3">
        <v>90.15365389803658</v>
      </c>
      <c r="L166" s="3">
        <v>89.3558125725379</v>
      </c>
      <c r="M166" s="3">
        <v>95.403652301944504</v>
      </c>
      <c r="N166" s="3">
        <v>98.968585800745913</v>
      </c>
      <c r="O166" s="3"/>
      <c r="P166" s="12">
        <v>2439400</v>
      </c>
      <c r="Q166" s="12">
        <v>1156712</v>
      </c>
      <c r="R166" s="12">
        <v>1011300</v>
      </c>
      <c r="S166" s="12">
        <v>271660</v>
      </c>
      <c r="T166" s="12">
        <v>2168000</v>
      </c>
      <c r="U166" s="3"/>
      <c r="V166" s="3"/>
      <c r="W166" s="3"/>
      <c r="X166" s="3"/>
      <c r="Y166" s="3"/>
      <c r="Z166" s="3"/>
      <c r="AA166" s="3"/>
      <c r="AB166" s="3"/>
      <c r="AC166" s="3"/>
      <c r="AD166" s="4">
        <v>18043.461140059109</v>
      </c>
      <c r="AE166" s="4">
        <f t="shared" si="5"/>
        <v>171096.63952402808</v>
      </c>
      <c r="AF166" s="4">
        <v>153928.99000000002</v>
      </c>
      <c r="AG166" s="4">
        <v>16233</v>
      </c>
      <c r="AH166" s="3">
        <v>10.03389053799453</v>
      </c>
      <c r="AI166" s="4">
        <v>129875.18000000001</v>
      </c>
      <c r="AJ166" s="4">
        <v>61960017</v>
      </c>
      <c r="AK166" s="2"/>
      <c r="AL166" s="2"/>
      <c r="AM166" s="3"/>
      <c r="AN166" s="3"/>
      <c r="AO166" s="3"/>
      <c r="AR166" s="4"/>
      <c r="AS166" s="4"/>
      <c r="AT166" s="3"/>
      <c r="AU166" s="3">
        <v>97.389907289006899</v>
      </c>
      <c r="AV166" s="3">
        <v>94.648387426495432</v>
      </c>
      <c r="AW166" s="3"/>
      <c r="AX166" s="2">
        <v>87.168747863231104</v>
      </c>
      <c r="AY166" s="2">
        <v>84.893562728988954</v>
      </c>
      <c r="AZ166" s="2"/>
      <c r="BA166" s="2"/>
      <c r="BB166" s="2"/>
      <c r="BC166" s="2"/>
    </row>
    <row r="167" spans="1:55">
      <c r="A167" s="16">
        <v>40634</v>
      </c>
      <c r="B167" s="16" t="str">
        <f t="shared" si="4"/>
        <v>2011-Q2</v>
      </c>
      <c r="C167" s="5">
        <v>91.233664368546727</v>
      </c>
      <c r="D167" s="5">
        <v>92.519840924553733</v>
      </c>
      <c r="E167" s="5">
        <v>91.833364858789977</v>
      </c>
      <c r="F167" s="5">
        <v>89.280766768990091</v>
      </c>
      <c r="G167" s="5">
        <v>76.576407509798187</v>
      </c>
      <c r="H167" s="5">
        <v>77.459907051591031</v>
      </c>
      <c r="I167" s="3">
        <v>89.70540818547515</v>
      </c>
      <c r="J167" s="3">
        <v>91.260409423661244</v>
      </c>
      <c r="K167" s="3">
        <v>90.471833328586186</v>
      </c>
      <c r="L167" s="3">
        <v>89.609326732295685</v>
      </c>
      <c r="M167" s="3">
        <v>96.038851752968938</v>
      </c>
      <c r="N167" s="3">
        <v>100.0008023793377</v>
      </c>
      <c r="O167" s="3"/>
      <c r="P167" s="12">
        <v>2443300</v>
      </c>
      <c r="Q167" s="12">
        <v>1163800</v>
      </c>
      <c r="R167" s="12">
        <v>1009200</v>
      </c>
      <c r="S167" s="12">
        <v>270370</v>
      </c>
      <c r="T167" s="12">
        <v>2173000</v>
      </c>
      <c r="U167" s="3"/>
      <c r="V167" s="3"/>
      <c r="W167" s="3"/>
      <c r="X167" s="3"/>
      <c r="Y167" s="3"/>
      <c r="Z167" s="3"/>
      <c r="AA167" s="3"/>
      <c r="AB167" s="3"/>
      <c r="AC167" s="3"/>
      <c r="AD167" s="4">
        <v>18087.338223725656</v>
      </c>
      <c r="AE167" s="4">
        <f t="shared" si="5"/>
        <v>171364.51635571098</v>
      </c>
      <c r="AF167" s="4">
        <v>154004.43</v>
      </c>
      <c r="AG167" s="4">
        <v>16255</v>
      </c>
      <c r="AH167" s="3">
        <v>10.13050234955039</v>
      </c>
      <c r="AI167" s="4">
        <v>129979.70999999999</v>
      </c>
      <c r="AJ167" s="4">
        <v>61753631</v>
      </c>
      <c r="AK167" s="2"/>
      <c r="AL167" s="2"/>
      <c r="AM167" s="3"/>
      <c r="AN167" s="3"/>
      <c r="AO167" s="3"/>
      <c r="AR167" s="4"/>
      <c r="AS167" s="4"/>
      <c r="AT167" s="3"/>
      <c r="AU167" s="3">
        <v>97.321511667421319</v>
      </c>
      <c r="AV167" s="3">
        <v>94.944527271851726</v>
      </c>
      <c r="AW167" s="3"/>
      <c r="AX167" s="2">
        <v>87.718959031126857</v>
      </c>
      <c r="AY167" s="2">
        <v>85.369416948018625</v>
      </c>
      <c r="AZ167" s="2"/>
      <c r="BA167" s="2"/>
      <c r="BB167" s="2"/>
      <c r="BC167" s="2"/>
    </row>
    <row r="168" spans="1:55">
      <c r="A168" s="16">
        <v>40725</v>
      </c>
      <c r="B168" s="16" t="str">
        <f t="shared" si="4"/>
        <v>2011-Q3</v>
      </c>
      <c r="C168" s="5">
        <v>91.272126506369574</v>
      </c>
      <c r="D168" s="5">
        <v>92.484512849043952</v>
      </c>
      <c r="E168" s="5">
        <v>91.806346920716166</v>
      </c>
      <c r="F168" s="5">
        <v>89.49377210216737</v>
      </c>
      <c r="G168" s="5">
        <v>77.30054356193277</v>
      </c>
      <c r="H168" s="5">
        <v>77.695092274758011</v>
      </c>
      <c r="I168" s="3">
        <v>89.970230746312879</v>
      </c>
      <c r="J168" s="3">
        <v>91.516278194387567</v>
      </c>
      <c r="K168" s="3">
        <v>90.723052670570297</v>
      </c>
      <c r="L168" s="3">
        <v>89.758760897330546</v>
      </c>
      <c r="M168" s="3">
        <v>96.168105341532794</v>
      </c>
      <c r="N168" s="3">
        <v>100.12985743018893</v>
      </c>
      <c r="O168" s="3"/>
      <c r="P168" s="12">
        <v>2451600</v>
      </c>
      <c r="Q168" s="12">
        <v>1165900</v>
      </c>
      <c r="R168" s="12">
        <v>1013200</v>
      </c>
      <c r="S168" s="12">
        <v>272770</v>
      </c>
      <c r="T168" s="12">
        <v>2179100</v>
      </c>
      <c r="U168" s="3"/>
      <c r="V168" s="3"/>
      <c r="W168" s="3"/>
      <c r="X168" s="3"/>
      <c r="Y168" s="3"/>
      <c r="Z168" s="3"/>
      <c r="AA168" s="3"/>
      <c r="AB168" s="3"/>
      <c r="AC168" s="3"/>
      <c r="AD168" s="4">
        <v>18757.116060579723</v>
      </c>
      <c r="AE168" s="4">
        <f t="shared" si="5"/>
        <v>171691.95173161363</v>
      </c>
      <c r="AF168" s="4">
        <v>153786.78</v>
      </c>
      <c r="AG168" s="4">
        <v>16801</v>
      </c>
      <c r="AH168" s="3">
        <v>10.428661070614854</v>
      </c>
      <c r="AI168" s="4">
        <v>129874.54999999999</v>
      </c>
      <c r="AJ168" s="4">
        <v>61660112</v>
      </c>
      <c r="AK168" s="2"/>
      <c r="AL168" s="2"/>
      <c r="AM168" s="3"/>
      <c r="AN168" s="3"/>
      <c r="AO168" s="3"/>
      <c r="AR168" s="4"/>
      <c r="AS168" s="4"/>
      <c r="AT168" s="3"/>
      <c r="AU168" s="3">
        <v>97.500334708704628</v>
      </c>
      <c r="AV168" s="3">
        <v>95.128615528047376</v>
      </c>
      <c r="AW168" s="3"/>
      <c r="AX168" s="2">
        <v>87.842754270175249</v>
      </c>
      <c r="AY168" s="2">
        <v>85.646979430765782</v>
      </c>
      <c r="AZ168" s="2"/>
      <c r="BA168" s="2"/>
      <c r="BB168" s="2"/>
      <c r="BC168" s="2"/>
    </row>
    <row r="169" spans="1:55">
      <c r="A169" s="16">
        <v>40817</v>
      </c>
      <c r="B169" s="16" t="str">
        <f t="shared" si="4"/>
        <v>2011-Q4</v>
      </c>
      <c r="C169" s="5">
        <v>91.01603595696028</v>
      </c>
      <c r="D169" s="5">
        <v>92.084757729587096</v>
      </c>
      <c r="E169" s="5">
        <v>91.95875126909219</v>
      </c>
      <c r="F169" s="5">
        <v>89.046903553166629</v>
      </c>
      <c r="G169" s="5">
        <v>77.025242919510021</v>
      </c>
      <c r="H169" s="5">
        <v>76.469262708976203</v>
      </c>
      <c r="I169" s="3">
        <v>90.222863501358646</v>
      </c>
      <c r="J169" s="3">
        <v>92.006337777789227</v>
      </c>
      <c r="K169" s="3">
        <v>90.918373896015297</v>
      </c>
      <c r="L169" s="3">
        <v>89.971616400782622</v>
      </c>
      <c r="M169" s="3">
        <v>96.630683670259714</v>
      </c>
      <c r="N169" s="3">
        <v>100.86470488979171</v>
      </c>
      <c r="O169" s="3"/>
      <c r="P169" s="12">
        <v>2451600</v>
      </c>
      <c r="Q169" s="12">
        <v>1169947</v>
      </c>
      <c r="R169" s="12">
        <v>1007800</v>
      </c>
      <c r="S169" s="12">
        <v>273120</v>
      </c>
      <c r="T169" s="12">
        <v>2177700</v>
      </c>
      <c r="U169" s="3"/>
      <c r="V169" s="3"/>
      <c r="W169" s="3"/>
      <c r="X169" s="3"/>
      <c r="Y169" s="3"/>
      <c r="Z169" s="3"/>
      <c r="AA169" s="3"/>
      <c r="AB169" s="3"/>
      <c r="AC169" s="3"/>
      <c r="AD169" s="4">
        <v>19565.479737515212</v>
      </c>
      <c r="AE169" s="4">
        <f t="shared" si="5"/>
        <v>172226.0689747291</v>
      </c>
      <c r="AF169" s="4">
        <v>153578.05000000002</v>
      </c>
      <c r="AG169" s="4">
        <v>17447</v>
      </c>
      <c r="AH169" s="3">
        <v>10.82764013934808</v>
      </c>
      <c r="AI169" s="4">
        <v>129697.15</v>
      </c>
      <c r="AJ169" s="4">
        <v>61476138</v>
      </c>
      <c r="AK169" s="2"/>
      <c r="AL169" s="2"/>
      <c r="AM169" s="3"/>
      <c r="AN169" s="3"/>
      <c r="AO169" s="3"/>
      <c r="AR169" s="4"/>
      <c r="AS169" s="4"/>
      <c r="AT169" s="3"/>
      <c r="AU169" s="3">
        <v>97.358911319944454</v>
      </c>
      <c r="AV169" s="3">
        <v>95.145588397712515</v>
      </c>
      <c r="AW169" s="3"/>
      <c r="AX169" s="2">
        <v>88.395726381101028</v>
      </c>
      <c r="AY169" s="2">
        <v>86.061116857996879</v>
      </c>
      <c r="AZ169" s="2"/>
      <c r="BA169" s="2"/>
      <c r="BB169" s="2"/>
      <c r="BC169" s="2"/>
    </row>
    <row r="170" spans="1:55">
      <c r="A170" s="16">
        <v>40909</v>
      </c>
      <c r="B170" s="16" t="str">
        <f t="shared" si="4"/>
        <v>2012-Q1</v>
      </c>
      <c r="C170" s="5">
        <v>90.797965121226369</v>
      </c>
      <c r="D170" s="5">
        <v>92.055226805554881</v>
      </c>
      <c r="E170" s="5">
        <v>91.802543161717622</v>
      </c>
      <c r="F170" s="5">
        <v>87.664201462271038</v>
      </c>
      <c r="G170" s="5">
        <v>77.898438860117196</v>
      </c>
      <c r="H170" s="5">
        <v>76.713985375408299</v>
      </c>
      <c r="I170" s="3">
        <v>90.543720261968829</v>
      </c>
      <c r="J170" s="3">
        <v>92.520727347357052</v>
      </c>
      <c r="K170" s="3">
        <v>91.060393097805942</v>
      </c>
      <c r="L170" s="3">
        <v>90.306102226660656</v>
      </c>
      <c r="M170" s="3">
        <v>97.609196046317123</v>
      </c>
      <c r="N170" s="3">
        <v>102.2591608316804</v>
      </c>
      <c r="O170" s="3"/>
      <c r="P170" s="12">
        <v>2454400</v>
      </c>
      <c r="Q170" s="12">
        <v>1173900</v>
      </c>
      <c r="R170" s="12">
        <v>999540</v>
      </c>
      <c r="S170" s="12">
        <v>280540</v>
      </c>
      <c r="T170" s="12">
        <v>2173482</v>
      </c>
      <c r="U170" s="3"/>
      <c r="V170" s="3"/>
      <c r="W170" s="3"/>
      <c r="X170" s="3"/>
      <c r="Y170" s="3"/>
      <c r="Z170" s="3"/>
      <c r="AA170" s="3"/>
      <c r="AB170" s="3"/>
      <c r="AC170" s="3"/>
      <c r="AD170" s="4">
        <v>20422.158808582146</v>
      </c>
      <c r="AE170" s="4">
        <f t="shared" si="5"/>
        <v>172913.09380554617</v>
      </c>
      <c r="AF170" s="4">
        <v>153488.59999999998</v>
      </c>
      <c r="AG170" s="4">
        <v>18128</v>
      </c>
      <c r="AH170" s="3">
        <v>11.233674314676549</v>
      </c>
      <c r="AI170" s="4">
        <v>129546.68000000001</v>
      </c>
      <c r="AJ170" s="4">
        <v>61289365</v>
      </c>
      <c r="AK170" s="2"/>
      <c r="AL170" s="2"/>
      <c r="AM170" s="3"/>
      <c r="AN170" s="3"/>
      <c r="AO170" s="3"/>
      <c r="AR170" s="4"/>
      <c r="AS170" s="4"/>
      <c r="AT170" s="3"/>
      <c r="AU170" s="3">
        <v>97.182246032509383</v>
      </c>
      <c r="AV170" s="3">
        <v>95.206874955730697</v>
      </c>
      <c r="AW170" s="3"/>
      <c r="AX170" s="2">
        <v>88.910694649242743</v>
      </c>
      <c r="AY170" s="2">
        <v>86.40541002324025</v>
      </c>
      <c r="AZ170" s="2"/>
      <c r="BA170" s="2"/>
      <c r="BB170" s="2"/>
      <c r="BC170" s="2"/>
    </row>
    <row r="171" spans="1:55">
      <c r="A171" s="16">
        <v>41000</v>
      </c>
      <c r="B171" s="16" t="str">
        <f t="shared" si="4"/>
        <v>2012-Q2</v>
      </c>
      <c r="C171" s="5">
        <v>90.406609446042381</v>
      </c>
      <c r="D171" s="5">
        <v>91.542159659463721</v>
      </c>
      <c r="E171" s="5">
        <v>91.50029705523265</v>
      </c>
      <c r="F171" s="5">
        <v>86.836161784481618</v>
      </c>
      <c r="G171" s="5">
        <v>78.503555234755765</v>
      </c>
      <c r="H171" s="5">
        <v>76.557565273826015</v>
      </c>
      <c r="I171" s="3">
        <v>90.829046985029677</v>
      </c>
      <c r="J171" s="3">
        <v>92.886079992191867</v>
      </c>
      <c r="K171" s="3">
        <v>91.4097107156432</v>
      </c>
      <c r="L171" s="3">
        <v>90.617340102088974</v>
      </c>
      <c r="M171" s="3">
        <v>97.747383462708754</v>
      </c>
      <c r="N171" s="3">
        <v>102.2833923221604</v>
      </c>
      <c r="O171" s="3"/>
      <c r="P171" s="12">
        <v>2451500</v>
      </c>
      <c r="Q171" s="12">
        <v>1177227</v>
      </c>
      <c r="R171" s="12">
        <v>999240</v>
      </c>
      <c r="S171" s="12">
        <v>275530</v>
      </c>
      <c r="T171" s="12">
        <v>2176500</v>
      </c>
      <c r="U171" s="3"/>
      <c r="V171" s="3"/>
      <c r="W171" s="3"/>
      <c r="X171" s="3"/>
      <c r="Y171" s="3"/>
      <c r="Z171" s="3"/>
      <c r="AA171" s="3"/>
      <c r="AB171" s="3"/>
      <c r="AC171" s="3"/>
      <c r="AD171" s="4">
        <v>21037.10386729621</v>
      </c>
      <c r="AE171" s="4">
        <f t="shared" si="5"/>
        <v>173151.73919072698</v>
      </c>
      <c r="AF171" s="4">
        <v>153331.17000000001</v>
      </c>
      <c r="AG171" s="4">
        <v>18629</v>
      </c>
      <c r="AH171" s="3">
        <v>11.446936244108162</v>
      </c>
      <c r="AI171" s="4">
        <v>129395.40999999999</v>
      </c>
      <c r="AJ171" s="4">
        <v>60926250</v>
      </c>
      <c r="AK171" s="2"/>
      <c r="AL171" s="2"/>
      <c r="AM171" s="3"/>
      <c r="AN171" s="3"/>
      <c r="AO171" s="3"/>
      <c r="AR171" s="4"/>
      <c r="AS171" s="4"/>
      <c r="AT171" s="3"/>
      <c r="AU171" s="3">
        <v>96.862722989812639</v>
      </c>
      <c r="AV171" s="3">
        <v>95.361494836672762</v>
      </c>
      <c r="AW171" s="3"/>
      <c r="AX171" s="2">
        <v>89.545348208890928</v>
      </c>
      <c r="AY171" s="2">
        <v>86.736062585841168</v>
      </c>
      <c r="AZ171" s="2"/>
      <c r="BA171" s="2"/>
      <c r="BB171" s="2"/>
      <c r="BC171" s="2"/>
    </row>
    <row r="172" spans="1:55">
      <c r="A172" s="16">
        <v>41091</v>
      </c>
      <c r="B172" s="16" t="str">
        <f t="shared" si="4"/>
        <v>2012-Q3</v>
      </c>
      <c r="C172" s="5">
        <v>90.323614227604537</v>
      </c>
      <c r="D172" s="5">
        <v>91.355428947609127</v>
      </c>
      <c r="E172" s="5">
        <v>91.536629372193858</v>
      </c>
      <c r="F172" s="5">
        <v>86.083461454280567</v>
      </c>
      <c r="G172" s="5">
        <v>79.32955368498213</v>
      </c>
      <c r="H172" s="5">
        <v>76.553621744746181</v>
      </c>
      <c r="I172" s="3">
        <v>91.186661529613161</v>
      </c>
      <c r="J172" s="3">
        <v>93.139712623432786</v>
      </c>
      <c r="K172" s="3">
        <v>91.580521434859079</v>
      </c>
      <c r="L172" s="3">
        <v>90.710266642307786</v>
      </c>
      <c r="M172" s="3">
        <v>98.1534532781954</v>
      </c>
      <c r="N172" s="3">
        <v>102.63401387939888</v>
      </c>
      <c r="O172" s="3"/>
      <c r="P172" s="12">
        <v>2458900</v>
      </c>
      <c r="Q172" s="12">
        <v>1177431</v>
      </c>
      <c r="R172" s="12">
        <v>1000655</v>
      </c>
      <c r="S172" s="12">
        <v>281080</v>
      </c>
      <c r="T172" s="12">
        <v>2178086</v>
      </c>
      <c r="U172" s="3"/>
      <c r="V172" s="3"/>
      <c r="W172" s="3"/>
      <c r="X172" s="3"/>
      <c r="Y172" s="3"/>
      <c r="Z172" s="3"/>
      <c r="AA172" s="3"/>
      <c r="AB172" s="3"/>
      <c r="AC172" s="3"/>
      <c r="AD172" s="4">
        <v>21500.825057167986</v>
      </c>
      <c r="AE172" s="4">
        <f t="shared" si="5"/>
        <v>173194.92964344993</v>
      </c>
      <c r="AF172" s="4">
        <v>153017.89000000001</v>
      </c>
      <c r="AG172" s="4">
        <v>18996</v>
      </c>
      <c r="AH172" s="3">
        <v>11.649902041005266</v>
      </c>
      <c r="AI172" s="4">
        <v>129049.17</v>
      </c>
      <c r="AJ172" s="4">
        <v>60752169</v>
      </c>
      <c r="AK172" s="2"/>
      <c r="AL172" s="2"/>
      <c r="AM172" s="3"/>
      <c r="AN172" s="3"/>
      <c r="AO172" s="3"/>
      <c r="AR172" s="4"/>
      <c r="AS172" s="4"/>
      <c r="AT172" s="3"/>
      <c r="AU172" s="3">
        <v>96.971930016699133</v>
      </c>
      <c r="AV172" s="3">
        <v>95.546951626318233</v>
      </c>
      <c r="AW172" s="3"/>
      <c r="AX172" s="2">
        <v>89.643159750637508</v>
      </c>
      <c r="AY172" s="2">
        <v>86.928702138145979</v>
      </c>
      <c r="AZ172" s="2"/>
      <c r="BA172" s="2"/>
      <c r="BB172" s="2"/>
      <c r="BC172" s="2"/>
    </row>
    <row r="173" spans="1:55">
      <c r="A173" s="16">
        <v>41183</v>
      </c>
      <c r="B173" s="16" t="str">
        <f t="shared" si="4"/>
        <v>2012-Q4</v>
      </c>
      <c r="C173" s="5">
        <v>89.941458298342525</v>
      </c>
      <c r="D173" s="5">
        <v>90.902561342568035</v>
      </c>
      <c r="E173" s="5">
        <v>91.537570870600092</v>
      </c>
      <c r="F173" s="5">
        <v>84.992486437539753</v>
      </c>
      <c r="G173" s="5">
        <v>78.763120791383031</v>
      </c>
      <c r="H173" s="5">
        <v>75.957348658610314</v>
      </c>
      <c r="I173" s="3">
        <v>91.395043147608533</v>
      </c>
      <c r="J173" s="3">
        <v>93.61363157522436</v>
      </c>
      <c r="K173" s="3">
        <v>91.156106920098907</v>
      </c>
      <c r="L173" s="3">
        <v>90.848710899786425</v>
      </c>
      <c r="M173" s="3">
        <v>98.404750822198594</v>
      </c>
      <c r="N173" s="3">
        <v>102.52303979218244</v>
      </c>
      <c r="O173" s="3"/>
      <c r="P173" s="12">
        <v>2454111</v>
      </c>
      <c r="Q173" s="12">
        <v>1177500</v>
      </c>
      <c r="R173" s="12">
        <v>992060</v>
      </c>
      <c r="S173" s="12">
        <v>284130</v>
      </c>
      <c r="T173" s="12">
        <v>2169500</v>
      </c>
      <c r="U173" s="3"/>
      <c r="V173" s="3"/>
      <c r="W173" s="3"/>
      <c r="X173" s="3"/>
      <c r="Y173" s="3"/>
      <c r="Z173" s="3"/>
      <c r="AA173" s="3"/>
      <c r="AB173" s="3"/>
      <c r="AC173" s="3"/>
      <c r="AD173" s="4">
        <v>22154.05518984469</v>
      </c>
      <c r="AE173" s="4">
        <f t="shared" si="5"/>
        <v>173312.9093631744</v>
      </c>
      <c r="AF173" s="4">
        <v>152581.32</v>
      </c>
      <c r="AG173" s="4">
        <v>19504</v>
      </c>
      <c r="AH173" s="3">
        <v>11.961941807653629</v>
      </c>
      <c r="AI173" s="4">
        <v>128739.27</v>
      </c>
      <c r="AJ173" s="4">
        <v>60358242</v>
      </c>
      <c r="AK173" s="2"/>
      <c r="AL173" s="2"/>
      <c r="AM173" s="3"/>
      <c r="AN173" s="3"/>
      <c r="AO173" s="3"/>
      <c r="AR173" s="4"/>
      <c r="AS173" s="4"/>
      <c r="AT173" s="3"/>
      <c r="AU173" s="3">
        <v>96.837930222987069</v>
      </c>
      <c r="AV173" s="3">
        <v>95.763643070455487</v>
      </c>
      <c r="AW173" s="3"/>
      <c r="AX173" s="2">
        <v>90.025997906662298</v>
      </c>
      <c r="AY173" s="2">
        <v>87.179313035401435</v>
      </c>
      <c r="AZ173" s="2"/>
      <c r="BA173" s="2"/>
      <c r="BB173" s="2"/>
      <c r="BC173" s="2"/>
    </row>
    <row r="174" spans="1:55">
      <c r="A174" s="16">
        <v>41275</v>
      </c>
      <c r="B174" s="16" t="str">
        <f t="shared" si="4"/>
        <v>2013-Q1</v>
      </c>
      <c r="C174" s="5">
        <v>89.637524387495418</v>
      </c>
      <c r="D174" s="5">
        <v>90.478363894901307</v>
      </c>
      <c r="E174" s="5">
        <v>91.671646607499468</v>
      </c>
      <c r="F174" s="5">
        <v>83.366823240672673</v>
      </c>
      <c r="G174" s="5">
        <v>79.015893472964081</v>
      </c>
      <c r="H174" s="5">
        <v>75.931688724035425</v>
      </c>
      <c r="I174" s="3">
        <v>91.866219802547022</v>
      </c>
      <c r="J174" s="3">
        <v>93.990515967988003</v>
      </c>
      <c r="K174" s="3">
        <v>92.170749298480487</v>
      </c>
      <c r="L174" s="3">
        <v>90.81496060409232</v>
      </c>
      <c r="M174" s="3">
        <v>98.082733471638818</v>
      </c>
      <c r="N174" s="3">
        <v>102.30850309021535</v>
      </c>
      <c r="O174" s="3"/>
      <c r="P174" s="12">
        <v>2458400</v>
      </c>
      <c r="Q174" s="12">
        <v>1182300</v>
      </c>
      <c r="R174" s="12">
        <v>997270</v>
      </c>
      <c r="S174" s="12">
        <v>278205</v>
      </c>
      <c r="T174" s="12">
        <v>2179600</v>
      </c>
      <c r="U174" s="3"/>
      <c r="V174" s="3"/>
      <c r="W174" s="3"/>
      <c r="X174" s="3"/>
      <c r="Y174" s="3"/>
      <c r="Z174" s="3"/>
      <c r="AA174" s="3"/>
      <c r="AB174" s="3"/>
      <c r="AC174" s="3"/>
      <c r="AD174" s="4">
        <v>22649.341437678722</v>
      </c>
      <c r="AE174" s="4">
        <f t="shared" si="5"/>
        <v>173520.25235811307</v>
      </c>
      <c r="AF174" s="4">
        <v>152227.26999999999</v>
      </c>
      <c r="AG174" s="4">
        <v>19870</v>
      </c>
      <c r="AH174" s="3">
        <v>12.271179916317994</v>
      </c>
      <c r="AI174" s="4">
        <v>128503.06</v>
      </c>
      <c r="AJ174" s="4">
        <v>60034817</v>
      </c>
      <c r="AK174" s="2"/>
      <c r="AL174" s="2"/>
      <c r="AM174" s="3"/>
      <c r="AN174" s="3"/>
      <c r="AO174" s="3"/>
      <c r="AR174" s="4"/>
      <c r="AS174" s="4"/>
      <c r="AT174" s="3"/>
      <c r="AU174" s="3">
        <v>96.735155917027726</v>
      </c>
      <c r="AV174" s="3">
        <v>95.954197783846226</v>
      </c>
      <c r="AW174" s="3"/>
      <c r="AX174" s="2">
        <v>90.701164350208202</v>
      </c>
      <c r="AY174" s="2">
        <v>87.739912752733446</v>
      </c>
      <c r="AZ174" s="2"/>
      <c r="BA174" s="2"/>
      <c r="BB174" s="2"/>
      <c r="BC174" s="2"/>
    </row>
    <row r="175" spans="1:55">
      <c r="A175" s="16">
        <v>41365</v>
      </c>
      <c r="B175" s="16" t="str">
        <f t="shared" si="4"/>
        <v>2013-Q2</v>
      </c>
      <c r="C175" s="5">
        <v>90.194798918339671</v>
      </c>
      <c r="D175" s="5">
        <v>90.808047297432765</v>
      </c>
      <c r="E175" s="5">
        <v>91.842483750023334</v>
      </c>
      <c r="F175" s="5">
        <v>84.439385427272924</v>
      </c>
      <c r="G175" s="5">
        <v>79.810421360605631</v>
      </c>
      <c r="H175" s="5">
        <v>77.004020153076681</v>
      </c>
      <c r="I175" s="3">
        <v>92.087972745366059</v>
      </c>
      <c r="J175" s="3">
        <v>93.949969194598324</v>
      </c>
      <c r="K175" s="3">
        <v>92.33938253278491</v>
      </c>
      <c r="L175" s="3">
        <v>90.759747683979143</v>
      </c>
      <c r="M175" s="3">
        <v>97.549990818274452</v>
      </c>
      <c r="N175" s="3">
        <v>100.92612812486944</v>
      </c>
      <c r="O175" s="3"/>
      <c r="P175" s="12">
        <v>2479700</v>
      </c>
      <c r="Q175" s="12">
        <v>1186000</v>
      </c>
      <c r="R175" s="12">
        <v>1008600</v>
      </c>
      <c r="S175" s="12">
        <v>284620</v>
      </c>
      <c r="T175" s="12">
        <v>2194700</v>
      </c>
      <c r="U175" s="3"/>
      <c r="V175" s="3"/>
      <c r="W175" s="3"/>
      <c r="X175" s="3"/>
      <c r="Y175" s="3"/>
      <c r="Z175" s="3"/>
      <c r="AA175" s="3"/>
      <c r="AB175" s="3"/>
      <c r="AC175" s="3"/>
      <c r="AD175" s="4">
        <v>22514.917626747396</v>
      </c>
      <c r="AE175" s="4">
        <f t="shared" si="5"/>
        <v>173245.49362299207</v>
      </c>
      <c r="AF175" s="4">
        <v>152154.96000000002</v>
      </c>
      <c r="AG175" s="4">
        <v>19774</v>
      </c>
      <c r="AH175" s="3">
        <v>12.17378483095681</v>
      </c>
      <c r="AI175" s="4">
        <v>128354.25</v>
      </c>
      <c r="AJ175" s="4">
        <v>60171646</v>
      </c>
      <c r="AK175" s="2"/>
      <c r="AL175" s="2"/>
      <c r="AM175" s="3"/>
      <c r="AN175" s="3"/>
      <c r="AO175" s="3"/>
      <c r="AR175" s="4"/>
      <c r="AS175" s="4"/>
      <c r="AT175" s="3"/>
      <c r="AU175" s="3">
        <v>97.382814414225578</v>
      </c>
      <c r="AV175" s="3">
        <v>96.331188668640536</v>
      </c>
      <c r="AW175" s="3"/>
      <c r="AX175" s="2">
        <v>90.427702745944543</v>
      </c>
      <c r="AY175" s="2">
        <v>88.061041944130736</v>
      </c>
      <c r="AZ175" s="2"/>
      <c r="BA175" s="2"/>
      <c r="BB175" s="2"/>
      <c r="BC175" s="2"/>
    </row>
    <row r="176" spans="1:55">
      <c r="A176" s="16">
        <v>41456</v>
      </c>
      <c r="B176" s="16" t="str">
        <f t="shared" si="4"/>
        <v>2013-Q3</v>
      </c>
      <c r="C176" s="5">
        <v>90.401734644181118</v>
      </c>
      <c r="D176" s="5">
        <v>91.034310890899093</v>
      </c>
      <c r="E176" s="5">
        <v>92.022921477751353</v>
      </c>
      <c r="F176" s="5">
        <v>84.746835067155203</v>
      </c>
      <c r="G176" s="5">
        <v>80.597072377136001</v>
      </c>
      <c r="H176" s="5">
        <v>78.228236548971566</v>
      </c>
      <c r="I176" s="3">
        <v>92.207388193661259</v>
      </c>
      <c r="J176" s="3">
        <v>94.178714852618128</v>
      </c>
      <c r="K176" s="3">
        <v>92.488757029350523</v>
      </c>
      <c r="L176" s="3">
        <v>91.006616749413752</v>
      </c>
      <c r="M176" s="3">
        <v>97.310569702087975</v>
      </c>
      <c r="N176" s="3">
        <v>100.75700704039434</v>
      </c>
      <c r="O176" s="3"/>
      <c r="P176" s="12">
        <v>2488600</v>
      </c>
      <c r="Q176" s="12">
        <v>1191700</v>
      </c>
      <c r="R176" s="12">
        <v>1011367</v>
      </c>
      <c r="S176" s="12">
        <v>285330</v>
      </c>
      <c r="T176" s="12">
        <v>2203100</v>
      </c>
      <c r="U176" s="3"/>
      <c r="V176" s="3"/>
      <c r="W176" s="3"/>
      <c r="X176" s="3"/>
      <c r="Y176" s="3"/>
      <c r="Z176" s="3"/>
      <c r="AA176" s="3"/>
      <c r="AB176" s="3"/>
      <c r="AC176" s="3"/>
      <c r="AD176" s="4">
        <v>22491.123198163783</v>
      </c>
      <c r="AE176" s="4">
        <f t="shared" si="5"/>
        <v>173369.61747624539</v>
      </c>
      <c r="AF176" s="4">
        <v>152240.06</v>
      </c>
      <c r="AG176" s="4">
        <v>19750</v>
      </c>
      <c r="AH176" s="3">
        <v>12.187578068077872</v>
      </c>
      <c r="AI176" s="4">
        <v>128386.84999999999</v>
      </c>
      <c r="AJ176" s="4">
        <v>60223202</v>
      </c>
      <c r="AK176" s="2"/>
      <c r="AL176" s="2"/>
      <c r="AM176" s="3"/>
      <c r="AN176" s="3"/>
      <c r="AO176" s="3"/>
      <c r="AR176" s="4"/>
      <c r="AS176" s="4"/>
      <c r="AT176" s="3"/>
      <c r="AU176" s="3">
        <v>97.551681264579912</v>
      </c>
      <c r="AV176" s="3">
        <v>96.469546631349445</v>
      </c>
      <c r="AW176" s="3"/>
      <c r="AX176" s="2">
        <v>90.652070592092784</v>
      </c>
      <c r="AY176" s="2">
        <v>88.43261896374031</v>
      </c>
      <c r="AZ176" s="2"/>
      <c r="BA176" s="2"/>
      <c r="BB176" s="2"/>
      <c r="BC176" s="2"/>
    </row>
    <row r="177" spans="1:55">
      <c r="A177" s="16">
        <v>41548</v>
      </c>
      <c r="B177" s="16" t="str">
        <f t="shared" si="4"/>
        <v>2013-Q4</v>
      </c>
      <c r="C177" s="5">
        <v>90.638405502721795</v>
      </c>
      <c r="D177" s="5">
        <v>91.12645288772967</v>
      </c>
      <c r="E177" s="5">
        <v>92.164591092876279</v>
      </c>
      <c r="F177" s="5">
        <v>85.716657303170336</v>
      </c>
      <c r="G177" s="5">
        <v>81.302578110744278</v>
      </c>
      <c r="H177" s="5">
        <v>78.853950743466044</v>
      </c>
      <c r="I177" s="3">
        <v>92.298412076978636</v>
      </c>
      <c r="J177" s="3">
        <v>94.304864647826875</v>
      </c>
      <c r="K177" s="3">
        <v>92.587619852566732</v>
      </c>
      <c r="L177" s="3">
        <v>91.070088770284059</v>
      </c>
      <c r="M177" s="3">
        <v>97.187113375754521</v>
      </c>
      <c r="N177" s="3">
        <v>100.34441508383</v>
      </c>
      <c r="O177" s="3"/>
      <c r="P177" s="12">
        <v>2497600</v>
      </c>
      <c r="Q177" s="12">
        <v>1195950</v>
      </c>
      <c r="R177" s="12">
        <v>1016100</v>
      </c>
      <c r="S177" s="12">
        <v>284290</v>
      </c>
      <c r="T177" s="12">
        <v>2212100</v>
      </c>
      <c r="U177" s="3"/>
      <c r="V177" s="3"/>
      <c r="W177" s="3"/>
      <c r="X177" s="3"/>
      <c r="Y177" s="3"/>
      <c r="Z177" s="3"/>
      <c r="AA177" s="3"/>
      <c r="AB177" s="3"/>
      <c r="AC177" s="3"/>
      <c r="AD177" s="4">
        <v>22176.759118381935</v>
      </c>
      <c r="AE177" s="4">
        <f t="shared" si="5"/>
        <v>173311.0089194735</v>
      </c>
      <c r="AF177" s="4">
        <v>152532.85</v>
      </c>
      <c r="AG177" s="4">
        <v>19518</v>
      </c>
      <c r="AH177" s="3">
        <v>11.988943488943489</v>
      </c>
      <c r="AI177" s="4">
        <v>128633.08</v>
      </c>
      <c r="AJ177" s="4">
        <v>60349414</v>
      </c>
      <c r="AK177" s="2"/>
      <c r="AL177" s="2"/>
      <c r="AM177" s="3"/>
      <c r="AN177" s="3"/>
      <c r="AO177" s="3"/>
      <c r="AR177" s="4"/>
      <c r="AS177" s="4"/>
      <c r="AT177" s="3"/>
      <c r="AU177" s="3">
        <v>97.619327893183751</v>
      </c>
      <c r="AV177" s="3">
        <v>96.519822786857546</v>
      </c>
      <c r="AW177" s="3"/>
      <c r="AX177" s="2">
        <v>90.736863662892503</v>
      </c>
      <c r="AY177" s="2">
        <v>88.576716459070113</v>
      </c>
      <c r="AZ177" s="2"/>
      <c r="BA177" s="2"/>
      <c r="BB177" s="2"/>
      <c r="BC177" s="2"/>
    </row>
    <row r="178" spans="1:55">
      <c r="A178" s="16">
        <v>41640</v>
      </c>
      <c r="B178" s="16" t="str">
        <f t="shared" si="4"/>
        <v>2014-Q1</v>
      </c>
      <c r="C178" s="5">
        <v>90.974874373000517</v>
      </c>
      <c r="D178" s="5">
        <v>91.098137955637668</v>
      </c>
      <c r="E178" s="5">
        <v>92.317784857667789</v>
      </c>
      <c r="F178" s="5">
        <v>85.614695695278428</v>
      </c>
      <c r="G178" s="5">
        <v>81.801204044032815</v>
      </c>
      <c r="H178" s="5">
        <v>79.154201529908889</v>
      </c>
      <c r="I178" s="3">
        <v>92.693585182996131</v>
      </c>
      <c r="J178" s="3">
        <v>94.595676966854995</v>
      </c>
      <c r="K178" s="3">
        <v>92.909253989510887</v>
      </c>
      <c r="L178" s="3">
        <v>91.310193623659686</v>
      </c>
      <c r="M178" s="3">
        <v>96.939017950172683</v>
      </c>
      <c r="N178" s="3">
        <v>100.14392118578988</v>
      </c>
      <c r="O178" s="3"/>
      <c r="P178" s="12">
        <v>2517600</v>
      </c>
      <c r="Q178" s="12">
        <v>1204100</v>
      </c>
      <c r="R178" s="12">
        <v>1024600</v>
      </c>
      <c r="S178" s="12">
        <v>288500</v>
      </c>
      <c r="T178" s="12">
        <v>2228700</v>
      </c>
      <c r="U178" s="3"/>
      <c r="V178" s="3"/>
      <c r="W178" s="3"/>
      <c r="X178" s="3"/>
      <c r="Y178" s="3"/>
      <c r="Z178" s="3"/>
      <c r="AA178" s="3"/>
      <c r="AB178" s="3"/>
      <c r="AC178" s="3"/>
      <c r="AD178" s="4">
        <v>22075.977131914766</v>
      </c>
      <c r="AE178" s="4">
        <f t="shared" si="5"/>
        <v>173621.72555799305</v>
      </c>
      <c r="AF178" s="4">
        <v>152803.94999999998</v>
      </c>
      <c r="AG178" s="4">
        <v>19429</v>
      </c>
      <c r="AH178" s="3">
        <v>11.990305643540863</v>
      </c>
      <c r="AI178" s="4">
        <v>128910.56999999999</v>
      </c>
      <c r="AJ178" s="4">
        <v>60463607</v>
      </c>
      <c r="AK178" s="2"/>
      <c r="AL178" s="2"/>
      <c r="AM178" s="3"/>
      <c r="AN178" s="3"/>
      <c r="AO178" s="3"/>
      <c r="AR178" s="4"/>
      <c r="AS178" s="4"/>
      <c r="AT178" s="3"/>
      <c r="AU178" s="3">
        <v>97.807875324163689</v>
      </c>
      <c r="AV178" s="3">
        <v>96.695158397575312</v>
      </c>
      <c r="AW178" s="3"/>
      <c r="AX178" s="2">
        <v>91.018017445811466</v>
      </c>
      <c r="AY178" s="2">
        <v>89.022789025924823</v>
      </c>
      <c r="AZ178" s="2"/>
      <c r="BA178" s="2"/>
      <c r="BB178" s="2"/>
      <c r="BC178" s="2"/>
    </row>
    <row r="179" spans="1:55">
      <c r="A179" s="16">
        <v>41730</v>
      </c>
      <c r="B179" s="16" t="str">
        <f t="shared" si="4"/>
        <v>2014-Q2</v>
      </c>
      <c r="C179" s="5">
        <v>91.137593479847055</v>
      </c>
      <c r="D179" s="5">
        <v>91.45283228325026</v>
      </c>
      <c r="E179" s="5">
        <v>92.438235550835216</v>
      </c>
      <c r="F179" s="5">
        <v>85.295128369943924</v>
      </c>
      <c r="G179" s="5">
        <v>82.610204208184626</v>
      </c>
      <c r="H179" s="5">
        <v>80.201670881298057</v>
      </c>
      <c r="I179" s="3">
        <v>92.883429053633222</v>
      </c>
      <c r="J179" s="3">
        <v>94.553302086553643</v>
      </c>
      <c r="K179" s="3">
        <v>93.077578654452225</v>
      </c>
      <c r="L179" s="3">
        <v>91.345384642005726</v>
      </c>
      <c r="M179" s="3">
        <v>96.707257173678045</v>
      </c>
      <c r="N179" s="3">
        <v>99.458845515652158</v>
      </c>
      <c r="O179" s="3"/>
      <c r="P179" s="12">
        <v>2527200</v>
      </c>
      <c r="Q179" s="12">
        <v>1211100</v>
      </c>
      <c r="R179" s="12">
        <v>1025400</v>
      </c>
      <c r="S179" s="12">
        <v>289110</v>
      </c>
      <c r="T179" s="12">
        <v>2236500</v>
      </c>
      <c r="U179" s="3"/>
      <c r="V179" s="3"/>
      <c r="W179" s="3"/>
      <c r="X179" s="3"/>
      <c r="Y179" s="3"/>
      <c r="Z179" s="3"/>
      <c r="AA179" s="3"/>
      <c r="AB179" s="3"/>
      <c r="AC179" s="3"/>
      <c r="AD179" s="4">
        <v>21324.466493986365</v>
      </c>
      <c r="AE179" s="4">
        <f t="shared" si="5"/>
        <v>173317.56504658403</v>
      </c>
      <c r="AF179" s="4">
        <v>153222.25</v>
      </c>
      <c r="AG179" s="4">
        <v>18852</v>
      </c>
      <c r="AH179" s="3">
        <v>11.594505750864222</v>
      </c>
      <c r="AI179" s="4">
        <v>129376.45</v>
      </c>
      <c r="AJ179" s="4">
        <v>60477247</v>
      </c>
      <c r="AK179" s="2"/>
      <c r="AL179" s="2"/>
      <c r="AM179" s="3"/>
      <c r="AN179" s="3"/>
      <c r="AO179" s="3"/>
      <c r="AR179" s="4"/>
      <c r="AS179" s="4"/>
      <c r="AT179" s="3"/>
      <c r="AU179" s="3">
        <v>97.715320874244654</v>
      </c>
      <c r="AV179" s="3">
        <v>96.846261323430696</v>
      </c>
      <c r="AW179" s="3"/>
      <c r="AX179" s="2">
        <v>91.384546328092114</v>
      </c>
      <c r="AY179" s="2">
        <v>89.296702673967957</v>
      </c>
      <c r="AZ179" s="2"/>
      <c r="BA179" s="2"/>
      <c r="BB179" s="2"/>
      <c r="BC179" s="2"/>
    </row>
    <row r="180" spans="1:55">
      <c r="A180" s="16">
        <v>41821</v>
      </c>
      <c r="B180" s="16" t="str">
        <f t="shared" si="4"/>
        <v>2014-Q3</v>
      </c>
      <c r="C180" s="5">
        <v>91.562318209149666</v>
      </c>
      <c r="D180" s="5">
        <v>91.913538689215784</v>
      </c>
      <c r="E180" s="5">
        <v>92.778585659190924</v>
      </c>
      <c r="F180" s="5">
        <v>85.553124409309888</v>
      </c>
      <c r="G180" s="5">
        <v>83.889954470973038</v>
      </c>
      <c r="H180" s="5">
        <v>81.428981931094398</v>
      </c>
      <c r="I180" s="3">
        <v>93.07022888275705</v>
      </c>
      <c r="J180" s="3">
        <v>94.573179285455012</v>
      </c>
      <c r="K180" s="3">
        <v>93.220320297589524</v>
      </c>
      <c r="L180" s="3">
        <v>91.5727996873009</v>
      </c>
      <c r="M180" s="3">
        <v>96.815190380497398</v>
      </c>
      <c r="N180" s="3">
        <v>99.344521786168244</v>
      </c>
      <c r="O180" s="3"/>
      <c r="P180" s="12">
        <v>2544100</v>
      </c>
      <c r="Q180" s="12">
        <v>1219000</v>
      </c>
      <c r="R180" s="12">
        <v>1031666</v>
      </c>
      <c r="S180" s="12">
        <v>293030</v>
      </c>
      <c r="T180" s="12">
        <v>2250700</v>
      </c>
      <c r="U180" s="3"/>
      <c r="V180" s="3"/>
      <c r="W180" s="3"/>
      <c r="X180" s="3"/>
      <c r="Y180" s="3"/>
      <c r="Z180" s="3"/>
      <c r="AA180" s="3"/>
      <c r="AB180" s="3"/>
      <c r="AC180" s="3"/>
      <c r="AD180" s="4">
        <v>21401.121955159284</v>
      </c>
      <c r="AE180" s="4">
        <f t="shared" si="5"/>
        <v>173785.25532706568</v>
      </c>
      <c r="AF180" s="4">
        <v>153621.36000000002</v>
      </c>
      <c r="AG180" s="4">
        <v>18918</v>
      </c>
      <c r="AH180" s="3">
        <v>11.602765314650545</v>
      </c>
      <c r="AI180" s="4">
        <v>129735.45</v>
      </c>
      <c r="AJ180" s="4">
        <v>60608995</v>
      </c>
      <c r="AK180" s="2"/>
      <c r="AL180" s="2"/>
      <c r="AM180" s="3"/>
      <c r="AN180" s="3"/>
      <c r="AO180" s="3"/>
      <c r="AR180" s="4"/>
      <c r="AS180" s="4"/>
      <c r="AT180" s="3"/>
      <c r="AU180" s="3">
        <v>97.915650944436251</v>
      </c>
      <c r="AV180" s="3">
        <v>97.086090572415202</v>
      </c>
      <c r="AW180" s="3"/>
      <c r="AX180" s="2">
        <v>91.553206055510373</v>
      </c>
      <c r="AY180" s="2">
        <v>89.644917669754008</v>
      </c>
      <c r="AZ180" s="2"/>
      <c r="BA180" s="2"/>
      <c r="BB180" s="2"/>
      <c r="BC180" s="2"/>
    </row>
    <row r="181" spans="1:55">
      <c r="A181" s="16">
        <v>41913</v>
      </c>
      <c r="B181" s="16" t="str">
        <f t="shared" si="4"/>
        <v>2014-Q4</v>
      </c>
      <c r="C181" s="5">
        <v>91.922390639516308</v>
      </c>
      <c r="D181" s="5">
        <v>92.388236535991709</v>
      </c>
      <c r="E181" s="5">
        <v>93.113426839875814</v>
      </c>
      <c r="F181" s="5">
        <v>85.845559378000175</v>
      </c>
      <c r="G181" s="5">
        <v>85.028192426514408</v>
      </c>
      <c r="H181" s="5">
        <v>82.173867504856545</v>
      </c>
      <c r="I181" s="3">
        <v>93.33052798808427</v>
      </c>
      <c r="J181" s="3">
        <v>94.640792139678894</v>
      </c>
      <c r="K181" s="3">
        <v>93.330420208161641</v>
      </c>
      <c r="L181" s="3">
        <v>91.764237742113849</v>
      </c>
      <c r="M181" s="3">
        <v>96.582553304934095</v>
      </c>
      <c r="N181" s="3">
        <v>98.367905513626937</v>
      </c>
      <c r="O181" s="3"/>
      <c r="P181" s="12">
        <v>2561300</v>
      </c>
      <c r="Q181" s="12">
        <v>1226081</v>
      </c>
      <c r="R181" s="12">
        <v>1037286</v>
      </c>
      <c r="S181" s="12">
        <v>296790</v>
      </c>
      <c r="T181" s="12">
        <v>2263367</v>
      </c>
      <c r="U181" s="3"/>
      <c r="V181" s="3"/>
      <c r="W181" s="3"/>
      <c r="X181" s="3"/>
      <c r="Y181" s="3"/>
      <c r="Z181" s="3"/>
      <c r="AA181" s="3"/>
      <c r="AB181" s="3"/>
      <c r="AC181" s="3"/>
      <c r="AD181" s="4">
        <v>21117.568995617727</v>
      </c>
      <c r="AE181" s="4">
        <f t="shared" si="5"/>
        <v>173839.31492133785</v>
      </c>
      <c r="AF181" s="4">
        <v>153830.93</v>
      </c>
      <c r="AG181" s="4">
        <v>18687</v>
      </c>
      <c r="AH181" s="3">
        <v>11.509700743121108</v>
      </c>
      <c r="AI181" s="4">
        <v>129938.08</v>
      </c>
      <c r="AJ181" s="4">
        <v>60817749</v>
      </c>
      <c r="AK181" s="2"/>
      <c r="AL181" s="2"/>
      <c r="AM181" s="3"/>
      <c r="AN181" s="3"/>
      <c r="AO181" s="3"/>
      <c r="AR181" s="4"/>
      <c r="AS181" s="4"/>
      <c r="AT181" s="3"/>
      <c r="AU181" s="3">
        <v>98.166789138515782</v>
      </c>
      <c r="AV181" s="3">
        <v>97.133331623974286</v>
      </c>
      <c r="AW181" s="3"/>
      <c r="AX181" s="2">
        <v>91.723548794168224</v>
      </c>
      <c r="AY181" s="2">
        <v>90.042062735134749</v>
      </c>
      <c r="AZ181" s="2"/>
      <c r="BA181" s="2"/>
      <c r="BB181" s="2"/>
      <c r="BC181" s="2"/>
    </row>
    <row r="182" spans="1:55">
      <c r="A182" s="16">
        <v>42005</v>
      </c>
      <c r="B182" s="16" t="str">
        <f t="shared" si="4"/>
        <v>2015-Q1</v>
      </c>
      <c r="C182" s="5">
        <v>92.200268730973605</v>
      </c>
      <c r="D182" s="5">
        <v>92.896776492388256</v>
      </c>
      <c r="E182" s="5">
        <v>93.295010190813016</v>
      </c>
      <c r="F182" s="5">
        <v>85.560589003942724</v>
      </c>
      <c r="G182" s="5">
        <v>86.663276143788806</v>
      </c>
      <c r="H182" s="5">
        <v>84.120945289999725</v>
      </c>
      <c r="I182" s="3">
        <v>93.687003071688878</v>
      </c>
      <c r="J182" s="3">
        <v>94.417869821036618</v>
      </c>
      <c r="K182" s="3">
        <v>93.314787558675789</v>
      </c>
      <c r="L182" s="3">
        <v>91.77075356391795</v>
      </c>
      <c r="M182" s="3">
        <v>96.450848515330151</v>
      </c>
      <c r="N182" s="3">
        <v>97.383365819605032</v>
      </c>
      <c r="O182" s="3"/>
      <c r="P182" s="12">
        <v>2578800</v>
      </c>
      <c r="Q182" s="12">
        <v>1232700</v>
      </c>
      <c r="R182" s="12">
        <v>1051000</v>
      </c>
      <c r="S182" s="12">
        <v>295120</v>
      </c>
      <c r="T182" s="12">
        <v>2283700</v>
      </c>
      <c r="U182" s="3"/>
      <c r="V182" s="3"/>
      <c r="W182" s="3"/>
      <c r="X182" s="3"/>
      <c r="Y182" s="3"/>
      <c r="Z182" s="3"/>
      <c r="AA182" s="3"/>
      <c r="AB182" s="3"/>
      <c r="AC182" s="3"/>
      <c r="AD182" s="4">
        <v>20809.82262761355</v>
      </c>
      <c r="AE182" s="4">
        <f t="shared" si="5"/>
        <v>173638.31685775585</v>
      </c>
      <c r="AF182" s="4">
        <v>153997.88999999998</v>
      </c>
      <c r="AG182" s="4">
        <v>18456</v>
      </c>
      <c r="AH182" s="3">
        <v>11.311113360909433</v>
      </c>
      <c r="AI182" s="4">
        <v>130157.64</v>
      </c>
      <c r="AJ182" s="4">
        <v>60624570</v>
      </c>
      <c r="AK182" s="2"/>
      <c r="AL182" s="2"/>
      <c r="AM182" s="3"/>
      <c r="AN182" s="3"/>
      <c r="AO182" s="3"/>
      <c r="AR182" s="4"/>
      <c r="AS182" s="4"/>
      <c r="AT182" s="3"/>
      <c r="AU182" s="3">
        <v>98.356792533668909</v>
      </c>
      <c r="AV182" s="3">
        <v>97.737411302175687</v>
      </c>
      <c r="AW182" s="3"/>
      <c r="AX182" s="2">
        <v>91.940232876628798</v>
      </c>
      <c r="AY182" s="2">
        <v>90.429464105437802</v>
      </c>
      <c r="AZ182" s="2"/>
      <c r="BA182" s="2"/>
      <c r="BB182" s="2"/>
      <c r="BC182" s="2"/>
    </row>
    <row r="183" spans="1:55">
      <c r="A183" s="16">
        <v>42095</v>
      </c>
      <c r="B183" s="16" t="str">
        <f t="shared" si="4"/>
        <v>2015-Q2</v>
      </c>
      <c r="C183" s="5">
        <v>92.647050958831926</v>
      </c>
      <c r="D183" s="5">
        <v>93.40781943865187</v>
      </c>
      <c r="E183" s="5">
        <v>93.659014852498302</v>
      </c>
      <c r="F183" s="5">
        <v>92.055479288697455</v>
      </c>
      <c r="G183" s="5">
        <v>87.170570592741782</v>
      </c>
      <c r="H183" s="5">
        <v>87.186848046894042</v>
      </c>
      <c r="I183" s="3">
        <v>94.040034338426096</v>
      </c>
      <c r="J183" s="3">
        <v>95.026063819145904</v>
      </c>
      <c r="K183" s="3">
        <v>93.515402657281243</v>
      </c>
      <c r="L183" s="3">
        <v>92.102996237516237</v>
      </c>
      <c r="M183" s="3">
        <v>97.370217587963523</v>
      </c>
      <c r="N183" s="3">
        <v>98.318873422749959</v>
      </c>
      <c r="O183" s="3"/>
      <c r="P183" s="12">
        <v>2601100</v>
      </c>
      <c r="Q183" s="12">
        <v>1244100</v>
      </c>
      <c r="R183" s="12">
        <v>1055300</v>
      </c>
      <c r="S183" s="12">
        <v>300790</v>
      </c>
      <c r="T183" s="12">
        <v>2299356</v>
      </c>
      <c r="U183" s="3"/>
      <c r="V183" s="3"/>
      <c r="W183" s="3"/>
      <c r="X183" s="3"/>
      <c r="Y183" s="3"/>
      <c r="Z183" s="3"/>
      <c r="AA183" s="3"/>
      <c r="AB183" s="3"/>
      <c r="AC183" s="3"/>
      <c r="AD183" s="4">
        <v>20300.782755462813</v>
      </c>
      <c r="AE183" s="4">
        <f t="shared" si="5"/>
        <v>173733.87155689049</v>
      </c>
      <c r="AF183" s="4">
        <v>154420.35</v>
      </c>
      <c r="AG183" s="4">
        <v>18044</v>
      </c>
      <c r="AH183" s="3">
        <v>11.116727776693871</v>
      </c>
      <c r="AI183" s="4">
        <v>130684.66000000002</v>
      </c>
      <c r="AJ183" s="4">
        <v>60923699</v>
      </c>
      <c r="AK183" s="2"/>
      <c r="AL183" s="2"/>
      <c r="AM183" s="3"/>
      <c r="AN183" s="3"/>
      <c r="AO183" s="3"/>
      <c r="AR183" s="4"/>
      <c r="AS183" s="4"/>
      <c r="AT183" s="3"/>
      <c r="AU183" s="3">
        <v>98.563021528640633</v>
      </c>
      <c r="AV183" s="3">
        <v>97.728819426993113</v>
      </c>
      <c r="AW183" s="3"/>
      <c r="AX183" s="2">
        <v>92.341371315650065</v>
      </c>
      <c r="AY183" s="2">
        <v>91.014445689686141</v>
      </c>
      <c r="AZ183" s="2"/>
      <c r="BA183" s="2"/>
      <c r="BB183" s="2"/>
      <c r="BC183" s="2"/>
    </row>
    <row r="184" spans="1:55">
      <c r="A184" s="16">
        <v>42186</v>
      </c>
      <c r="B184" s="16" t="str">
        <f t="shared" si="4"/>
        <v>2015-Q3</v>
      </c>
      <c r="C184" s="5">
        <v>92.979845254012531</v>
      </c>
      <c r="D184" s="5">
        <v>93.772745886289769</v>
      </c>
      <c r="E184" s="5">
        <v>94.08025827537729</v>
      </c>
      <c r="F184" s="5">
        <v>87.354477601691912</v>
      </c>
      <c r="G184" s="5">
        <v>87.200994596510753</v>
      </c>
      <c r="H184" s="5">
        <v>85.494476045367662</v>
      </c>
      <c r="I184" s="3">
        <v>94.354522170892039</v>
      </c>
      <c r="J184" s="3">
        <v>94.999029987737856</v>
      </c>
      <c r="K184" s="3">
        <v>93.600873382887244</v>
      </c>
      <c r="L184" s="3">
        <v>92.311207841498813</v>
      </c>
      <c r="M184" s="3">
        <v>96.742107788368614</v>
      </c>
      <c r="N184" s="3">
        <v>97.026964178935614</v>
      </c>
      <c r="O184" s="3"/>
      <c r="P184" s="12">
        <v>2619200</v>
      </c>
      <c r="Q184" s="12">
        <v>1252100</v>
      </c>
      <c r="R184" s="12">
        <v>1063761</v>
      </c>
      <c r="S184" s="12">
        <v>303400</v>
      </c>
      <c r="T184" s="12">
        <v>2315800</v>
      </c>
      <c r="U184" s="3"/>
      <c r="V184" s="3"/>
      <c r="W184" s="3"/>
      <c r="X184" s="3"/>
      <c r="Y184" s="3"/>
      <c r="Z184" s="3"/>
      <c r="AA184" s="3"/>
      <c r="AB184" s="3"/>
      <c r="AC184" s="3"/>
      <c r="AD184" s="4">
        <v>19506.483931369279</v>
      </c>
      <c r="AE184" s="4">
        <f t="shared" si="5"/>
        <v>173601.58041206759</v>
      </c>
      <c r="AF184" s="4">
        <v>154996.93000000002</v>
      </c>
      <c r="AG184" s="4">
        <v>17416</v>
      </c>
      <c r="AH184" s="3">
        <v>10.716866959336915</v>
      </c>
      <c r="AI184" s="4">
        <v>131303.58000000002</v>
      </c>
      <c r="AJ184" s="4">
        <v>61108806</v>
      </c>
      <c r="AK184" s="2"/>
      <c r="AL184" s="2"/>
      <c r="AM184" s="3"/>
      <c r="AN184" s="3"/>
      <c r="AO184" s="3"/>
      <c r="AR184" s="4"/>
      <c r="AS184" s="4"/>
      <c r="AT184" s="3"/>
      <c r="AU184" s="3">
        <v>98.54910036732754</v>
      </c>
      <c r="AV184" s="3">
        <v>97.782770324213104</v>
      </c>
      <c r="AW184" s="3"/>
      <c r="AX184" s="2">
        <v>92.601414355886334</v>
      </c>
      <c r="AY184" s="2">
        <v>91.257860775147265</v>
      </c>
      <c r="AZ184" s="2"/>
      <c r="BA184" s="2"/>
      <c r="BB184" s="2"/>
      <c r="BC184" s="2"/>
    </row>
    <row r="185" spans="1:55">
      <c r="A185" s="16">
        <v>42278</v>
      </c>
      <c r="B185" s="16" t="str">
        <f t="shared" si="4"/>
        <v>2015-Q4</v>
      </c>
      <c r="C185" s="5">
        <v>93.427149166984293</v>
      </c>
      <c r="D185" s="5">
        <v>94.112888450007006</v>
      </c>
      <c r="E185" s="5">
        <v>94.716708689900344</v>
      </c>
      <c r="F185" s="5">
        <v>89.06006507303006</v>
      </c>
      <c r="G185" s="5">
        <v>87.874174527547396</v>
      </c>
      <c r="H185" s="5">
        <v>86.986733161056577</v>
      </c>
      <c r="I185" s="3">
        <v>94.445988591489623</v>
      </c>
      <c r="J185" s="3">
        <v>95.002190065996302</v>
      </c>
      <c r="K185" s="3">
        <v>93.608122940803</v>
      </c>
      <c r="L185" s="3">
        <v>92.614773285529623</v>
      </c>
      <c r="M185" s="3">
        <v>95.938740725326781</v>
      </c>
      <c r="N185" s="3">
        <v>95.729044880337838</v>
      </c>
      <c r="O185" s="3"/>
      <c r="P185" s="12">
        <v>2634300</v>
      </c>
      <c r="Q185" s="12">
        <v>1262500</v>
      </c>
      <c r="R185" s="12">
        <v>1060300</v>
      </c>
      <c r="S185" s="12">
        <v>311250</v>
      </c>
      <c r="T185" s="12">
        <v>2322800</v>
      </c>
      <c r="U185" s="3"/>
      <c r="V185" s="3"/>
      <c r="W185" s="3"/>
      <c r="X185" s="3"/>
      <c r="Y185" s="3"/>
      <c r="Z185" s="3"/>
      <c r="AA185" s="3"/>
      <c r="AB185" s="3"/>
      <c r="AC185" s="3"/>
      <c r="AD185" s="4">
        <v>19261.979178976981</v>
      </c>
      <c r="AE185" s="4">
        <f t="shared" si="5"/>
        <v>173812.30636295679</v>
      </c>
      <c r="AF185" s="4">
        <v>155530.69</v>
      </c>
      <c r="AG185" s="4">
        <v>17236</v>
      </c>
      <c r="AH185" s="3">
        <v>10.518021850985001</v>
      </c>
      <c r="AI185" s="4">
        <v>131869.41</v>
      </c>
      <c r="AJ185" s="4">
        <v>61280787</v>
      </c>
      <c r="AK185" s="2"/>
      <c r="AL185" s="2"/>
      <c r="AM185" s="3"/>
      <c r="AN185" s="3"/>
      <c r="AO185" s="3"/>
      <c r="AR185" s="4"/>
      <c r="AS185" s="4"/>
      <c r="AT185" s="3"/>
      <c r="AU185" s="3">
        <v>98.683362609842277</v>
      </c>
      <c r="AV185" s="3">
        <v>97.977438075055218</v>
      </c>
      <c r="AW185" s="3"/>
      <c r="AX185" s="2">
        <v>92.926475166678074</v>
      </c>
      <c r="AY185" s="2">
        <v>91.702970449277942</v>
      </c>
      <c r="AZ185" s="2"/>
      <c r="BA185" s="2"/>
      <c r="BB185" s="2"/>
      <c r="BC185" s="2"/>
    </row>
    <row r="186" spans="1:55">
      <c r="A186" s="16">
        <v>42370</v>
      </c>
      <c r="B186" s="16" t="str">
        <f t="shared" si="4"/>
        <v>2016-Q1</v>
      </c>
      <c r="C186" s="5">
        <v>93.970453487999066</v>
      </c>
      <c r="D186" s="5">
        <v>94.665597443352624</v>
      </c>
      <c r="E186" s="5">
        <v>95.2469810434538</v>
      </c>
      <c r="F186" s="5">
        <v>89.824023774902741</v>
      </c>
      <c r="G186" s="5">
        <v>88.466863459834528</v>
      </c>
      <c r="H186" s="5">
        <v>87.514613415820008</v>
      </c>
      <c r="I186" s="3">
        <v>94.757931879174961</v>
      </c>
      <c r="J186" s="3">
        <v>94.922088647683751</v>
      </c>
      <c r="K186" s="3">
        <v>93.617036277195751</v>
      </c>
      <c r="L186" s="3">
        <v>92.552868838962283</v>
      </c>
      <c r="M186" s="3">
        <v>94.890059584085208</v>
      </c>
      <c r="N186" s="3">
        <v>93.826711043521712</v>
      </c>
      <c r="O186" s="3"/>
      <c r="P186" s="12">
        <v>2658389</v>
      </c>
      <c r="Q186" s="12">
        <v>1271500</v>
      </c>
      <c r="R186" s="12">
        <v>1081100</v>
      </c>
      <c r="S186" s="12">
        <v>305360</v>
      </c>
      <c r="T186" s="12">
        <v>2352573</v>
      </c>
      <c r="U186" s="3"/>
      <c r="V186" s="3"/>
      <c r="W186" s="3"/>
      <c r="X186" s="3"/>
      <c r="Y186" s="3"/>
      <c r="Z186" s="3"/>
      <c r="AA186" s="3"/>
      <c r="AB186" s="3"/>
      <c r="AC186" s="3"/>
      <c r="AD186" s="4">
        <v>18915.253443018457</v>
      </c>
      <c r="AE186" s="4">
        <f t="shared" si="5"/>
        <v>173963.0495576676</v>
      </c>
      <c r="AF186" s="4">
        <v>156008.23000000001</v>
      </c>
      <c r="AG186" s="4">
        <v>16963</v>
      </c>
      <c r="AH186" s="3">
        <v>10.321053581965216</v>
      </c>
      <c r="AI186" s="4">
        <v>132392.30000000002</v>
      </c>
      <c r="AJ186" s="4">
        <v>61744334</v>
      </c>
      <c r="AK186" s="2"/>
      <c r="AL186" s="2"/>
      <c r="AM186" s="3"/>
      <c r="AN186" s="3"/>
      <c r="AO186" s="3"/>
      <c r="AR186" s="4"/>
      <c r="AS186" s="4"/>
      <c r="AT186" s="3"/>
      <c r="AU186" s="3">
        <v>98.953407611213521</v>
      </c>
      <c r="AV186" s="3">
        <v>97.807358180338568</v>
      </c>
      <c r="AW186" s="3"/>
      <c r="AX186" s="2">
        <v>93.049391705148793</v>
      </c>
      <c r="AY186" s="2">
        <v>92.075543853750574</v>
      </c>
      <c r="AZ186" s="2"/>
      <c r="BA186" s="2"/>
      <c r="BB186" s="2"/>
      <c r="BC186" s="2"/>
    </row>
    <row r="187" spans="1:55">
      <c r="A187" s="16">
        <v>42461</v>
      </c>
      <c r="B187" s="16" t="str">
        <f t="shared" si="4"/>
        <v>2016-Q2</v>
      </c>
      <c r="C187" s="5">
        <v>94.171805094252221</v>
      </c>
      <c r="D187" s="5">
        <v>94.859299875145666</v>
      </c>
      <c r="E187" s="5">
        <v>95.545434791357664</v>
      </c>
      <c r="F187" s="5">
        <v>90.025763370345871</v>
      </c>
      <c r="G187" s="5">
        <v>89.525192084287724</v>
      </c>
      <c r="H187" s="5">
        <v>88.269003307377602</v>
      </c>
      <c r="I187" s="3">
        <v>94.920193899851512</v>
      </c>
      <c r="J187" s="3">
        <v>95.208636765790246</v>
      </c>
      <c r="K187" s="3">
        <v>93.848737244078023</v>
      </c>
      <c r="L187" s="3">
        <v>92.607391213739248</v>
      </c>
      <c r="M187" s="3">
        <v>95.031494808455676</v>
      </c>
      <c r="N187" s="3">
        <v>93.989792305115174</v>
      </c>
      <c r="O187" s="3"/>
      <c r="P187" s="12">
        <v>2668600</v>
      </c>
      <c r="Q187" s="12">
        <v>1278484</v>
      </c>
      <c r="R187" s="12">
        <v>1079200</v>
      </c>
      <c r="S187" s="12">
        <v>309430</v>
      </c>
      <c r="T187" s="12">
        <v>2357700</v>
      </c>
      <c r="U187" s="3"/>
      <c r="V187" s="3"/>
      <c r="W187" s="3"/>
      <c r="X187" s="3"/>
      <c r="Y187" s="3"/>
      <c r="Z187" s="3"/>
      <c r="AA187" s="3"/>
      <c r="AB187" s="3"/>
      <c r="AC187" s="3"/>
      <c r="AD187" s="4">
        <v>18550.253636797239</v>
      </c>
      <c r="AE187" s="4">
        <f t="shared" si="5"/>
        <v>174312.76035740512</v>
      </c>
      <c r="AF187" s="4">
        <v>156672.60999999999</v>
      </c>
      <c r="AG187" s="4">
        <v>16673</v>
      </c>
      <c r="AH187" s="3">
        <v>10.119827327176939</v>
      </c>
      <c r="AI187" s="4">
        <v>132966.17000000001</v>
      </c>
      <c r="AJ187" s="4">
        <v>61868503</v>
      </c>
      <c r="AK187" s="2"/>
      <c r="AL187" s="2"/>
      <c r="AM187" s="3"/>
      <c r="AN187" s="3"/>
      <c r="AO187" s="3"/>
      <c r="AR187" s="4"/>
      <c r="AS187" s="4"/>
      <c r="AT187" s="3"/>
      <c r="AU187" s="3">
        <v>98.744919018825854</v>
      </c>
      <c r="AV187" s="3">
        <v>97.820212906739201</v>
      </c>
      <c r="AW187" s="3"/>
      <c r="AX187" s="2">
        <v>93.35925977533968</v>
      </c>
      <c r="AY187" s="2">
        <v>92.18752546173441</v>
      </c>
      <c r="AZ187" s="2"/>
      <c r="BA187" s="2"/>
      <c r="BB187" s="2"/>
      <c r="BC187" s="2"/>
    </row>
    <row r="188" spans="1:55">
      <c r="A188" s="16">
        <v>42552</v>
      </c>
      <c r="B188" s="16" t="str">
        <f t="shared" si="4"/>
        <v>2016-Q3</v>
      </c>
      <c r="C188" s="5">
        <v>94.626314399888585</v>
      </c>
      <c r="D188" s="5">
        <v>95.254913866094157</v>
      </c>
      <c r="E188" s="5">
        <v>95.857217268779493</v>
      </c>
      <c r="F188" s="5">
        <v>90.964537709301851</v>
      </c>
      <c r="G188" s="5">
        <v>90.050656492349276</v>
      </c>
      <c r="H188" s="5">
        <v>88.988333451877054</v>
      </c>
      <c r="I188" s="3">
        <v>95.1064530892384</v>
      </c>
      <c r="J188" s="3">
        <v>95.445774105742203</v>
      </c>
      <c r="K188" s="3">
        <v>94.256420090055315</v>
      </c>
      <c r="L188" s="3">
        <v>92.880886378895497</v>
      </c>
      <c r="M188" s="3">
        <v>95.510952707901438</v>
      </c>
      <c r="N188" s="3">
        <v>94.843538070098887</v>
      </c>
      <c r="O188" s="3"/>
      <c r="P188" s="12">
        <v>2686800</v>
      </c>
      <c r="Q188" s="12">
        <v>1289700</v>
      </c>
      <c r="R188" s="12">
        <v>1087200</v>
      </c>
      <c r="S188" s="12">
        <v>310040</v>
      </c>
      <c r="T188" s="12">
        <v>2376900</v>
      </c>
      <c r="U188" s="3"/>
      <c r="V188" s="3"/>
      <c r="W188" s="3"/>
      <c r="X188" s="3"/>
      <c r="Y188" s="3"/>
      <c r="Z188" s="3"/>
      <c r="AA188" s="3"/>
      <c r="AB188" s="3"/>
      <c r="AC188" s="3"/>
      <c r="AD188" s="4">
        <v>18080.060671241219</v>
      </c>
      <c r="AE188" s="4">
        <f t="shared" si="5"/>
        <v>174435.30402599848</v>
      </c>
      <c r="AF188" s="4">
        <v>157116.67000000001</v>
      </c>
      <c r="AG188" s="4">
        <v>16285</v>
      </c>
      <c r="AH188" s="3">
        <v>9.9283995993249334</v>
      </c>
      <c r="AI188" s="4">
        <v>133529.30000000002</v>
      </c>
      <c r="AJ188" s="4">
        <v>61904991</v>
      </c>
      <c r="AK188" s="2"/>
      <c r="AL188" s="2"/>
      <c r="AM188" s="3"/>
      <c r="AN188" s="3"/>
      <c r="AO188" s="3"/>
      <c r="AR188" s="4"/>
      <c r="AS188" s="4"/>
      <c r="AT188" s="3"/>
      <c r="AU188" s="3">
        <v>98.941069473919825</v>
      </c>
      <c r="AV188" s="3">
        <v>98.234395427491705</v>
      </c>
      <c r="AW188" s="3"/>
      <c r="AX188" s="2">
        <v>93.722502823251233</v>
      </c>
      <c r="AY188" s="2">
        <v>92.730046631049447</v>
      </c>
      <c r="AZ188" s="2"/>
      <c r="BA188" s="2"/>
      <c r="BB188" s="2"/>
      <c r="BC188" s="2"/>
    </row>
    <row r="189" spans="1:55">
      <c r="A189" s="16">
        <v>42644</v>
      </c>
      <c r="B189" s="16" t="str">
        <f t="shared" si="4"/>
        <v>2016-Q4</v>
      </c>
      <c r="C189" s="5">
        <v>95.146232185399157</v>
      </c>
      <c r="D189" s="5">
        <v>95.901144241478718</v>
      </c>
      <c r="E189" s="5">
        <v>96.527931766571712</v>
      </c>
      <c r="F189" s="5">
        <v>91.458396045234892</v>
      </c>
      <c r="G189" s="5">
        <v>90.966477935565976</v>
      </c>
      <c r="H189" s="5">
        <v>90.519598566021514</v>
      </c>
      <c r="I189" s="3">
        <v>95.285556208203687</v>
      </c>
      <c r="J189" s="3">
        <v>95.81482111886065</v>
      </c>
      <c r="K189" s="3">
        <v>94.258409576303791</v>
      </c>
      <c r="L189" s="3">
        <v>93.232718979810969</v>
      </c>
      <c r="M189" s="3">
        <v>96.229774544265567</v>
      </c>
      <c r="N189" s="3">
        <v>96.014132422497283</v>
      </c>
      <c r="O189" s="3"/>
      <c r="P189" s="12">
        <v>2706600</v>
      </c>
      <c r="Q189" s="12">
        <v>1301400</v>
      </c>
      <c r="R189" s="12">
        <v>1093600</v>
      </c>
      <c r="S189" s="12">
        <v>312370</v>
      </c>
      <c r="T189" s="12">
        <v>2395000</v>
      </c>
      <c r="U189" s="3"/>
      <c r="V189" s="3"/>
      <c r="W189" s="3"/>
      <c r="X189" s="3"/>
      <c r="Y189" s="3"/>
      <c r="Z189" s="3"/>
      <c r="AA189" s="3"/>
      <c r="AB189" s="3"/>
      <c r="AC189" s="3"/>
      <c r="AD189" s="4">
        <v>17705.982458569135</v>
      </c>
      <c r="AE189" s="4">
        <f t="shared" si="5"/>
        <v>174673.56596622811</v>
      </c>
      <c r="AF189" s="4">
        <v>157675.94999999998</v>
      </c>
      <c r="AG189" s="4">
        <v>15983</v>
      </c>
      <c r="AH189" s="3">
        <v>9.7310751470628851</v>
      </c>
      <c r="AI189" s="4">
        <v>134049.05000000002</v>
      </c>
      <c r="AJ189" s="4">
        <v>62060889</v>
      </c>
      <c r="AK189" s="2"/>
      <c r="AL189" s="2"/>
      <c r="AM189" s="3"/>
      <c r="AN189" s="3"/>
      <c r="AO189" s="3"/>
      <c r="AR189" s="4"/>
      <c r="AS189" s="4"/>
      <c r="AT189" s="3"/>
      <c r="AU189" s="3">
        <v>99.131820025277989</v>
      </c>
      <c r="AV189" s="3">
        <v>98.526015266733182</v>
      </c>
      <c r="AW189" s="3"/>
      <c r="AX189" s="2">
        <v>94.057687280546489</v>
      </c>
      <c r="AY189" s="2">
        <v>93.241097274890123</v>
      </c>
      <c r="AZ189" s="2"/>
      <c r="BA189" s="2"/>
      <c r="BB189" s="2"/>
      <c r="BC189" s="2"/>
    </row>
    <row r="190" spans="1:55">
      <c r="A190" s="16">
        <v>42736</v>
      </c>
      <c r="B190" s="16" t="str">
        <f t="shared" si="4"/>
        <v>2017-Q1</v>
      </c>
      <c r="C190" s="5">
        <v>95.954783963304266</v>
      </c>
      <c r="D190" s="5">
        <v>96.318205761258596</v>
      </c>
      <c r="E190" s="5">
        <v>96.322863071661388</v>
      </c>
      <c r="F190" s="5">
        <v>92.426888347489495</v>
      </c>
      <c r="G190" s="5">
        <v>92.84189568106774</v>
      </c>
      <c r="H190" s="5">
        <v>91.826562787447486</v>
      </c>
      <c r="I190" s="3">
        <v>95.592549157317393</v>
      </c>
      <c r="J190" s="3">
        <v>96.315964822394577</v>
      </c>
      <c r="K190" s="3">
        <v>94.954672452473332</v>
      </c>
      <c r="L190" s="3">
        <v>93.63259243935758</v>
      </c>
      <c r="M190" s="3">
        <v>97.534236849622133</v>
      </c>
      <c r="N190" s="3">
        <v>97.974435252092988</v>
      </c>
      <c r="O190" s="3"/>
      <c r="P190" s="12">
        <v>2738400</v>
      </c>
      <c r="Q190" s="12">
        <v>1314400</v>
      </c>
      <c r="R190" s="12">
        <v>1103700</v>
      </c>
      <c r="S190" s="12">
        <v>319930</v>
      </c>
      <c r="T190" s="12">
        <v>2418000</v>
      </c>
      <c r="U190" s="3"/>
      <c r="V190" s="3"/>
      <c r="W190" s="3"/>
      <c r="X190" s="3"/>
      <c r="Y190" s="3"/>
      <c r="Z190" s="3"/>
      <c r="AA190" s="3"/>
      <c r="AB190" s="3"/>
      <c r="AC190" s="3"/>
      <c r="AD190" s="4">
        <v>17162.914629022569</v>
      </c>
      <c r="AE190" s="4">
        <f t="shared" si="5"/>
        <v>174804.08674951346</v>
      </c>
      <c r="AF190" s="4">
        <v>158315.46</v>
      </c>
      <c r="AG190" s="4">
        <v>15544</v>
      </c>
      <c r="AH190" s="3">
        <v>9.4326323006057429</v>
      </c>
      <c r="AI190" s="4">
        <v>134699.83000000002</v>
      </c>
      <c r="AJ190" s="4">
        <v>62347117</v>
      </c>
      <c r="AK190" s="2"/>
      <c r="AL190" s="2"/>
      <c r="AM190" s="3"/>
      <c r="AN190" s="3"/>
      <c r="AO190" s="3"/>
      <c r="AR190" s="4"/>
      <c r="AS190" s="4"/>
      <c r="AT190" s="3"/>
      <c r="AU190" s="3">
        <v>99.570398690424767</v>
      </c>
      <c r="AV190" s="3">
        <v>98.907123686843335</v>
      </c>
      <c r="AW190" s="3"/>
      <c r="AX190" s="2">
        <v>94.197990029133337</v>
      </c>
      <c r="AY190" s="2">
        <v>93.793314230374619</v>
      </c>
      <c r="AZ190" s="2"/>
      <c r="BA190" s="2"/>
      <c r="BB190" s="2"/>
      <c r="BC190" s="2"/>
    </row>
    <row r="191" spans="1:55">
      <c r="A191" s="16">
        <v>42826</v>
      </c>
      <c r="B191" s="16" t="str">
        <f t="shared" si="4"/>
        <v>2017-Q2</v>
      </c>
      <c r="C191" s="5">
        <v>96.599665003747077</v>
      </c>
      <c r="D191" s="5">
        <v>96.839910989149502</v>
      </c>
      <c r="E191" s="5">
        <v>96.706066929550843</v>
      </c>
      <c r="F191" s="5">
        <v>93.163873617671186</v>
      </c>
      <c r="G191" s="5">
        <v>94.143553549696463</v>
      </c>
      <c r="H191" s="5">
        <v>93.20442175450377</v>
      </c>
      <c r="I191" s="3">
        <v>95.982090668834076</v>
      </c>
      <c r="J191" s="3">
        <v>96.620898600663168</v>
      </c>
      <c r="K191" s="3">
        <v>95.398870800838381</v>
      </c>
      <c r="L191" s="3">
        <v>94.593467060125349</v>
      </c>
      <c r="M191" s="3">
        <v>97.39109363760096</v>
      </c>
      <c r="N191" s="3">
        <v>97.445734705948411</v>
      </c>
      <c r="O191" s="3"/>
      <c r="P191" s="12">
        <v>2768100</v>
      </c>
      <c r="Q191" s="12">
        <v>1327400</v>
      </c>
      <c r="R191" s="12">
        <v>1118660</v>
      </c>
      <c r="S191" s="12">
        <v>322790</v>
      </c>
      <c r="T191" s="12">
        <v>2446100</v>
      </c>
      <c r="U191" s="3"/>
      <c r="V191" s="3"/>
      <c r="W191" s="3"/>
      <c r="X191" s="3"/>
      <c r="Y191" s="3"/>
      <c r="Z191" s="3"/>
      <c r="AA191" s="3"/>
      <c r="AB191" s="3"/>
      <c r="AC191" s="3"/>
      <c r="AD191" s="4">
        <v>16490.500405442923</v>
      </c>
      <c r="AE191" s="4">
        <f t="shared" si="5"/>
        <v>174955.53704179247</v>
      </c>
      <c r="AF191" s="4">
        <v>158972.35999999999</v>
      </c>
      <c r="AG191" s="4">
        <v>14984</v>
      </c>
      <c r="AH191" s="3">
        <v>9.1355651338857005</v>
      </c>
      <c r="AI191" s="4">
        <v>135456.71</v>
      </c>
      <c r="AJ191" s="4">
        <v>62649515</v>
      </c>
      <c r="AK191" s="2"/>
      <c r="AL191" s="2"/>
      <c r="AM191" s="3"/>
      <c r="AN191" s="3"/>
      <c r="AO191" s="3"/>
      <c r="AR191" s="4"/>
      <c r="AS191" s="4"/>
      <c r="AT191" s="3"/>
      <c r="AU191" s="3">
        <v>99.825372640444058</v>
      </c>
      <c r="AV191" s="3">
        <v>99.091230958879436</v>
      </c>
      <c r="AW191" s="3"/>
      <c r="AX191" s="2">
        <v>94.49631723331531</v>
      </c>
      <c r="AY191" s="2">
        <v>94.331300809653158</v>
      </c>
      <c r="AZ191" s="2"/>
      <c r="BA191" s="2"/>
      <c r="BB191" s="2"/>
      <c r="BC191" s="2"/>
    </row>
    <row r="192" spans="1:55">
      <c r="A192" s="16">
        <v>42917</v>
      </c>
      <c r="B192" s="16" t="str">
        <f t="shared" si="4"/>
        <v>2017-Q3</v>
      </c>
      <c r="C192" s="5">
        <v>97.182413388294435</v>
      </c>
      <c r="D192" s="5">
        <v>97.177175649314464</v>
      </c>
      <c r="E192" s="5">
        <v>97.109197516001913</v>
      </c>
      <c r="F192" s="5">
        <v>95.794940223360385</v>
      </c>
      <c r="G192" s="5">
        <v>95.127780067966583</v>
      </c>
      <c r="H192" s="5">
        <v>94.303368918570769</v>
      </c>
      <c r="I192" s="3">
        <v>96.23579338771205</v>
      </c>
      <c r="J192" s="3">
        <v>96.7932520948481</v>
      </c>
      <c r="K192" s="3">
        <v>95.665411930945808</v>
      </c>
      <c r="L192" s="3">
        <v>94.057862059840318</v>
      </c>
      <c r="M192" s="3">
        <v>97.029329789968756</v>
      </c>
      <c r="N192" s="3">
        <v>96.893470143712364</v>
      </c>
      <c r="O192" s="3"/>
      <c r="P192" s="12">
        <v>2792132</v>
      </c>
      <c r="Q192" s="12">
        <v>1339300</v>
      </c>
      <c r="R192" s="12">
        <v>1132800</v>
      </c>
      <c r="S192" s="12">
        <v>320750</v>
      </c>
      <c r="T192" s="12">
        <v>2472100</v>
      </c>
      <c r="U192" s="3"/>
      <c r="V192" s="3"/>
      <c r="W192" s="3"/>
      <c r="X192" s="3"/>
      <c r="Y192" s="3"/>
      <c r="Z192" s="3"/>
      <c r="AA192" s="3"/>
      <c r="AB192" s="3"/>
      <c r="AC192" s="3"/>
      <c r="AD192" s="4">
        <v>16117.514687027618</v>
      </c>
      <c r="AE192" s="4">
        <f t="shared" si="5"/>
        <v>175360.50338397318</v>
      </c>
      <c r="AF192" s="4">
        <v>159698.41</v>
      </c>
      <c r="AG192" s="4">
        <v>14678</v>
      </c>
      <c r="AH192" s="3">
        <v>8.9313688554366877</v>
      </c>
      <c r="AI192" s="4">
        <v>136199.54</v>
      </c>
      <c r="AJ192" s="4">
        <v>62854617</v>
      </c>
      <c r="AK192" s="2"/>
      <c r="AL192" s="2"/>
      <c r="AM192" s="3"/>
      <c r="AN192" s="3"/>
      <c r="AO192" s="3"/>
      <c r="AR192" s="4"/>
      <c r="AS192" s="4"/>
      <c r="AT192" s="3"/>
      <c r="AU192" s="3">
        <v>99.970998311632471</v>
      </c>
      <c r="AV192" s="3">
        <v>99.363713044346397</v>
      </c>
      <c r="AW192" s="3"/>
      <c r="AX192" s="2">
        <v>94.771875910780395</v>
      </c>
      <c r="AY192" s="2">
        <v>94.744390466668676</v>
      </c>
      <c r="AZ192" s="2"/>
      <c r="BA192" s="2"/>
      <c r="BB192" s="2"/>
      <c r="BC192" s="2"/>
    </row>
    <row r="193" spans="1:55">
      <c r="A193" s="16">
        <v>43009</v>
      </c>
      <c r="B193" s="16" t="str">
        <f t="shared" si="4"/>
        <v>2017-Q4</v>
      </c>
      <c r="C193" s="5">
        <v>97.897116135548345</v>
      </c>
      <c r="D193" s="5">
        <v>97.603012856079971</v>
      </c>
      <c r="E193" s="5">
        <v>97.590534716266959</v>
      </c>
      <c r="F193" s="5">
        <v>96.457073458525613</v>
      </c>
      <c r="G193" s="5">
        <v>96.506331408037013</v>
      </c>
      <c r="H193" s="5">
        <v>95.911182231013484</v>
      </c>
      <c r="I193" s="3">
        <v>96.632004582717002</v>
      </c>
      <c r="J193" s="3">
        <v>97.144758702124861</v>
      </c>
      <c r="K193" s="3">
        <v>96.112475364222803</v>
      </c>
      <c r="L193" s="3">
        <v>94.467781050228879</v>
      </c>
      <c r="M193" s="3">
        <v>97.699567548833542</v>
      </c>
      <c r="N193" s="3">
        <v>97.710978353654767</v>
      </c>
      <c r="O193" s="3"/>
      <c r="P193" s="12">
        <v>2824246</v>
      </c>
      <c r="Q193" s="12">
        <v>1354400</v>
      </c>
      <c r="R193" s="12">
        <v>1144458</v>
      </c>
      <c r="S193" s="12">
        <v>325000</v>
      </c>
      <c r="T193" s="12">
        <v>2498900</v>
      </c>
      <c r="U193" s="3"/>
      <c r="V193" s="3"/>
      <c r="W193" s="3"/>
      <c r="X193" s="3"/>
      <c r="Y193" s="3"/>
      <c r="Z193" s="3"/>
      <c r="AA193" s="3"/>
      <c r="AB193" s="3"/>
      <c r="AC193" s="3"/>
      <c r="AD193" s="4">
        <v>15714.562747247333</v>
      </c>
      <c r="AE193" s="4">
        <f t="shared" si="5"/>
        <v>175533.03551465913</v>
      </c>
      <c r="AF193" s="4">
        <v>160201.38999999998</v>
      </c>
      <c r="AG193" s="4">
        <v>14342</v>
      </c>
      <c r="AH193" s="3">
        <v>8.7343362289081927</v>
      </c>
      <c r="AI193" s="4">
        <v>136700.91</v>
      </c>
      <c r="AJ193" s="4">
        <v>63139919</v>
      </c>
      <c r="AK193" s="2"/>
      <c r="AL193" s="2"/>
      <c r="AM193" s="3"/>
      <c r="AN193" s="3"/>
      <c r="AO193" s="3"/>
      <c r="AR193" s="4"/>
      <c r="AS193" s="4"/>
      <c r="AT193" s="3"/>
      <c r="AU193" s="3">
        <v>100.39002440176455</v>
      </c>
      <c r="AV193" s="3">
        <v>99.642174006498337</v>
      </c>
      <c r="AW193" s="3"/>
      <c r="AX193" s="2">
        <v>95.141027172234644</v>
      </c>
      <c r="AY193" s="2">
        <v>95.512100394295771</v>
      </c>
      <c r="AZ193" s="2"/>
      <c r="BA193" s="2"/>
      <c r="BB193" s="2"/>
      <c r="BC193" s="2"/>
    </row>
    <row r="194" spans="1:55">
      <c r="A194" s="16">
        <v>43101</v>
      </c>
      <c r="B194" s="16" t="str">
        <f t="shared" si="4"/>
        <v>2018-Q1</v>
      </c>
      <c r="C194" s="5">
        <v>97.895907878230631</v>
      </c>
      <c r="D194" s="5">
        <v>98.005104807890262</v>
      </c>
      <c r="E194" s="5">
        <v>97.438079519692437</v>
      </c>
      <c r="F194" s="5">
        <v>96.54156977192423</v>
      </c>
      <c r="G194" s="5">
        <v>97.125891452401319</v>
      </c>
      <c r="H194" s="5">
        <v>96.672176560044377</v>
      </c>
      <c r="I194" s="3">
        <v>97.021680864718405</v>
      </c>
      <c r="J194" s="3">
        <v>97.650199632226375</v>
      </c>
      <c r="K194" s="3">
        <v>96.552503148329279</v>
      </c>
      <c r="L194" s="3">
        <v>94.845704143132565</v>
      </c>
      <c r="M194" s="3">
        <v>97.949671237234455</v>
      </c>
      <c r="N194" s="3">
        <v>98.432658452836847</v>
      </c>
      <c r="O194" s="3"/>
      <c r="P194" s="12">
        <v>2835600</v>
      </c>
      <c r="Q194" s="12">
        <v>1366349</v>
      </c>
      <c r="R194" s="12">
        <v>1140000</v>
      </c>
      <c r="S194" s="12">
        <v>331010</v>
      </c>
      <c r="T194" s="12">
        <v>2506300</v>
      </c>
      <c r="U194" s="3"/>
      <c r="V194" s="3"/>
      <c r="W194" s="3"/>
      <c r="X194" s="3"/>
      <c r="Y194" s="3"/>
      <c r="Z194" s="3"/>
      <c r="AA194" s="3"/>
      <c r="AB194" s="3"/>
      <c r="AC194" s="3"/>
      <c r="AD194" s="4">
        <v>15395.625883503317</v>
      </c>
      <c r="AE194" s="4">
        <f t="shared" si="5"/>
        <v>175941.98013657864</v>
      </c>
      <c r="AF194" s="4">
        <v>160918.37</v>
      </c>
      <c r="AG194" s="4">
        <v>14081</v>
      </c>
      <c r="AH194" s="3">
        <v>8.5389570612518018</v>
      </c>
      <c r="AI194" s="4">
        <v>137462.43</v>
      </c>
      <c r="AJ194" s="4">
        <v>63140789</v>
      </c>
      <c r="AK194" s="2"/>
      <c r="AL194" s="2"/>
      <c r="AM194" s="3"/>
      <c r="AN194" s="3"/>
      <c r="AO194" s="3"/>
      <c r="AR194" s="4"/>
      <c r="AS194" s="4"/>
      <c r="AT194" s="3"/>
      <c r="AU194" s="3">
        <v>99.941498026343567</v>
      </c>
      <c r="AV194" s="3">
        <v>99.639571285627426</v>
      </c>
      <c r="AW194" s="3"/>
      <c r="AX194" s="2">
        <v>95.979857847396104</v>
      </c>
      <c r="AY194" s="2">
        <v>95.923707736242719</v>
      </c>
      <c r="AZ194" s="2"/>
      <c r="BA194" s="2"/>
      <c r="BB194" s="2"/>
      <c r="BC194" s="2"/>
    </row>
    <row r="195" spans="1:55">
      <c r="A195" s="16">
        <v>43191</v>
      </c>
      <c r="B195" s="16" t="str">
        <f t="shared" ref="B195:B226" si="6">YEAR(A195)&amp;"-Q"&amp;ROUNDUP(MONTH(A195)/3,0)</f>
        <v>2018-Q2</v>
      </c>
      <c r="C195" s="5">
        <v>98.422683734475925</v>
      </c>
      <c r="D195" s="5">
        <v>98.301553329668351</v>
      </c>
      <c r="E195" s="5">
        <v>97.818508912789042</v>
      </c>
      <c r="F195" s="5">
        <v>98.218900925988294</v>
      </c>
      <c r="G195" s="5">
        <v>97.606245490741244</v>
      </c>
      <c r="H195" s="5">
        <v>97.489285330444062</v>
      </c>
      <c r="I195" s="3">
        <v>97.300937333084875</v>
      </c>
      <c r="J195" s="3">
        <v>98.094657534059678</v>
      </c>
      <c r="K195" s="3">
        <v>96.907565941735086</v>
      </c>
      <c r="L195" s="3">
        <v>95.499867265622584</v>
      </c>
      <c r="M195" s="3">
        <v>98.679906773509686</v>
      </c>
      <c r="N195" s="3">
        <v>99.252771672670633</v>
      </c>
      <c r="O195" s="3"/>
      <c r="P195" s="12">
        <v>2859100</v>
      </c>
      <c r="Q195" s="12">
        <v>1382000</v>
      </c>
      <c r="R195" s="12">
        <v>1140900</v>
      </c>
      <c r="S195" s="12">
        <v>336337</v>
      </c>
      <c r="T195" s="12">
        <v>2522900</v>
      </c>
      <c r="U195" s="3"/>
      <c r="V195" s="3"/>
      <c r="W195" s="3"/>
      <c r="X195" s="3"/>
      <c r="Y195" s="3"/>
      <c r="Z195" s="3"/>
      <c r="AA195" s="3"/>
      <c r="AB195" s="3"/>
      <c r="AC195" s="3"/>
      <c r="AD195" s="4">
        <v>14825.88396050186</v>
      </c>
      <c r="AE195" s="4">
        <f t="shared" ref="AE195:AE224" si="7">AF195/(1-AH195/100)</f>
        <v>176194.412019012</v>
      </c>
      <c r="AF195" s="4">
        <v>161685.13</v>
      </c>
      <c r="AG195" s="4">
        <v>13605</v>
      </c>
      <c r="AH195" s="3">
        <v>8.2348139494040122</v>
      </c>
      <c r="AI195" s="4">
        <v>138157.79999999999</v>
      </c>
      <c r="AJ195" s="4">
        <v>63679469</v>
      </c>
      <c r="AK195" s="2"/>
      <c r="AL195" s="2"/>
      <c r="AM195" s="3"/>
      <c r="AN195" s="3"/>
      <c r="AO195" s="3"/>
      <c r="AR195" s="4"/>
      <c r="AS195" s="4"/>
      <c r="AT195" s="3"/>
      <c r="AU195" s="3">
        <v>100.00277788799055</v>
      </c>
      <c r="AV195" s="3">
        <v>99.32831907894591</v>
      </c>
      <c r="AW195" s="3"/>
      <c r="AX195" s="2">
        <v>96.562779598581727</v>
      </c>
      <c r="AY195" s="2">
        <v>96.565462004439524</v>
      </c>
      <c r="AZ195" s="2"/>
      <c r="BA195" s="2"/>
      <c r="BB195" s="2"/>
      <c r="BC195" s="2"/>
    </row>
    <row r="196" spans="1:55">
      <c r="A196" s="16">
        <v>43282</v>
      </c>
      <c r="B196" s="16" t="str">
        <f t="shared" si="6"/>
        <v>2018-Q3</v>
      </c>
      <c r="C196" s="5">
        <v>98.462476651113832</v>
      </c>
      <c r="D196" s="5">
        <v>98.292898311804436</v>
      </c>
      <c r="E196" s="5">
        <v>97.861072506918205</v>
      </c>
      <c r="F196" s="5">
        <v>98.444397575333284</v>
      </c>
      <c r="G196" s="5">
        <v>97.631167429485004</v>
      </c>
      <c r="H196" s="5">
        <v>98.104822777615283</v>
      </c>
      <c r="I196" s="3">
        <v>97.804201774067138</v>
      </c>
      <c r="J196" s="3">
        <v>98.631781279999927</v>
      </c>
      <c r="K196" s="3">
        <v>97.539167345989213</v>
      </c>
      <c r="L196" s="3">
        <v>96.085288403906418</v>
      </c>
      <c r="M196" s="3">
        <v>99.796979201866435</v>
      </c>
      <c r="N196" s="3">
        <v>100.71946567664212</v>
      </c>
      <c r="O196" s="3"/>
      <c r="P196" s="12">
        <v>2875000</v>
      </c>
      <c r="Q196" s="12">
        <v>1397100</v>
      </c>
      <c r="R196" s="12">
        <v>1140800</v>
      </c>
      <c r="S196" s="12">
        <v>335990</v>
      </c>
      <c r="T196" s="12">
        <v>2537900</v>
      </c>
      <c r="U196" s="3"/>
      <c r="V196" s="3"/>
      <c r="W196" s="3"/>
      <c r="X196" s="3"/>
      <c r="Y196" s="3"/>
      <c r="Z196" s="3"/>
      <c r="AA196" s="3"/>
      <c r="AB196" s="3"/>
      <c r="AC196" s="3"/>
      <c r="AD196" s="4">
        <v>14363.944546648156</v>
      </c>
      <c r="AE196" s="4">
        <f t="shared" si="7"/>
        <v>176266.88997603476</v>
      </c>
      <c r="AF196" s="4">
        <v>162106.28000000003</v>
      </c>
      <c r="AG196" s="4">
        <v>13210</v>
      </c>
      <c r="AH196" s="3">
        <v>8.0336187799989069</v>
      </c>
      <c r="AI196" s="4">
        <v>138556.48000000001</v>
      </c>
      <c r="AJ196" s="4">
        <v>63894903</v>
      </c>
      <c r="AK196" s="2"/>
      <c r="AL196" s="2"/>
      <c r="AM196" s="3"/>
      <c r="AN196" s="3"/>
      <c r="AO196" s="3"/>
      <c r="AR196" s="4"/>
      <c r="AS196" s="4"/>
      <c r="AT196" s="3"/>
      <c r="AU196" s="3">
        <v>99.783298693610931</v>
      </c>
      <c r="AV196" s="3">
        <v>99.033438143127626</v>
      </c>
      <c r="AW196" s="3"/>
      <c r="AX196" s="2">
        <v>97.571918518021675</v>
      </c>
      <c r="AY196" s="2">
        <v>97.360478895924246</v>
      </c>
      <c r="AZ196" s="2"/>
      <c r="BA196" s="2"/>
      <c r="BB196" s="2"/>
      <c r="BC196" s="2"/>
    </row>
    <row r="197" spans="1:55">
      <c r="A197" s="16">
        <v>43374</v>
      </c>
      <c r="B197" s="16" t="str">
        <f t="shared" si="6"/>
        <v>2018-Q4</v>
      </c>
      <c r="C197" s="5">
        <v>98.987850466868821</v>
      </c>
      <c r="D197" s="5">
        <v>98.736763728712461</v>
      </c>
      <c r="E197" s="5">
        <v>98.405523725812728</v>
      </c>
      <c r="F197" s="5">
        <v>99.652358780971198</v>
      </c>
      <c r="G197" s="5">
        <v>98.278374655655597</v>
      </c>
      <c r="H197" s="5">
        <v>99.116932302651762</v>
      </c>
      <c r="I197" s="3">
        <v>98.310977602931274</v>
      </c>
      <c r="J197" s="3">
        <v>98.939277152022271</v>
      </c>
      <c r="K197" s="3">
        <v>98.01707656567379</v>
      </c>
      <c r="L197" s="3">
        <v>96.908667879214477</v>
      </c>
      <c r="M197" s="3">
        <v>99.837402340996377</v>
      </c>
      <c r="N197" s="3">
        <v>100.54846589324602</v>
      </c>
      <c r="O197" s="3"/>
      <c r="P197" s="12">
        <v>2905300</v>
      </c>
      <c r="Q197" s="12">
        <v>1409100</v>
      </c>
      <c r="R197" s="12">
        <v>1157300</v>
      </c>
      <c r="S197" s="12">
        <v>336700</v>
      </c>
      <c r="T197" s="12">
        <v>2566400</v>
      </c>
      <c r="U197" s="3"/>
      <c r="V197" s="3"/>
      <c r="W197" s="3"/>
      <c r="X197" s="3"/>
      <c r="Y197" s="3"/>
      <c r="Z197" s="3"/>
      <c r="AA197" s="3"/>
      <c r="AB197" s="3"/>
      <c r="AC197" s="3"/>
      <c r="AD197" s="4">
        <v>14086.196517678856</v>
      </c>
      <c r="AE197" s="4">
        <f t="shared" si="7"/>
        <v>176347.4518498214</v>
      </c>
      <c r="AF197" s="4">
        <v>162536.34999999998</v>
      </c>
      <c r="AG197" s="4">
        <v>12983</v>
      </c>
      <c r="AH197" s="3">
        <v>7.8317558348294414</v>
      </c>
      <c r="AI197" s="4">
        <v>138980.18000000002</v>
      </c>
      <c r="AJ197" s="4">
        <v>64003866</v>
      </c>
      <c r="AK197" s="2"/>
      <c r="AL197" s="2"/>
      <c r="AM197" s="3"/>
      <c r="AN197" s="3"/>
      <c r="AO197" s="3"/>
      <c r="AR197" s="4"/>
      <c r="AS197" s="4"/>
      <c r="AT197" s="3"/>
      <c r="AU197" s="3">
        <v>100.05028545534648</v>
      </c>
      <c r="AV197" s="3">
        <v>99.392359989805442</v>
      </c>
      <c r="AW197" s="3"/>
      <c r="AX197" s="2">
        <v>97.889742493617732</v>
      </c>
      <c r="AY197" s="2">
        <v>97.938966796368149</v>
      </c>
      <c r="AZ197" s="2"/>
      <c r="BA197" s="2"/>
      <c r="BB197" s="2"/>
      <c r="BC197" s="2"/>
    </row>
    <row r="198" spans="1:55">
      <c r="A198" s="16">
        <v>43466</v>
      </c>
      <c r="B198" s="16" t="str">
        <f t="shared" si="6"/>
        <v>2019-Q1</v>
      </c>
      <c r="C198" s="5">
        <v>99.711258798540229</v>
      </c>
      <c r="D198" s="5">
        <v>99.222043138577973</v>
      </c>
      <c r="E198" s="5">
        <v>99.209888171131908</v>
      </c>
      <c r="F198" s="5">
        <v>100.96199820512528</v>
      </c>
      <c r="G198" s="5">
        <v>100.33650461530725</v>
      </c>
      <c r="H198" s="5">
        <v>100.20048379793002</v>
      </c>
      <c r="I198" s="3">
        <v>98.593790512003082</v>
      </c>
      <c r="J198" s="3">
        <v>98.898774010663615</v>
      </c>
      <c r="K198" s="3">
        <v>98.250008433746558</v>
      </c>
      <c r="L198" s="3">
        <v>97.118242735352467</v>
      </c>
      <c r="M198" s="3">
        <v>99.53498123195061</v>
      </c>
      <c r="N198" s="3">
        <v>100.04168369842357</v>
      </c>
      <c r="O198" s="3"/>
      <c r="P198" s="12">
        <v>2935000</v>
      </c>
      <c r="Q198" s="12">
        <v>1421400</v>
      </c>
      <c r="R198" s="12">
        <v>1166200</v>
      </c>
      <c r="S198" s="12">
        <v>347860</v>
      </c>
      <c r="T198" s="12">
        <v>2587600</v>
      </c>
      <c r="U198" s="3"/>
      <c r="V198" s="3"/>
      <c r="W198" s="3"/>
      <c r="X198" s="3"/>
      <c r="Y198" s="3"/>
      <c r="Z198" s="3"/>
      <c r="AA198" s="3"/>
      <c r="AB198" s="3"/>
      <c r="AC198" s="3"/>
      <c r="AD198" s="4">
        <v>13868.343689293108</v>
      </c>
      <c r="AE198" s="4">
        <f t="shared" si="7"/>
        <v>177009.18726795519</v>
      </c>
      <c r="AF198" s="4">
        <v>163309.51999999999</v>
      </c>
      <c r="AG198" s="4">
        <v>12795</v>
      </c>
      <c r="AH198" s="3">
        <v>7.7395232865606793</v>
      </c>
      <c r="AI198" s="4">
        <v>139716.92000000001</v>
      </c>
      <c r="AJ198" s="4">
        <v>64365102</v>
      </c>
      <c r="AK198" s="2"/>
      <c r="AL198" s="2"/>
      <c r="AM198" s="3"/>
      <c r="AN198" s="3"/>
      <c r="AO198" s="3"/>
      <c r="AR198" s="4"/>
      <c r="AS198" s="4"/>
      <c r="AT198" s="3"/>
      <c r="AU198" s="3">
        <v>100.30431998082028</v>
      </c>
      <c r="AV198" s="3">
        <v>99.556828587960425</v>
      </c>
      <c r="AW198" s="3"/>
      <c r="AX198" s="2">
        <v>98.025914297628489</v>
      </c>
      <c r="AY198" s="2">
        <v>98.324226741217927</v>
      </c>
      <c r="AZ198" s="2"/>
      <c r="BA198" s="2"/>
      <c r="BB198" s="2"/>
      <c r="BC198" s="2"/>
    </row>
    <row r="199" spans="1:55">
      <c r="A199" s="16">
        <v>43556</v>
      </c>
      <c r="B199" s="16" t="str">
        <f t="shared" si="6"/>
        <v>2019-Q2</v>
      </c>
      <c r="C199" s="5">
        <v>100.02665784887196</v>
      </c>
      <c r="D199" s="5">
        <v>99.540880384375825</v>
      </c>
      <c r="E199" s="5">
        <v>99.454533677948319</v>
      </c>
      <c r="F199" s="5">
        <v>101.33181028878822</v>
      </c>
      <c r="G199" s="5">
        <v>100.40981221575014</v>
      </c>
      <c r="H199" s="5">
        <v>100.2692057231982</v>
      </c>
      <c r="I199" s="3">
        <v>98.924957081348026</v>
      </c>
      <c r="J199" s="3">
        <v>99.470859405990112</v>
      </c>
      <c r="K199" s="3">
        <v>98.912521509441433</v>
      </c>
      <c r="L199" s="3">
        <v>98.04035511233657</v>
      </c>
      <c r="M199" s="3">
        <v>99.605659912222038</v>
      </c>
      <c r="N199" s="3">
        <v>100.1293121325165</v>
      </c>
      <c r="O199" s="3"/>
      <c r="P199" s="12">
        <v>2954200</v>
      </c>
      <c r="Q199" s="12">
        <v>1436800</v>
      </c>
      <c r="R199" s="12">
        <v>1164900</v>
      </c>
      <c r="S199" s="12">
        <v>351280</v>
      </c>
      <c r="T199" s="12">
        <v>2601700</v>
      </c>
      <c r="U199" s="3"/>
      <c r="V199" s="3"/>
      <c r="W199" s="3"/>
      <c r="X199" s="3"/>
      <c r="Y199" s="3"/>
      <c r="Z199" s="3"/>
      <c r="AA199" s="3"/>
      <c r="AB199" s="3"/>
      <c r="AC199" s="3"/>
      <c r="AD199" s="4">
        <v>13456.839904074517</v>
      </c>
      <c r="AE199" s="4">
        <f t="shared" si="7"/>
        <v>177197.03553761137</v>
      </c>
      <c r="AF199" s="4">
        <v>163846.99</v>
      </c>
      <c r="AG199" s="4">
        <v>12443</v>
      </c>
      <c r="AH199" s="3">
        <v>7.5340117836100697</v>
      </c>
      <c r="AI199" s="4">
        <v>140261.52000000002</v>
      </c>
      <c r="AJ199" s="4">
        <v>64146028</v>
      </c>
      <c r="AK199" s="2"/>
      <c r="AL199" s="2"/>
      <c r="AM199" s="3"/>
      <c r="AN199" s="3"/>
      <c r="AO199" s="3"/>
      <c r="AR199" s="4"/>
      <c r="AS199" s="4"/>
      <c r="AT199" s="3"/>
      <c r="AU199" s="3">
        <v>100.29152426951424</v>
      </c>
      <c r="AV199" s="3">
        <v>100.21282498926922</v>
      </c>
      <c r="AW199" s="3"/>
      <c r="AX199" s="2">
        <v>98.775574323108202</v>
      </c>
      <c r="AY199" s="2">
        <v>99.063529094612107</v>
      </c>
      <c r="AZ199" s="2"/>
      <c r="BA199" s="2"/>
      <c r="BB199" s="2"/>
      <c r="BC199" s="2"/>
    </row>
    <row r="200" spans="1:55">
      <c r="A200" s="16">
        <v>43647</v>
      </c>
      <c r="B200" s="16" t="str">
        <f t="shared" si="6"/>
        <v>2019-Q3</v>
      </c>
      <c r="C200" s="5">
        <v>100.15397381935924</v>
      </c>
      <c r="D200" s="5">
        <v>99.972451559067736</v>
      </c>
      <c r="E200" s="5">
        <v>99.993165820529427</v>
      </c>
      <c r="F200" s="5">
        <v>102.08381341630097</v>
      </c>
      <c r="G200" s="5">
        <v>100.32153197967246</v>
      </c>
      <c r="H200" s="5">
        <v>100.84499464864051</v>
      </c>
      <c r="I200" s="3">
        <v>99.422709441390708</v>
      </c>
      <c r="J200" s="3">
        <v>99.692056499451098</v>
      </c>
      <c r="K200" s="3">
        <v>99.405389139200281</v>
      </c>
      <c r="L200" s="3">
        <v>97.949147519112699</v>
      </c>
      <c r="M200" s="3">
        <v>99.687653851971149</v>
      </c>
      <c r="N200" s="3">
        <v>99.581938973437829</v>
      </c>
      <c r="O200" s="3"/>
      <c r="P200" s="12">
        <v>2972800</v>
      </c>
      <c r="Q200" s="12">
        <v>1448700</v>
      </c>
      <c r="R200" s="12">
        <v>1171300</v>
      </c>
      <c r="S200" s="12">
        <v>352460</v>
      </c>
      <c r="T200" s="12">
        <v>2619965</v>
      </c>
      <c r="U200" s="3"/>
      <c r="V200" s="3"/>
      <c r="W200" s="3"/>
      <c r="X200" s="3"/>
      <c r="Y200" s="3"/>
      <c r="Z200" s="3"/>
      <c r="AA200" s="3"/>
      <c r="AB200" s="3"/>
      <c r="AC200" s="3"/>
      <c r="AD200" s="4">
        <v>13305.528161300153</v>
      </c>
      <c r="AE200" s="4">
        <f t="shared" si="7"/>
        <v>177229.03011535708</v>
      </c>
      <c r="AF200" s="4">
        <v>164048.56</v>
      </c>
      <c r="AG200" s="4">
        <v>12316</v>
      </c>
      <c r="AH200" s="3">
        <v>7.4369701773902399</v>
      </c>
      <c r="AI200" s="4">
        <v>140516.37</v>
      </c>
      <c r="AJ200" s="4">
        <v>64333955</v>
      </c>
      <c r="AK200" s="2"/>
      <c r="AL200" s="2"/>
      <c r="AM200" s="3"/>
      <c r="AN200" s="3"/>
      <c r="AO200" s="3"/>
      <c r="AR200" s="4"/>
      <c r="AS200" s="4"/>
      <c r="AT200" s="3"/>
      <c r="AU200" s="3">
        <v>100.29579016068217</v>
      </c>
      <c r="AV200" s="3">
        <v>100.04727194838642</v>
      </c>
      <c r="AW200" s="3"/>
      <c r="AX200" s="2">
        <v>99.467346211084447</v>
      </c>
      <c r="AY200" s="2">
        <v>99.761560834268508</v>
      </c>
      <c r="AZ200" s="2"/>
      <c r="BA200" s="2"/>
      <c r="BB200" s="2"/>
      <c r="BC200" s="2"/>
    </row>
    <row r="201" spans="1:55">
      <c r="A201" s="16">
        <v>43739</v>
      </c>
      <c r="B201" s="16" t="str">
        <f t="shared" si="6"/>
        <v>2019-Q4</v>
      </c>
      <c r="C201" s="5">
        <v>100</v>
      </c>
      <c r="D201" s="5">
        <v>100</v>
      </c>
      <c r="E201" s="5">
        <v>100</v>
      </c>
      <c r="F201" s="5">
        <v>100</v>
      </c>
      <c r="G201" s="5">
        <v>100</v>
      </c>
      <c r="H201" s="5">
        <v>100</v>
      </c>
      <c r="I201" s="3">
        <v>100</v>
      </c>
      <c r="J201" s="3">
        <v>100</v>
      </c>
      <c r="K201" s="3">
        <v>100</v>
      </c>
      <c r="L201" s="3">
        <v>100</v>
      </c>
      <c r="M201" s="3">
        <v>100</v>
      </c>
      <c r="N201" s="3">
        <v>100</v>
      </c>
      <c r="O201" s="3"/>
      <c r="P201" s="12">
        <v>2985500</v>
      </c>
      <c r="Q201" s="12">
        <v>1454200</v>
      </c>
      <c r="R201" s="12">
        <v>1176800</v>
      </c>
      <c r="S201" s="12">
        <v>352510</v>
      </c>
      <c r="T201" s="12">
        <v>2631000</v>
      </c>
      <c r="U201" s="3"/>
      <c r="V201" s="3"/>
      <c r="W201" s="3"/>
      <c r="X201" s="3"/>
      <c r="Y201" s="3"/>
      <c r="Z201" s="3"/>
      <c r="AA201" s="3"/>
      <c r="AB201" s="3"/>
      <c r="AC201" s="3"/>
      <c r="AD201" s="4">
        <v>13381.451393124571</v>
      </c>
      <c r="AE201" s="4">
        <f t="shared" si="7"/>
        <v>177483.95035493205</v>
      </c>
      <c r="AF201" s="4">
        <v>164280.84999999998</v>
      </c>
      <c r="AG201" s="4">
        <v>12386</v>
      </c>
      <c r="AH201" s="3">
        <v>7.4390390390390388</v>
      </c>
      <c r="AI201" s="4">
        <v>140775.44</v>
      </c>
      <c r="AJ201" s="4">
        <v>64265415</v>
      </c>
      <c r="AK201" s="2"/>
      <c r="AL201" s="2"/>
      <c r="AM201" s="3"/>
      <c r="AN201" s="3"/>
      <c r="AO201" s="3"/>
      <c r="AR201" s="4"/>
      <c r="AS201" s="4"/>
      <c r="AT201" s="3"/>
      <c r="AU201" s="3">
        <v>100</v>
      </c>
      <c r="AV201" s="3">
        <v>100</v>
      </c>
      <c r="AW201" s="3"/>
      <c r="AX201" s="2">
        <v>100</v>
      </c>
      <c r="AY201" s="2">
        <v>100</v>
      </c>
      <c r="AZ201" s="2"/>
      <c r="BA201" s="2"/>
      <c r="BB201" s="2"/>
      <c r="BC201" s="2"/>
    </row>
    <row r="202" spans="1:55">
      <c r="A202" s="16">
        <v>43831</v>
      </c>
      <c r="B202" s="16" t="str">
        <f t="shared" si="6"/>
        <v>2020-Q1</v>
      </c>
      <c r="C202" s="5">
        <v>96.569083416908924</v>
      </c>
      <c r="D202" s="5">
        <v>95.299310093166213</v>
      </c>
      <c r="E202" s="5">
        <v>100.16276163571357</v>
      </c>
      <c r="F202" s="5">
        <v>96.719854259330205</v>
      </c>
      <c r="G202" s="5">
        <v>96.352291791263241</v>
      </c>
      <c r="H202" s="5">
        <v>97.381491444335083</v>
      </c>
      <c r="I202" s="3">
        <v>100.56589107756292</v>
      </c>
      <c r="J202" s="3">
        <v>100.26614036883768</v>
      </c>
      <c r="K202" s="3">
        <v>101.09720528440096</v>
      </c>
      <c r="L202" s="3">
        <v>100.09620214022222</v>
      </c>
      <c r="M202" s="3">
        <v>99.292118809651456</v>
      </c>
      <c r="N202" s="3">
        <v>99.112523401075109</v>
      </c>
      <c r="O202" s="3"/>
      <c r="P202" s="12">
        <v>2899300</v>
      </c>
      <c r="Q202" s="12">
        <v>1438638</v>
      </c>
      <c r="R202" s="12">
        <v>1138100</v>
      </c>
      <c r="S202" s="12">
        <v>323160</v>
      </c>
      <c r="T202" s="12">
        <v>2576700</v>
      </c>
      <c r="U202" s="3"/>
      <c r="V202" s="3"/>
      <c r="W202" s="3"/>
      <c r="X202" s="3"/>
      <c r="Y202" s="3"/>
      <c r="Z202" s="3"/>
      <c r="AA202" s="3"/>
      <c r="AB202" s="3"/>
      <c r="AC202" s="3"/>
      <c r="AD202" s="4">
        <v>12613.569988620913</v>
      </c>
      <c r="AE202" s="4">
        <f t="shared" si="7"/>
        <v>176672.74797194023</v>
      </c>
      <c r="AF202" s="4">
        <v>163890.78</v>
      </c>
      <c r="AG202" s="4">
        <v>11701</v>
      </c>
      <c r="AH202" s="3">
        <v>7.2348271698192583</v>
      </c>
      <c r="AI202" s="4">
        <v>140490.60999999999</v>
      </c>
      <c r="AJ202" s="4">
        <v>61584772</v>
      </c>
      <c r="AK202" s="2"/>
      <c r="AL202" s="2"/>
      <c r="AM202" s="3"/>
      <c r="AN202" s="3"/>
      <c r="AO202" s="3"/>
      <c r="AR202" s="4"/>
      <c r="AS202" s="4"/>
      <c r="AT202" s="3"/>
      <c r="AU202" s="3">
        <v>96.798923694491549</v>
      </c>
      <c r="AV202" s="3">
        <v>100.77251275619352</v>
      </c>
      <c r="AW202" s="3"/>
      <c r="AX202" s="2">
        <v>102.44633250619519</v>
      </c>
      <c r="AY202" s="2">
        <v>99.16694723047695</v>
      </c>
      <c r="AZ202" s="2"/>
      <c r="BA202" s="2"/>
      <c r="BB202" s="2"/>
      <c r="BC202" s="2"/>
    </row>
    <row r="203" spans="1:55">
      <c r="A203" s="16">
        <v>43922</v>
      </c>
      <c r="B203" s="16" t="str">
        <f t="shared" si="6"/>
        <v>2020-Q2</v>
      </c>
      <c r="C203" s="5">
        <v>85.650514725878736</v>
      </c>
      <c r="D203" s="5">
        <v>83.96214054241652</v>
      </c>
      <c r="E203" s="5">
        <v>97.169231834772134</v>
      </c>
      <c r="F203" s="5">
        <v>87.388958394956248</v>
      </c>
      <c r="G203" s="5">
        <v>76.700793080531611</v>
      </c>
      <c r="H203" s="5">
        <v>80.751071720415467</v>
      </c>
      <c r="I203" s="3">
        <v>101.85889811880884</v>
      </c>
      <c r="J203" s="3">
        <v>100.19956651883749</v>
      </c>
      <c r="K203" s="3">
        <v>104.8950239317826</v>
      </c>
      <c r="L203" s="3">
        <v>99.237902348067067</v>
      </c>
      <c r="M203" s="3">
        <v>97.643660148748012</v>
      </c>
      <c r="N203" s="3">
        <v>95.588919416750855</v>
      </c>
      <c r="O203" s="3"/>
      <c r="P203" s="12">
        <v>2604600</v>
      </c>
      <c r="Q203" s="12">
        <v>1336700</v>
      </c>
      <c r="R203" s="12">
        <v>1030500</v>
      </c>
      <c r="S203" s="12">
        <v>237819</v>
      </c>
      <c r="T203" s="12">
        <v>2367200</v>
      </c>
      <c r="U203" s="3"/>
      <c r="V203" s="3"/>
      <c r="W203" s="3"/>
      <c r="X203" s="3"/>
      <c r="Y203" s="3"/>
      <c r="Z203" s="3"/>
      <c r="AA203" s="3"/>
      <c r="AB203" s="3"/>
      <c r="AC203" s="3"/>
      <c r="AD203" s="4">
        <v>14185.904914990901</v>
      </c>
      <c r="AE203" s="4">
        <f t="shared" si="7"/>
        <v>173502.18395132097</v>
      </c>
      <c r="AF203" s="4">
        <v>159389.22999999998</v>
      </c>
      <c r="AG203" s="4">
        <v>13032</v>
      </c>
      <c r="AH203" s="3">
        <v>8.1341650173582938</v>
      </c>
      <c r="AI203" s="4">
        <v>136160.48000000001</v>
      </c>
      <c r="AJ203" s="4">
        <v>53437068</v>
      </c>
      <c r="AK203" s="2"/>
      <c r="AL203" s="2"/>
      <c r="AM203" s="3"/>
      <c r="AN203" s="3"/>
      <c r="AO203" s="3"/>
      <c r="AR203" s="4"/>
      <c r="AS203" s="4"/>
      <c r="AT203" s="3"/>
      <c r="AU203" s="3">
        <v>88.279109963106521</v>
      </c>
      <c r="AV203" s="3">
        <v>103.00650989725348</v>
      </c>
      <c r="AW203" s="3"/>
      <c r="AX203" s="2">
        <v>107.31849888681002</v>
      </c>
      <c r="AY203" s="2">
        <v>94.739815643042249</v>
      </c>
      <c r="AZ203" s="2"/>
      <c r="BA203" s="2"/>
      <c r="BB203" s="2"/>
      <c r="BC203" s="2"/>
    </row>
    <row r="204" spans="1:55">
      <c r="A204" s="16">
        <v>44013</v>
      </c>
      <c r="B204" s="16" t="str">
        <f t="shared" si="6"/>
        <v>2020-Q3</v>
      </c>
      <c r="C204" s="5">
        <v>95.493769380427153</v>
      </c>
      <c r="D204" s="5">
        <v>95.43986027499507</v>
      </c>
      <c r="E204" s="5">
        <v>102.75337097304458</v>
      </c>
      <c r="F204" s="5">
        <v>97.989656964278652</v>
      </c>
      <c r="G204" s="5">
        <v>89.486134276396413</v>
      </c>
      <c r="H204" s="5">
        <v>91.423609499237926</v>
      </c>
      <c r="I204" s="3">
        <v>100.78728077341756</v>
      </c>
      <c r="J204" s="3">
        <v>99.861607941359821</v>
      </c>
      <c r="K204" s="3">
        <v>101.47917743426504</v>
      </c>
      <c r="L204" s="3">
        <v>99.337830176554363</v>
      </c>
      <c r="M204" s="3">
        <v>98.250943399338055</v>
      </c>
      <c r="N204" s="3">
        <v>96.807311391154428</v>
      </c>
      <c r="O204" s="3"/>
      <c r="P204" s="12">
        <v>2873400</v>
      </c>
      <c r="Q204" s="12">
        <v>1430970</v>
      </c>
      <c r="R204" s="12">
        <v>1139900</v>
      </c>
      <c r="S204" s="12">
        <v>303950</v>
      </c>
      <c r="T204" s="12">
        <v>2570900</v>
      </c>
      <c r="U204" s="3"/>
      <c r="V204" s="3"/>
      <c r="W204" s="3"/>
      <c r="X204" s="3"/>
      <c r="Y204" s="3"/>
      <c r="Z204" s="3"/>
      <c r="AA204" s="3"/>
      <c r="AB204" s="3"/>
      <c r="AC204" s="3"/>
      <c r="AD204" s="4">
        <v>15337.420456149823</v>
      </c>
      <c r="AE204" s="4">
        <f t="shared" si="7"/>
        <v>175960.55930647624</v>
      </c>
      <c r="AF204" s="4">
        <v>160972.47999999998</v>
      </c>
      <c r="AG204" s="4">
        <v>14031</v>
      </c>
      <c r="AH204" s="3">
        <v>8.5178629606257612</v>
      </c>
      <c r="AI204" s="4">
        <v>137772.34</v>
      </c>
      <c r="AJ204" s="4">
        <v>60770480</v>
      </c>
      <c r="AK204" s="2"/>
      <c r="AL204" s="2"/>
      <c r="AM204" s="3"/>
      <c r="AN204" s="3"/>
      <c r="AO204" s="3"/>
      <c r="AR204" s="4"/>
      <c r="AS204" s="4"/>
      <c r="AT204" s="3"/>
      <c r="AU204" s="3">
        <v>97.456395052872054</v>
      </c>
      <c r="AV204" s="3">
        <v>100.98565486314151</v>
      </c>
      <c r="AW204" s="3"/>
      <c r="AX204" s="2">
        <v>103.04774440648765</v>
      </c>
      <c r="AY204" s="2">
        <v>100.42661688186047</v>
      </c>
      <c r="AZ204" s="2"/>
      <c r="BA204" s="2"/>
      <c r="BB204" s="2"/>
      <c r="BC204" s="2"/>
    </row>
    <row r="205" spans="1:55">
      <c r="A205" s="16">
        <v>44105</v>
      </c>
      <c r="B205" s="16" t="str">
        <f t="shared" si="6"/>
        <v>2020-Q4</v>
      </c>
      <c r="C205" s="5">
        <v>95.937431360519994</v>
      </c>
      <c r="D205" s="5">
        <v>92.850003327888459</v>
      </c>
      <c r="E205" s="5">
        <v>102.93791019237517</v>
      </c>
      <c r="F205" s="5">
        <v>100.70217318621758</v>
      </c>
      <c r="G205" s="5">
        <v>94.043411123225113</v>
      </c>
      <c r="H205" s="5">
        <v>94.711853881184211</v>
      </c>
      <c r="I205" s="3">
        <v>101.57099512204488</v>
      </c>
      <c r="J205" s="3">
        <v>100.0744230736391</v>
      </c>
      <c r="K205" s="3">
        <v>102.69865431981573</v>
      </c>
      <c r="L205" s="3">
        <v>99.80657329125205</v>
      </c>
      <c r="M205" s="3">
        <v>98.682771268507253</v>
      </c>
      <c r="N205" s="3">
        <v>97.358101153427583</v>
      </c>
      <c r="O205" s="3"/>
      <c r="P205" s="12">
        <v>2909200</v>
      </c>
      <c r="Q205" s="12">
        <v>1445600</v>
      </c>
      <c r="R205" s="12">
        <v>1174200</v>
      </c>
      <c r="S205" s="12">
        <v>289930</v>
      </c>
      <c r="T205" s="12">
        <v>2619900</v>
      </c>
      <c r="U205" s="3"/>
      <c r="V205" s="3"/>
      <c r="W205" s="3"/>
      <c r="X205" s="3"/>
      <c r="Y205" s="3"/>
      <c r="Z205" s="3"/>
      <c r="AA205" s="3"/>
      <c r="AB205" s="3"/>
      <c r="AC205" s="3"/>
      <c r="AD205" s="4">
        <v>14586.426193201945</v>
      </c>
      <c r="AE205" s="4">
        <f t="shared" si="7"/>
        <v>176388.40188705223</v>
      </c>
      <c r="AF205" s="4">
        <v>161872.08000000002</v>
      </c>
      <c r="AG205" s="4">
        <v>13386</v>
      </c>
      <c r="AH205" s="3">
        <v>8.2297485162020561</v>
      </c>
      <c r="AI205" s="4">
        <v>138493.22</v>
      </c>
      <c r="AJ205" s="4">
        <v>60474871</v>
      </c>
      <c r="AK205" s="2"/>
      <c r="AL205" s="2"/>
      <c r="AM205" s="3"/>
      <c r="AN205" s="3"/>
      <c r="AO205" s="3"/>
      <c r="AR205" s="4"/>
      <c r="AS205" s="4"/>
      <c r="AT205" s="3"/>
      <c r="AU205" s="3">
        <v>97.365047577833536</v>
      </c>
      <c r="AV205" s="3">
        <v>101.9507563797504</v>
      </c>
      <c r="AW205" s="3"/>
      <c r="AX205" s="2">
        <v>103.62175695327926</v>
      </c>
      <c r="AY205" s="2">
        <v>100.89137295854739</v>
      </c>
      <c r="AZ205" s="2"/>
      <c r="BA205" s="2"/>
      <c r="BB205" s="2"/>
      <c r="BC205" s="2"/>
    </row>
    <row r="206" spans="1:55">
      <c r="A206" s="16">
        <v>44197</v>
      </c>
      <c r="B206" s="16" t="str">
        <f t="shared" si="6"/>
        <v>2021-Q1</v>
      </c>
      <c r="C206" s="5">
        <v>96.433319678246576</v>
      </c>
      <c r="D206" s="5">
        <v>91.519937633550995</v>
      </c>
      <c r="E206" s="5">
        <v>103.40725380706849</v>
      </c>
      <c r="F206" s="5">
        <v>101.34148806628076</v>
      </c>
      <c r="G206" s="5">
        <v>96.209654228474264</v>
      </c>
      <c r="H206" s="5">
        <v>97.598008737711964</v>
      </c>
      <c r="I206" s="3">
        <v>102.21644789852726</v>
      </c>
      <c r="J206" s="3">
        <v>101.39696569096917</v>
      </c>
      <c r="K206" s="3">
        <v>103.67595675362043</v>
      </c>
      <c r="L206" s="3">
        <v>100.59991347812824</v>
      </c>
      <c r="M206" s="3">
        <v>100.68480705756879</v>
      </c>
      <c r="N206" s="3">
        <v>99.853122357570484</v>
      </c>
      <c r="O206" s="3"/>
      <c r="P206" s="12">
        <v>2942800</v>
      </c>
      <c r="Q206" s="12">
        <v>1449400</v>
      </c>
      <c r="R206" s="12">
        <v>1207200</v>
      </c>
      <c r="S206" s="12">
        <v>286850</v>
      </c>
      <c r="T206" s="12">
        <v>2656600</v>
      </c>
      <c r="U206" s="3"/>
      <c r="V206" s="3"/>
      <c r="W206" s="3"/>
      <c r="X206" s="3"/>
      <c r="Y206" s="3"/>
      <c r="Z206" s="3"/>
      <c r="AA206" s="3"/>
      <c r="AB206" s="3"/>
      <c r="AC206" s="3"/>
      <c r="AD206" s="4">
        <v>14553.482957363256</v>
      </c>
      <c r="AE206" s="4">
        <f t="shared" si="7"/>
        <v>176277.13678164128</v>
      </c>
      <c r="AF206" s="4">
        <v>161809.12</v>
      </c>
      <c r="AG206" s="4">
        <v>13359</v>
      </c>
      <c r="AH206" s="3">
        <v>8.2075401528464571</v>
      </c>
      <c r="AI206" s="4">
        <v>138538.57</v>
      </c>
      <c r="AJ206" s="4">
        <v>60589187</v>
      </c>
      <c r="AK206" s="2"/>
      <c r="AL206" s="2"/>
      <c r="AM206" s="3"/>
      <c r="AN206" s="3"/>
      <c r="AO206" s="3"/>
      <c r="AR206" s="4"/>
      <c r="AS206" s="4"/>
      <c r="AT206" s="3"/>
      <c r="AU206" s="3">
        <v>97.906395665856621</v>
      </c>
      <c r="AV206" s="3">
        <v>102.28437805165107</v>
      </c>
      <c r="AW206" s="3"/>
      <c r="AX206" s="2">
        <v>103.35795959226989</v>
      </c>
      <c r="AY206" s="2">
        <v>101.19405287056398</v>
      </c>
      <c r="AZ206" s="2"/>
      <c r="BA206" s="2"/>
      <c r="BB206" s="2"/>
      <c r="BC206" s="2"/>
    </row>
    <row r="207" spans="1:55">
      <c r="A207" s="16">
        <v>44287</v>
      </c>
      <c r="B207" s="16" t="str">
        <f t="shared" si="6"/>
        <v>2021-Q2</v>
      </c>
      <c r="C207" s="5">
        <v>98.499708094765566</v>
      </c>
      <c r="D207" s="5">
        <v>95.053616591386699</v>
      </c>
      <c r="E207" s="5">
        <v>105.00420282714958</v>
      </c>
      <c r="F207" s="5">
        <v>102.99753919077526</v>
      </c>
      <c r="G207" s="5">
        <v>97.775505924826462</v>
      </c>
      <c r="H207" s="5">
        <v>99.523508021009022</v>
      </c>
      <c r="I207" s="3">
        <v>102.54536905472675</v>
      </c>
      <c r="J207" s="3">
        <v>101.7717308622216</v>
      </c>
      <c r="K207" s="3">
        <v>104.32307847329976</v>
      </c>
      <c r="L207" s="3">
        <v>102.03373189815493</v>
      </c>
      <c r="M207" s="3">
        <v>103.07828549717057</v>
      </c>
      <c r="N207" s="3">
        <v>103.05671599652419</v>
      </c>
      <c r="O207" s="3"/>
      <c r="P207" s="12">
        <v>3015500</v>
      </c>
      <c r="Q207" s="12">
        <v>1475800</v>
      </c>
      <c r="R207" s="12">
        <v>1229178</v>
      </c>
      <c r="S207" s="12">
        <v>311240</v>
      </c>
      <c r="T207" s="12">
        <v>2705000</v>
      </c>
      <c r="U207" s="3"/>
      <c r="V207" s="3"/>
      <c r="W207" s="3"/>
      <c r="X207" s="3"/>
      <c r="Y207" s="3"/>
      <c r="Z207" s="3"/>
      <c r="AA207" s="3"/>
      <c r="AB207" s="3"/>
      <c r="AC207" s="3"/>
      <c r="AD207" s="4">
        <v>14153.428469301054</v>
      </c>
      <c r="AE207" s="4">
        <f t="shared" si="7"/>
        <v>177139.99692359215</v>
      </c>
      <c r="AF207" s="4">
        <v>163104.54</v>
      </c>
      <c r="AG207" s="4">
        <v>13032</v>
      </c>
      <c r="AH207" s="3">
        <v>7.9233697455951742</v>
      </c>
      <c r="AI207" s="4">
        <v>139718.9</v>
      </c>
      <c r="AJ207" s="4">
        <v>62466708</v>
      </c>
      <c r="AK207" s="2"/>
      <c r="AL207" s="2"/>
      <c r="AM207" s="3"/>
      <c r="AN207" s="3"/>
      <c r="AO207" s="3"/>
      <c r="AR207" s="4"/>
      <c r="AS207" s="4"/>
      <c r="AT207" s="3"/>
      <c r="AU207" s="3">
        <v>99.210088024281646</v>
      </c>
      <c r="AV207" s="3">
        <v>101.33597272468671</v>
      </c>
      <c r="AW207" s="3"/>
      <c r="AX207" s="2">
        <v>103.03108926178464</v>
      </c>
      <c r="AY207" s="2">
        <v>102.2172343489927</v>
      </c>
      <c r="AZ207" s="2"/>
      <c r="BA207" s="2"/>
      <c r="BB207" s="2"/>
      <c r="BC207" s="2"/>
    </row>
    <row r="208" spans="1:55">
      <c r="A208" s="16">
        <v>44378</v>
      </c>
      <c r="B208" s="16" t="str">
        <f t="shared" si="6"/>
        <v>2021-Q3</v>
      </c>
      <c r="C208" s="5">
        <v>100.19324246529925</v>
      </c>
      <c r="D208" s="5">
        <v>98.76191921893745</v>
      </c>
      <c r="E208" s="5">
        <v>105.71571546733919</v>
      </c>
      <c r="F208" s="5">
        <v>102.18566515711542</v>
      </c>
      <c r="G208" s="5">
        <v>99.595163480727905</v>
      </c>
      <c r="H208" s="5">
        <v>101.22565292811169</v>
      </c>
      <c r="I208" s="3">
        <v>103.74927543775468</v>
      </c>
      <c r="J208" s="3">
        <v>102.50996073695555</v>
      </c>
      <c r="K208" s="3">
        <v>104.60756557743214</v>
      </c>
      <c r="L208" s="3">
        <v>104.39738205555922</v>
      </c>
      <c r="M208" s="3">
        <v>106.08978654952091</v>
      </c>
      <c r="N208" s="3">
        <v>106.93284380422018</v>
      </c>
      <c r="O208" s="3"/>
      <c r="P208" s="12">
        <v>3103400</v>
      </c>
      <c r="Q208" s="12">
        <v>1522600</v>
      </c>
      <c r="R208" s="12">
        <v>1232300</v>
      </c>
      <c r="S208" s="12">
        <v>348900</v>
      </c>
      <c r="T208" s="12">
        <v>2754900</v>
      </c>
      <c r="U208" s="3"/>
      <c r="V208" s="3"/>
      <c r="W208" s="3"/>
      <c r="X208" s="3"/>
      <c r="Y208" s="3"/>
      <c r="Z208" s="3"/>
      <c r="AA208" s="3"/>
      <c r="AB208" s="3"/>
      <c r="AC208" s="3"/>
      <c r="AD208" s="4">
        <v>13266.366788660391</v>
      </c>
      <c r="AE208" s="4">
        <f t="shared" si="7"/>
        <v>178086.46539949445</v>
      </c>
      <c r="AF208" s="4">
        <v>164845.57</v>
      </c>
      <c r="AG208" s="4">
        <v>12280</v>
      </c>
      <c r="AH208" s="3">
        <v>7.4350936045541953</v>
      </c>
      <c r="AI208" s="4">
        <v>141349.16999999998</v>
      </c>
      <c r="AJ208" s="4">
        <v>63286767</v>
      </c>
      <c r="AK208" s="2"/>
      <c r="AL208" s="2"/>
      <c r="AM208" s="3"/>
      <c r="AN208" s="3"/>
      <c r="AO208" s="3"/>
      <c r="AR208" s="4"/>
      <c r="AS208" s="4"/>
      <c r="AT208" s="3"/>
      <c r="AU208" s="3">
        <v>99.850005289529193</v>
      </c>
      <c r="AV208" s="3">
        <v>101.74260137554631</v>
      </c>
      <c r="AW208" s="3"/>
      <c r="AX208" s="2">
        <v>104.50506771421347</v>
      </c>
      <c r="AY208" s="2">
        <v>104.34831564046819</v>
      </c>
      <c r="AZ208" s="2"/>
      <c r="BA208" s="2"/>
      <c r="BB208" s="2"/>
      <c r="BC208" s="2"/>
    </row>
    <row r="209" spans="1:55">
      <c r="A209" s="16">
        <v>44470</v>
      </c>
      <c r="B209" s="16" t="str">
        <f t="shared" si="6"/>
        <v>2021-Q4</v>
      </c>
      <c r="C209" s="5">
        <v>101.09671349615847</v>
      </c>
      <c r="D209" s="5">
        <v>99.041682108575344</v>
      </c>
      <c r="E209" s="5">
        <v>105.84093298524134</v>
      </c>
      <c r="F209" s="5">
        <v>102.55276513091589</v>
      </c>
      <c r="G209" s="5">
        <v>102.89810091368564</v>
      </c>
      <c r="H209" s="5">
        <v>105.66262923951001</v>
      </c>
      <c r="I209" s="3">
        <v>104.82983592733501</v>
      </c>
      <c r="J209" s="3">
        <v>104.12862092426809</v>
      </c>
      <c r="K209" s="3">
        <v>105.88651077963918</v>
      </c>
      <c r="L209" s="3">
        <v>106.21059952915431</v>
      </c>
      <c r="M209" s="3">
        <v>109.55115787865705</v>
      </c>
      <c r="N209" s="3">
        <v>111.61173031290541</v>
      </c>
      <c r="O209" s="3"/>
      <c r="P209" s="12">
        <v>3164000</v>
      </c>
      <c r="Q209" s="12">
        <v>1544900</v>
      </c>
      <c r="R209" s="12">
        <v>1272400</v>
      </c>
      <c r="S209" s="12">
        <v>344910</v>
      </c>
      <c r="T209" s="12">
        <v>2817350</v>
      </c>
      <c r="U209" s="3"/>
      <c r="V209" s="3"/>
      <c r="W209" s="3"/>
      <c r="X209" s="3"/>
      <c r="Y209" s="3"/>
      <c r="Z209" s="3"/>
      <c r="AA209" s="3"/>
      <c r="AB209" s="3"/>
      <c r="AC209" s="3"/>
      <c r="AD209" s="4">
        <v>12632.07676759748</v>
      </c>
      <c r="AE209" s="4">
        <f t="shared" si="7"/>
        <v>178263.47151631708</v>
      </c>
      <c r="AF209" s="4">
        <v>165730.96000000002</v>
      </c>
      <c r="AG209" s="4">
        <v>11744</v>
      </c>
      <c r="AH209" s="3">
        <v>7.0303306727480042</v>
      </c>
      <c r="AI209" s="4">
        <v>142139.1</v>
      </c>
      <c r="AJ209" s="4">
        <v>63771460</v>
      </c>
      <c r="AK209" s="2"/>
      <c r="AL209" s="2"/>
      <c r="AM209" s="3"/>
      <c r="AN209" s="3"/>
      <c r="AO209" s="3"/>
      <c r="AR209" s="4"/>
      <c r="AS209" s="4"/>
      <c r="AT209" s="3"/>
      <c r="AU209" s="3">
        <v>100.21213915224641</v>
      </c>
      <c r="AV209" s="3">
        <v>101.87977894761582</v>
      </c>
      <c r="AW209" s="3"/>
      <c r="AX209" s="2">
        <v>105.08723359130656</v>
      </c>
      <c r="AY209" s="2">
        <v>105.31016475776633</v>
      </c>
      <c r="AZ209" s="2"/>
      <c r="BA209" s="2"/>
      <c r="BB209" s="2"/>
      <c r="BC209" s="2"/>
    </row>
    <row r="210" spans="1:55">
      <c r="A210" s="16">
        <v>44562</v>
      </c>
      <c r="B210" s="16" t="str">
        <f t="shared" si="6"/>
        <v>2022-Q1</v>
      </c>
      <c r="C210" s="5">
        <v>101.72568429270113</v>
      </c>
      <c r="D210" s="5">
        <v>100.12231980995283</v>
      </c>
      <c r="E210" s="5">
        <v>106.36006684448617</v>
      </c>
      <c r="F210" s="5">
        <v>104.10391626294779</v>
      </c>
      <c r="G210" s="5">
        <v>104.55966018113843</v>
      </c>
      <c r="H210" s="5">
        <v>107.45053801285766</v>
      </c>
      <c r="I210" s="3">
        <v>106.54470865769197</v>
      </c>
      <c r="J210" s="3">
        <v>106.20326761940007</v>
      </c>
      <c r="K210" s="3">
        <v>107.19786065544166</v>
      </c>
      <c r="L210" s="3">
        <v>108.244629977831</v>
      </c>
      <c r="M210" s="3">
        <v>113.90379705871648</v>
      </c>
      <c r="N210" s="3">
        <v>117.82430125639689</v>
      </c>
      <c r="O210" s="3"/>
      <c r="P210" s="12">
        <v>3235700</v>
      </c>
      <c r="Q210" s="12">
        <v>1567000</v>
      </c>
      <c r="R210" s="12">
        <v>1302800</v>
      </c>
      <c r="S210" s="12">
        <v>366470</v>
      </c>
      <c r="T210" s="12">
        <v>2869800</v>
      </c>
      <c r="U210" s="3"/>
      <c r="V210" s="3"/>
      <c r="W210" s="3"/>
      <c r="X210" s="3"/>
      <c r="Y210" s="3"/>
      <c r="Z210" s="3"/>
      <c r="AA210" s="3"/>
      <c r="AB210" s="3"/>
      <c r="AC210" s="3"/>
      <c r="AD210" s="4">
        <v>12296.712049012933</v>
      </c>
      <c r="AE210" s="4">
        <f t="shared" si="7"/>
        <v>178791.50996142501</v>
      </c>
      <c r="AF210" s="4">
        <v>166582.28</v>
      </c>
      <c r="AG210" s="4">
        <v>11457</v>
      </c>
      <c r="AH210" s="3">
        <v>6.8287526427061316</v>
      </c>
      <c r="AI210" s="4">
        <v>142878.05000000002</v>
      </c>
      <c r="AJ210" s="4">
        <v>64434248</v>
      </c>
      <c r="AK210" s="2"/>
      <c r="AL210" s="2"/>
      <c r="AM210" s="3"/>
      <c r="AN210" s="3"/>
      <c r="AO210" s="3"/>
      <c r="AR210" s="4"/>
      <c r="AS210" s="4"/>
      <c r="AT210" s="3"/>
      <c r="AU210" s="3">
        <v>100.32028546155442</v>
      </c>
      <c r="AV210" s="3">
        <v>101.45913889193554</v>
      </c>
      <c r="AW210" s="3"/>
      <c r="AX210" s="2">
        <v>105.93028159508786</v>
      </c>
      <c r="AY210" s="2">
        <v>106.26956088642059</v>
      </c>
      <c r="AZ210" s="2"/>
      <c r="BA210" s="2"/>
      <c r="BB210" s="2"/>
      <c r="BC210" s="2"/>
    </row>
    <row r="211" spans="1:55">
      <c r="A211" s="16">
        <v>44652</v>
      </c>
      <c r="B211" s="16" t="str">
        <f t="shared" si="6"/>
        <v>2022-Q2</v>
      </c>
      <c r="C211" s="5">
        <v>102.60911319610631</v>
      </c>
      <c r="D211" s="5">
        <v>101.33502260026656</v>
      </c>
      <c r="E211" s="5">
        <v>106.33353915500659</v>
      </c>
      <c r="F211" s="5">
        <v>103.89661260186119</v>
      </c>
      <c r="G211" s="5">
        <v>105.73492889380573</v>
      </c>
      <c r="H211" s="5">
        <v>108.58467699048825</v>
      </c>
      <c r="I211" s="3">
        <v>107.76518782296964</v>
      </c>
      <c r="J211" s="3">
        <v>108.16307671115062</v>
      </c>
      <c r="K211" s="3">
        <v>108.19632455477996</v>
      </c>
      <c r="L211" s="3">
        <v>111.25833634143498</v>
      </c>
      <c r="M211" s="3">
        <v>119.18268668439809</v>
      </c>
      <c r="N211" s="3">
        <v>125.49361458537373</v>
      </c>
      <c r="O211" s="3"/>
      <c r="P211" s="12">
        <v>3301200</v>
      </c>
      <c r="Q211" s="12">
        <v>1589304</v>
      </c>
      <c r="R211" s="12">
        <v>1338300</v>
      </c>
      <c r="S211" s="12">
        <v>375210</v>
      </c>
      <c r="T211" s="12">
        <v>2927600</v>
      </c>
      <c r="U211" s="3"/>
      <c r="V211" s="3"/>
      <c r="W211" s="3"/>
      <c r="X211" s="3"/>
      <c r="Y211" s="3"/>
      <c r="Z211" s="3"/>
      <c r="AA211" s="3"/>
      <c r="AB211" s="3"/>
      <c r="AC211" s="3"/>
      <c r="AD211" s="4">
        <v>12225.22469696732</v>
      </c>
      <c r="AE211" s="4">
        <f t="shared" si="7"/>
        <v>179537.95996420705</v>
      </c>
      <c r="AF211" s="4">
        <v>167433.51</v>
      </c>
      <c r="AG211" s="4">
        <v>11401</v>
      </c>
      <c r="AH211" s="3">
        <v>6.7420003917947007</v>
      </c>
      <c r="AI211" s="4">
        <v>143717.71000000002</v>
      </c>
      <c r="AJ211" s="4">
        <v>64799263</v>
      </c>
      <c r="AK211" s="2"/>
      <c r="AL211" s="2"/>
      <c r="AM211" s="3"/>
      <c r="AN211" s="3"/>
      <c r="AO211" s="3"/>
      <c r="AR211" s="4"/>
      <c r="AS211" s="4"/>
      <c r="AT211" s="3"/>
      <c r="AU211" s="3">
        <v>100.67705284087134</v>
      </c>
      <c r="AV211" s="3">
        <v>101.76376917017942</v>
      </c>
      <c r="AW211" s="3"/>
      <c r="AX211" s="2">
        <v>106.51334891430946</v>
      </c>
      <c r="AY211" s="2">
        <v>107.23450056904097</v>
      </c>
      <c r="AZ211" s="2"/>
      <c r="BA211" s="2"/>
      <c r="BB211" s="2"/>
      <c r="BC211" s="2"/>
    </row>
    <row r="212" spans="1:55">
      <c r="A212" s="16">
        <v>44743</v>
      </c>
      <c r="B212" s="16" t="str">
        <f t="shared" si="6"/>
        <v>2022-Q3</v>
      </c>
      <c r="C212" s="5">
        <v>103.01182463571695</v>
      </c>
      <c r="D212" s="5">
        <v>101.94725864505372</v>
      </c>
      <c r="E212" s="5">
        <v>106.01074674552834</v>
      </c>
      <c r="F212" s="5">
        <v>104.80677847671616</v>
      </c>
      <c r="G212" s="5">
        <v>106.99505455830594</v>
      </c>
      <c r="H212" s="5">
        <v>110.49988208241501</v>
      </c>
      <c r="I212" s="3">
        <v>109.08327580702684</v>
      </c>
      <c r="J212" s="3">
        <v>110.30837474602406</v>
      </c>
      <c r="K212" s="3">
        <v>110.17179829235208</v>
      </c>
      <c r="L212" s="3">
        <v>113.10263725734492</v>
      </c>
      <c r="M212" s="3">
        <v>121.91005194633058</v>
      </c>
      <c r="N212" s="3">
        <v>129.62080473908958</v>
      </c>
      <c r="O212" s="3"/>
      <c r="P212" s="12">
        <v>3354700</v>
      </c>
      <c r="Q212" s="12">
        <v>1617600</v>
      </c>
      <c r="R212" s="12">
        <v>1370000</v>
      </c>
      <c r="S212" s="12">
        <v>365780</v>
      </c>
      <c r="T212" s="12">
        <v>2987600</v>
      </c>
      <c r="U212" s="3"/>
      <c r="V212" s="3"/>
      <c r="W212" s="3"/>
      <c r="X212" s="3"/>
      <c r="Y212" s="3"/>
      <c r="Z212" s="3"/>
      <c r="AA212" s="3"/>
      <c r="AB212" s="3"/>
      <c r="AC212" s="3"/>
      <c r="AD212" s="4">
        <v>12134.94580141515</v>
      </c>
      <c r="AE212" s="4">
        <f t="shared" si="7"/>
        <v>180067.45515799013</v>
      </c>
      <c r="AF212" s="4">
        <v>167930.16</v>
      </c>
      <c r="AG212" s="4">
        <v>11317</v>
      </c>
      <c r="AH212" s="3">
        <v>6.7404157777100471</v>
      </c>
      <c r="AI212" s="4">
        <v>144084.49</v>
      </c>
      <c r="AJ212" s="4">
        <v>65086143</v>
      </c>
      <c r="AK212" s="2"/>
      <c r="AL212" s="2"/>
      <c r="AM212" s="3"/>
      <c r="AN212" s="3"/>
      <c r="AO212" s="3"/>
      <c r="AR212" s="4"/>
      <c r="AS212" s="4"/>
      <c r="AT212" s="3"/>
      <c r="AU212" s="3">
        <v>100.77326259444115</v>
      </c>
      <c r="AV212" s="3">
        <v>101.7128586052729</v>
      </c>
      <c r="AW212" s="3"/>
      <c r="AX212" s="2">
        <v>107.9844055469265</v>
      </c>
      <c r="AY212" s="2">
        <v>108.81940856285048</v>
      </c>
      <c r="AZ212" s="2"/>
      <c r="BA212" s="2"/>
      <c r="BB212" s="2"/>
      <c r="BC212" s="2"/>
    </row>
    <row r="213" spans="1:55">
      <c r="A213" s="16">
        <v>44835</v>
      </c>
      <c r="B213" s="16" t="str">
        <f t="shared" si="6"/>
        <v>2022-Q4</v>
      </c>
      <c r="C213" s="5">
        <v>103.00573186566942</v>
      </c>
      <c r="D213" s="5">
        <v>101.01754882839015</v>
      </c>
      <c r="E213" s="5">
        <v>106.69284584636698</v>
      </c>
      <c r="F213" s="5">
        <v>104.95646650110911</v>
      </c>
      <c r="G213" s="5">
        <v>107.18466350526586</v>
      </c>
      <c r="H213" s="5">
        <v>110.08219757013089</v>
      </c>
      <c r="I213" s="3">
        <v>111.31542243705863</v>
      </c>
      <c r="J213" s="3">
        <v>113.10921723875249</v>
      </c>
      <c r="K213" s="3">
        <v>111.25346246033092</v>
      </c>
      <c r="L213" s="3">
        <v>114.47214138740205</v>
      </c>
      <c r="M213" s="3">
        <v>122.11778019722004</v>
      </c>
      <c r="N213" s="3">
        <v>126.92917568653732</v>
      </c>
      <c r="O213" s="3"/>
      <c r="P213" s="12">
        <v>3423200</v>
      </c>
      <c r="Q213" s="12">
        <v>1648300</v>
      </c>
      <c r="R213" s="12">
        <v>1412100</v>
      </c>
      <c r="S213" s="12">
        <v>358980</v>
      </c>
      <c r="T213" s="12">
        <v>3060400</v>
      </c>
      <c r="U213" s="3"/>
      <c r="V213" s="3"/>
      <c r="W213" s="3"/>
      <c r="X213" s="3"/>
      <c r="Y213" s="3"/>
      <c r="Z213" s="3"/>
      <c r="AA213" s="3"/>
      <c r="AB213" s="3"/>
      <c r="AC213" s="3"/>
      <c r="AD213" s="4">
        <v>12193.783125447746</v>
      </c>
      <c r="AE213" s="4">
        <f t="shared" si="7"/>
        <v>180767.50568403001</v>
      </c>
      <c r="AF213" s="4">
        <v>168584.93</v>
      </c>
      <c r="AG213" s="4">
        <v>11372</v>
      </c>
      <c r="AH213" s="3">
        <v>6.7393615008022394</v>
      </c>
      <c r="AI213" s="4">
        <v>144765.56</v>
      </c>
      <c r="AJ213" s="4">
        <v>65298663</v>
      </c>
      <c r="AK213" s="2"/>
      <c r="AL213" s="2"/>
      <c r="AM213" s="3"/>
      <c r="AN213" s="3"/>
      <c r="AO213" s="3"/>
      <c r="AR213" s="4"/>
      <c r="AS213" s="4"/>
      <c r="AT213" s="3"/>
      <c r="AU213" s="3">
        <v>100.37593031455575</v>
      </c>
      <c r="AV213" s="3">
        <v>101.37582917625694</v>
      </c>
      <c r="AW213" s="3"/>
      <c r="AX213" s="2">
        <v>110.03989573587035</v>
      </c>
      <c r="AY213" s="2">
        <v>110.45356906204699</v>
      </c>
      <c r="AZ213" s="2"/>
      <c r="BA213" s="2"/>
      <c r="BB213" s="2"/>
      <c r="BC213" s="2"/>
    </row>
    <row r="214" spans="1:55">
      <c r="A214" s="16">
        <v>44927</v>
      </c>
      <c r="B214" s="16" t="str">
        <f t="shared" si="6"/>
        <v>2023-Q1</v>
      </c>
      <c r="C214" s="5">
        <v>103.0500827420372</v>
      </c>
      <c r="D214" s="5">
        <v>101.37365347409597</v>
      </c>
      <c r="E214" s="5">
        <v>107.10059078152115</v>
      </c>
      <c r="F214" s="5">
        <v>106.96563885647753</v>
      </c>
      <c r="G214" s="5">
        <v>106.03649907611337</v>
      </c>
      <c r="H214" s="5">
        <v>108.12932004195963</v>
      </c>
      <c r="I214" s="3">
        <v>113.77691967156302</v>
      </c>
      <c r="J214" s="3">
        <v>114.76490560050485</v>
      </c>
      <c r="K214" s="3">
        <v>111.56963352299213</v>
      </c>
      <c r="L214" s="3">
        <v>115.41416378129419</v>
      </c>
      <c r="M214" s="3">
        <v>120.49312779043142</v>
      </c>
      <c r="N214" s="3">
        <v>123.50737621472936</v>
      </c>
      <c r="O214" s="3"/>
      <c r="P214" s="12">
        <v>3500400</v>
      </c>
      <c r="Q214" s="12">
        <v>1680900</v>
      </c>
      <c r="R214" s="12">
        <v>1452900</v>
      </c>
      <c r="S214" s="12">
        <v>368330</v>
      </c>
      <c r="T214" s="12">
        <v>3133800</v>
      </c>
      <c r="U214" s="3"/>
      <c r="V214" s="3"/>
      <c r="W214" s="3"/>
      <c r="X214" s="3"/>
      <c r="Y214" s="3"/>
      <c r="Z214" s="3"/>
      <c r="AA214" s="3"/>
      <c r="AB214" s="3"/>
      <c r="AC214" s="3"/>
      <c r="AD214" s="4">
        <v>11940.822418983982</v>
      </c>
      <c r="AE214" s="4">
        <f t="shared" si="7"/>
        <v>181254.75093941743</v>
      </c>
      <c r="AF214" s="4">
        <v>169402.32</v>
      </c>
      <c r="AG214" s="4">
        <v>11160</v>
      </c>
      <c r="AH214" s="3">
        <v>6.5391008390058571</v>
      </c>
      <c r="AI214" s="4">
        <v>145434.16</v>
      </c>
      <c r="AJ214" s="4">
        <v>66082047</v>
      </c>
      <c r="AK214" s="2"/>
      <c r="AL214" s="2"/>
      <c r="AM214" s="3"/>
      <c r="AN214" s="3"/>
      <c r="AO214" s="3"/>
      <c r="AR214" s="4"/>
      <c r="AS214" s="4"/>
      <c r="AT214" s="3"/>
      <c r="AU214" s="3">
        <v>99.934612379760807</v>
      </c>
      <c r="AV214" s="3">
        <v>100.21717900478112</v>
      </c>
      <c r="AW214" s="3"/>
      <c r="AX214" s="2">
        <v>112.16760861439134</v>
      </c>
      <c r="AY214" s="2">
        <v>112.09426488443917</v>
      </c>
      <c r="AZ214" s="2"/>
      <c r="BA214" s="2"/>
      <c r="BB214" s="2"/>
      <c r="BC214" s="2"/>
    </row>
    <row r="215" spans="1:55">
      <c r="A215" s="16">
        <v>45017</v>
      </c>
      <c r="B215" s="16" t="str">
        <f t="shared" si="6"/>
        <v>2023-Q2</v>
      </c>
      <c r="C215" s="5">
        <v>103.24150108117065</v>
      </c>
      <c r="D215" s="5">
        <v>101.71731493965031</v>
      </c>
      <c r="E215" s="5">
        <v>107.52591708035152</v>
      </c>
      <c r="F215" s="5">
        <v>106.98674418800313</v>
      </c>
      <c r="G215" s="5">
        <v>105.51824741535913</v>
      </c>
      <c r="H215" s="5">
        <v>107.5858888055252</v>
      </c>
      <c r="I215" s="3">
        <v>115.03718848994188</v>
      </c>
      <c r="J215" s="3">
        <v>115.85241003385075</v>
      </c>
      <c r="K215" s="3">
        <v>112.60246407109074</v>
      </c>
      <c r="L215" s="3">
        <v>115.91735893011668</v>
      </c>
      <c r="M215" s="3">
        <v>119.50693520686981</v>
      </c>
      <c r="N215" s="3">
        <v>121.137318210552</v>
      </c>
      <c r="O215" s="3"/>
      <c r="P215" s="12">
        <v>3545700</v>
      </c>
      <c r="Q215" s="12">
        <v>1703000</v>
      </c>
      <c r="R215" s="12">
        <v>1465000</v>
      </c>
      <c r="S215" s="12">
        <v>376990</v>
      </c>
      <c r="T215" s="12">
        <v>3168000</v>
      </c>
      <c r="U215" s="3"/>
      <c r="V215" s="3"/>
      <c r="W215" s="3"/>
      <c r="X215" s="3"/>
      <c r="Y215" s="3"/>
      <c r="Z215" s="3"/>
      <c r="AA215" s="3"/>
      <c r="AB215" s="3"/>
      <c r="AC215" s="3"/>
      <c r="AD215" s="4">
        <v>11802.453138583671</v>
      </c>
      <c r="AE215" s="4">
        <f t="shared" si="7"/>
        <v>181835.65890385196</v>
      </c>
      <c r="AF215" s="4">
        <v>169950.18999999997</v>
      </c>
      <c r="AG215" s="4">
        <v>11031</v>
      </c>
      <c r="AH215" s="3">
        <v>6.536379594354802</v>
      </c>
      <c r="AI215" s="4">
        <v>145985.29</v>
      </c>
      <c r="AJ215" s="4">
        <v>66088947</v>
      </c>
      <c r="AK215" s="2"/>
      <c r="AL215" s="2"/>
      <c r="AM215" s="3"/>
      <c r="AN215" s="3"/>
      <c r="AO215" s="3"/>
      <c r="AR215" s="4"/>
      <c r="AS215" s="4"/>
      <c r="AT215" s="3"/>
      <c r="AU215" s="3">
        <v>99.797485091900356</v>
      </c>
      <c r="AV215" s="3">
        <v>100.39285256284049</v>
      </c>
      <c r="AW215" s="3"/>
      <c r="AX215" s="2">
        <v>113.43652086902792</v>
      </c>
      <c r="AY215" s="2">
        <v>113.20679500303856</v>
      </c>
      <c r="AZ215" s="2"/>
      <c r="BA215" s="2"/>
      <c r="BB215" s="2"/>
      <c r="BC215" s="2"/>
    </row>
    <row r="216" spans="1:55">
      <c r="A216" s="16">
        <v>45108</v>
      </c>
      <c r="B216" s="16" t="str">
        <f t="shared" si="6"/>
        <v>2023-Q3</v>
      </c>
      <c r="C216" s="5">
        <v>103.31397222879906</v>
      </c>
      <c r="D216" s="5">
        <v>101.63351662217332</v>
      </c>
      <c r="E216" s="5">
        <v>108.00346075268486</v>
      </c>
      <c r="F216" s="5">
        <v>107.35084559931194</v>
      </c>
      <c r="G216" s="5">
        <v>104.61257196831117</v>
      </c>
      <c r="H216" s="5">
        <v>105.98712196543931</v>
      </c>
      <c r="I216" s="3">
        <v>115.92117424139359</v>
      </c>
      <c r="J216" s="3">
        <v>116.7958481977812</v>
      </c>
      <c r="K216" s="3">
        <v>113.82070345840232</v>
      </c>
      <c r="L216" s="3">
        <v>116.56947572608726</v>
      </c>
      <c r="M216" s="3">
        <v>119.28666365638838</v>
      </c>
      <c r="N216" s="3">
        <v>120.75152546551749</v>
      </c>
      <c r="O216" s="3"/>
      <c r="P216" s="12">
        <v>3575500</v>
      </c>
      <c r="Q216" s="12">
        <v>1727000</v>
      </c>
      <c r="R216" s="12">
        <v>1467133</v>
      </c>
      <c r="S216" s="12">
        <v>379300</v>
      </c>
      <c r="T216" s="12">
        <v>3194200</v>
      </c>
      <c r="U216" s="3"/>
      <c r="V216" s="3"/>
      <c r="W216" s="3"/>
      <c r="X216" s="3"/>
      <c r="Y216" s="3"/>
      <c r="Z216" s="3"/>
      <c r="AA216" s="3"/>
      <c r="AB216" s="3"/>
      <c r="AC216" s="3"/>
      <c r="AD216" s="4">
        <v>12020.569402724983</v>
      </c>
      <c r="AE216" s="4">
        <f t="shared" si="7"/>
        <v>182376.1261050305</v>
      </c>
      <c r="AF216" s="4">
        <v>170275.4</v>
      </c>
      <c r="AG216" s="4">
        <v>11223</v>
      </c>
      <c r="AH216" s="3">
        <v>6.6350384578635584</v>
      </c>
      <c r="AI216" s="4">
        <v>146250.94999999998</v>
      </c>
      <c r="AJ216" s="4">
        <v>66390594</v>
      </c>
      <c r="AK216" s="2"/>
      <c r="AL216" s="2"/>
      <c r="AM216" s="3"/>
      <c r="AN216" s="3"/>
      <c r="AO216" s="3"/>
      <c r="AR216" s="4"/>
      <c r="AS216" s="4"/>
      <c r="AT216" s="3"/>
      <c r="AU216" s="3">
        <v>99.676801080035645</v>
      </c>
      <c r="AV216" s="3">
        <v>100.00686694537251</v>
      </c>
      <c r="AW216" s="3"/>
      <c r="AX216" s="2">
        <v>114.95430837561524</v>
      </c>
      <c r="AY216" s="2">
        <v>114.58277729249275</v>
      </c>
      <c r="AZ216" s="2"/>
      <c r="BA216" s="2"/>
      <c r="BB216" s="2"/>
      <c r="BC216" s="2"/>
    </row>
    <row r="217" spans="1:55">
      <c r="A217" s="16">
        <v>45200</v>
      </c>
      <c r="B217" s="16" t="str">
        <f t="shared" si="6"/>
        <v>2023-Q4</v>
      </c>
      <c r="C217" s="5">
        <v>103.50833257436767</v>
      </c>
      <c r="D217" s="5">
        <v>101.76774220279425</v>
      </c>
      <c r="E217" s="5">
        <v>108.80192697047623</v>
      </c>
      <c r="F217" s="5">
        <v>106.00529246672777</v>
      </c>
      <c r="G217" s="5">
        <v>105.47278622362998</v>
      </c>
      <c r="H217" s="5">
        <v>105.44959213666741</v>
      </c>
      <c r="I217" s="3">
        <v>117.11980148126044</v>
      </c>
      <c r="J217" s="3">
        <v>117.62705950049497</v>
      </c>
      <c r="K217" s="3">
        <v>115.25144162779021</v>
      </c>
      <c r="L217" s="3">
        <v>117.26652468226962</v>
      </c>
      <c r="M217" s="3">
        <v>119.80235727469466</v>
      </c>
      <c r="N217" s="3">
        <v>121.34109034115514</v>
      </c>
      <c r="O217" s="3"/>
      <c r="P217" s="12">
        <v>3619200</v>
      </c>
      <c r="Q217" s="12">
        <v>1757100</v>
      </c>
      <c r="R217" s="12">
        <v>1481200</v>
      </c>
      <c r="S217" s="12">
        <v>378410</v>
      </c>
      <c r="T217" s="12">
        <v>3238400</v>
      </c>
      <c r="U217" s="3"/>
      <c r="V217" s="3"/>
      <c r="W217" s="3"/>
      <c r="X217" s="3"/>
      <c r="Y217" s="3"/>
      <c r="Z217" s="3"/>
      <c r="AA217" s="3"/>
      <c r="AB217" s="3"/>
      <c r="AC217" s="3"/>
      <c r="AD217" s="4">
        <v>11906.065605737604</v>
      </c>
      <c r="AE217" s="4">
        <f t="shared" si="7"/>
        <v>182859.02186726104</v>
      </c>
      <c r="AF217" s="4">
        <v>170909.12</v>
      </c>
      <c r="AG217" s="4">
        <v>11128</v>
      </c>
      <c r="AH217" s="3">
        <v>6.5350354307022265</v>
      </c>
      <c r="AI217" s="4">
        <v>146821.9</v>
      </c>
      <c r="AJ217" s="4">
        <v>66427115</v>
      </c>
      <c r="AK217" s="2"/>
      <c r="AL217" s="2"/>
      <c r="AM217" s="3"/>
      <c r="AN217" s="3"/>
      <c r="AO217" s="3"/>
      <c r="AR217" s="4"/>
      <c r="AS217" s="4"/>
      <c r="AT217" s="3"/>
      <c r="AU217" s="3">
        <v>99.494028507079136</v>
      </c>
      <c r="AV217" s="3">
        <v>100.13991950199488</v>
      </c>
      <c r="AW217" s="3"/>
      <c r="AX217" s="2">
        <v>116.73796606713573</v>
      </c>
      <c r="AY217" s="2">
        <v>116.14730523742037</v>
      </c>
      <c r="AZ217" s="2"/>
      <c r="BA217" s="2"/>
      <c r="BB217" s="2"/>
      <c r="BC217" s="2"/>
    </row>
    <row r="218" spans="1:55">
      <c r="A218" s="16">
        <v>45292</v>
      </c>
      <c r="B218" s="16" t="str">
        <f t="shared" si="6"/>
        <v>2024-Q1</v>
      </c>
      <c r="C218" s="5">
        <v>103.7548700722129</v>
      </c>
      <c r="D218" s="5">
        <v>102.37104498309837</v>
      </c>
      <c r="E218" s="5">
        <v>109.07686869536485</v>
      </c>
      <c r="F218" s="5">
        <v>105.67908594918129</v>
      </c>
      <c r="G218" s="5">
        <v>105.0366213271255</v>
      </c>
      <c r="H218" s="5">
        <v>105.31429223333676</v>
      </c>
      <c r="I218" s="3">
        <v>118.0083144983796</v>
      </c>
      <c r="J218" s="3">
        <v>118.36447884639307</v>
      </c>
      <c r="K218" s="3">
        <v>115.40721229100575</v>
      </c>
      <c r="L218" s="3">
        <v>117.81923054438046</v>
      </c>
      <c r="M218" s="3">
        <v>119.43950630232642</v>
      </c>
      <c r="N218" s="3">
        <v>119.94438476605104</v>
      </c>
      <c r="O218" s="3"/>
      <c r="P218" s="12">
        <v>3655400</v>
      </c>
      <c r="Q218" s="12">
        <v>1779700</v>
      </c>
      <c r="R218" s="12">
        <v>1480100</v>
      </c>
      <c r="S218" s="12">
        <v>396170</v>
      </c>
      <c r="T218" s="12">
        <v>3259900</v>
      </c>
      <c r="U218" s="3"/>
      <c r="V218" s="3"/>
      <c r="W218" s="3"/>
      <c r="X218" s="3"/>
      <c r="Y218" s="3"/>
      <c r="Z218" s="3"/>
      <c r="AA218" s="3"/>
      <c r="AB218" s="3"/>
      <c r="AC218" s="3"/>
      <c r="AD218" s="4">
        <v>11846.185811999883</v>
      </c>
      <c r="AE218" s="4">
        <f t="shared" si="7"/>
        <v>183022.12796331177</v>
      </c>
      <c r="AF218" s="4">
        <v>171246.45</v>
      </c>
      <c r="AG218" s="4">
        <v>11084</v>
      </c>
      <c r="AH218" s="3">
        <v>6.4340187136673883</v>
      </c>
      <c r="AI218" s="4">
        <v>147096.78</v>
      </c>
      <c r="AJ218" s="4">
        <v>66668170</v>
      </c>
      <c r="AK218" s="2"/>
      <c r="AL218" s="2"/>
      <c r="AM218" s="3"/>
      <c r="AN218" s="3"/>
      <c r="AO218" s="3"/>
      <c r="AR218" s="4"/>
      <c r="AS218" s="4"/>
      <c r="AT218" s="3"/>
      <c r="AU218" s="3">
        <v>99.534549458413252</v>
      </c>
      <c r="AV218" s="3">
        <v>100.0154914025965</v>
      </c>
      <c r="AW218" s="3"/>
      <c r="AX218" s="2">
        <v>117.95775673247641</v>
      </c>
      <c r="AY218" s="2">
        <v>117.40872171492154</v>
      </c>
      <c r="AZ218" s="2"/>
      <c r="BA218" s="2"/>
      <c r="BB218" s="2"/>
      <c r="BC218" s="2"/>
    </row>
    <row r="219" spans="1:55">
      <c r="A219" s="16">
        <v>45383</v>
      </c>
      <c r="B219" s="16" t="str">
        <f t="shared" si="6"/>
        <v>2024-Q2</v>
      </c>
      <c r="C219" s="5">
        <v>103.98718244353884</v>
      </c>
      <c r="D219" s="5">
        <v>102.62164678361958</v>
      </c>
      <c r="E219" s="5">
        <v>110.02914743848591</v>
      </c>
      <c r="F219" s="5">
        <v>105.30173736499283</v>
      </c>
      <c r="G219" s="5">
        <v>105.65363203498006</v>
      </c>
      <c r="H219" s="5">
        <v>106.2658257398369</v>
      </c>
      <c r="I219" s="3">
        <v>118.34067145596541</v>
      </c>
      <c r="J219" s="3">
        <v>118.7593893909431</v>
      </c>
      <c r="K219" s="3">
        <v>116.26164560524208</v>
      </c>
      <c r="L219" s="3">
        <v>118.03201684736241</v>
      </c>
      <c r="M219" s="3">
        <v>120.33592498294607</v>
      </c>
      <c r="N219" s="3">
        <v>121.17870105251127</v>
      </c>
      <c r="O219" s="3"/>
      <c r="P219" s="12">
        <v>3673900</v>
      </c>
      <c r="Q219" s="12">
        <v>1801300</v>
      </c>
      <c r="R219" s="12">
        <v>1473200</v>
      </c>
      <c r="S219" s="12">
        <v>397580</v>
      </c>
      <c r="T219" s="12">
        <v>3274600</v>
      </c>
      <c r="U219" s="3"/>
      <c r="V219" s="3"/>
      <c r="W219" s="3"/>
      <c r="X219" s="3"/>
      <c r="Y219" s="3"/>
      <c r="Z219" s="3"/>
      <c r="AA219" s="3"/>
      <c r="AB219" s="3"/>
      <c r="AC219" s="3"/>
      <c r="AD219" s="4">
        <v>11740.31839693519</v>
      </c>
      <c r="AE219" s="4">
        <f t="shared" si="7"/>
        <v>183329.06358327388</v>
      </c>
      <c r="AF219" s="4">
        <v>171534.51</v>
      </c>
      <c r="AG219" s="4">
        <v>10985</v>
      </c>
      <c r="AH219" s="3">
        <v>6.4335426978911023</v>
      </c>
      <c r="AI219" s="4">
        <v>147436.28</v>
      </c>
      <c r="AJ219" s="4">
        <v>66769063</v>
      </c>
      <c r="AK219" s="2"/>
      <c r="AL219" s="2"/>
      <c r="AM219" s="3"/>
      <c r="AN219" s="3"/>
      <c r="AO219" s="3"/>
      <c r="AR219" s="4"/>
      <c r="AS219" s="4"/>
      <c r="AT219" s="3"/>
      <c r="AU219" s="3">
        <v>99.589888477424367</v>
      </c>
      <c r="AV219" s="3">
        <v>100.0879619115628</v>
      </c>
      <c r="AW219" s="3"/>
      <c r="AX219" s="2">
        <v>119.12416454495252</v>
      </c>
      <c r="AY219" s="2">
        <v>118.63562261998169</v>
      </c>
      <c r="AZ219" s="2"/>
      <c r="BA219" s="2"/>
      <c r="BB219" s="2"/>
      <c r="BC219" s="2"/>
    </row>
    <row r="220" spans="1:55">
      <c r="A220" s="16">
        <v>45474</v>
      </c>
      <c r="B220" s="16" t="str">
        <f t="shared" si="6"/>
        <v>2024-Q3</v>
      </c>
      <c r="C220" s="5">
        <v>104.22883560051677</v>
      </c>
      <c r="D220" s="5">
        <v>103.22289024766918</v>
      </c>
      <c r="E220" s="5">
        <v>110.74604335641037</v>
      </c>
      <c r="F220" s="5">
        <v>104.16509709610932</v>
      </c>
      <c r="G220" s="5">
        <v>104.85583127196472</v>
      </c>
      <c r="H220" s="5">
        <v>106.75753224968616</v>
      </c>
      <c r="I220" s="3">
        <v>119.12316504917607</v>
      </c>
      <c r="J220" s="3">
        <v>119.14071615875966</v>
      </c>
      <c r="K220" s="3">
        <v>117.14634720649741</v>
      </c>
      <c r="L220" s="3">
        <v>119.11900356462573</v>
      </c>
      <c r="M220" s="3">
        <v>120.7165739472661</v>
      </c>
      <c r="N220" s="3">
        <v>120.98723906071172</v>
      </c>
      <c r="O220" s="3"/>
      <c r="P220" s="12">
        <v>3706800</v>
      </c>
      <c r="Q220" s="12">
        <v>1822500</v>
      </c>
      <c r="R220" s="12">
        <v>1474300</v>
      </c>
      <c r="S220" s="12">
        <v>407920</v>
      </c>
      <c r="T220" s="12">
        <v>3296800</v>
      </c>
      <c r="U220" s="3"/>
      <c r="V220" s="3"/>
      <c r="W220" s="3"/>
      <c r="X220" s="3"/>
      <c r="Y220" s="3"/>
      <c r="Z220" s="3"/>
      <c r="AA220" s="3"/>
      <c r="AB220" s="3"/>
      <c r="AC220" s="3"/>
      <c r="AD220" s="4">
        <v>11503.218456184661</v>
      </c>
      <c r="AE220" s="4">
        <f t="shared" si="7"/>
        <v>183369.97279848586</v>
      </c>
      <c r="AF220" s="4">
        <v>171936.97</v>
      </c>
      <c r="AG220" s="4">
        <v>10786</v>
      </c>
      <c r="AH220" s="3">
        <v>6.2349372822616589</v>
      </c>
      <c r="AI220" s="4">
        <v>147737.19</v>
      </c>
      <c r="AJ220" s="4">
        <v>66703972</v>
      </c>
      <c r="AK220" s="2"/>
      <c r="AL220" s="2"/>
      <c r="AM220" s="3"/>
      <c r="AN220" s="3"/>
      <c r="AO220" s="3"/>
      <c r="AR220" s="4"/>
      <c r="AS220" s="4"/>
      <c r="AT220" s="3"/>
      <c r="AU220" s="3">
        <v>99.58766696285943</v>
      </c>
      <c r="AV220" s="3">
        <v>100.41844846711653</v>
      </c>
      <c r="AW220" s="3"/>
      <c r="AX220" s="2">
        <v>120.2436888027607</v>
      </c>
      <c r="AY220" s="2">
        <v>119.7478843487504</v>
      </c>
      <c r="AZ220" s="2"/>
      <c r="BA220" s="2"/>
      <c r="BB220" s="2"/>
      <c r="BC220" s="2"/>
    </row>
    <row r="221" spans="1:55">
      <c r="A221" s="16">
        <v>45566</v>
      </c>
      <c r="B221" s="16" t="str">
        <f t="shared" si="6"/>
        <v>2024-Q4</v>
      </c>
      <c r="C221" s="5">
        <v>104.49773514389305</v>
      </c>
      <c r="D221" s="5">
        <v>103.72306321695005</v>
      </c>
      <c r="E221" s="5">
        <v>111.30378143475183</v>
      </c>
      <c r="F221" s="5">
        <v>105.57961162460732</v>
      </c>
      <c r="G221" s="5">
        <v>104.29880745233011</v>
      </c>
      <c r="H221" s="5">
        <v>106.99766608737697</v>
      </c>
      <c r="I221" s="3">
        <v>119.91677960293666</v>
      </c>
      <c r="J221" s="3">
        <v>119.63343345262065</v>
      </c>
      <c r="K221" s="3">
        <v>117.82221557267924</v>
      </c>
      <c r="L221" s="3">
        <v>119.5400804564118</v>
      </c>
      <c r="M221" s="3">
        <v>121.4092161241027</v>
      </c>
      <c r="N221" s="3">
        <v>121.47166668041534</v>
      </c>
      <c r="O221" s="3"/>
      <c r="P221" s="12">
        <v>3741100</v>
      </c>
      <c r="Q221" s="12">
        <v>1843900</v>
      </c>
      <c r="R221" s="12">
        <v>1481000</v>
      </c>
      <c r="S221" s="12">
        <v>415110</v>
      </c>
      <c r="T221" s="12">
        <v>3324900</v>
      </c>
      <c r="U221" s="3"/>
      <c r="V221" s="3"/>
      <c r="W221" s="3"/>
      <c r="X221" s="3"/>
      <c r="Y221" s="3"/>
      <c r="Z221" s="3"/>
      <c r="AA221" s="3"/>
      <c r="AB221" s="3"/>
      <c r="AC221" s="3"/>
      <c r="AD221" s="4">
        <v>11470.401721260359</v>
      </c>
      <c r="AE221" s="4">
        <f t="shared" si="7"/>
        <v>183592.60949728935</v>
      </c>
      <c r="AF221" s="4">
        <v>172158.06</v>
      </c>
      <c r="AG221" s="4">
        <v>10756</v>
      </c>
      <c r="AH221" s="3">
        <v>6.228218842032514</v>
      </c>
      <c r="AI221" s="4">
        <v>147984.65</v>
      </c>
      <c r="AJ221" s="4">
        <v>67048664</v>
      </c>
      <c r="AK221" s="2"/>
      <c r="AL221" s="2"/>
      <c r="AM221" s="3"/>
      <c r="AN221" s="3"/>
      <c r="AO221" s="3"/>
      <c r="AR221" s="4"/>
      <c r="AS221" s="4"/>
      <c r="AT221" s="3"/>
      <c r="AU221" s="3">
        <v>99.716369669323768</v>
      </c>
      <c r="AV221" s="3">
        <v>100.15994227092089</v>
      </c>
      <c r="AW221" s="3"/>
      <c r="AX221" s="2">
        <v>121.34412653174813</v>
      </c>
      <c r="AY221" s="2">
        <v>120.99995778440996</v>
      </c>
      <c r="AZ221" s="2"/>
      <c r="BA221" s="2"/>
      <c r="BB221" s="2"/>
      <c r="BC221" s="2"/>
    </row>
    <row r="222" spans="1:55">
      <c r="A222" s="16">
        <v>45658</v>
      </c>
      <c r="B222" s="16" t="str">
        <f t="shared" si="6"/>
        <v>2025-Q1</v>
      </c>
      <c r="C222" s="5">
        <v>104.81819027000599</v>
      </c>
      <c r="D222" s="5">
        <v>104.03944255999423</v>
      </c>
      <c r="E222" s="5">
        <v>111.14874696340988</v>
      </c>
      <c r="F222" s="5">
        <v>105.9415314563979</v>
      </c>
      <c r="G222" s="5">
        <v>105.85737255160264</v>
      </c>
      <c r="H222" s="5">
        <v>108.3806237393614</v>
      </c>
      <c r="I222" s="3">
        <v>120.64335177734233</v>
      </c>
      <c r="J222" s="3">
        <v>120.63401599685959</v>
      </c>
      <c r="K222" s="3">
        <v>118.7674197199691</v>
      </c>
      <c r="L222" s="3">
        <v>120.17005872445704</v>
      </c>
      <c r="M222" s="3">
        <v>121.69642913818161</v>
      </c>
      <c r="N222" s="3">
        <v>122.23993853285195</v>
      </c>
      <c r="O222" s="3"/>
      <c r="P222" s="12">
        <v>3775300</v>
      </c>
      <c r="Q222" s="12">
        <v>1864900</v>
      </c>
      <c r="R222" s="12">
        <v>1488100</v>
      </c>
      <c r="S222" s="12">
        <v>423370</v>
      </c>
      <c r="T222" s="12">
        <v>3353000</v>
      </c>
      <c r="U222" s="3"/>
      <c r="V222" s="3"/>
      <c r="W222" s="3"/>
      <c r="X222" s="3"/>
      <c r="Y222" s="3"/>
      <c r="Z222" s="3"/>
      <c r="AA222" s="3"/>
      <c r="AB222" s="3"/>
      <c r="AC222" s="3"/>
      <c r="AD222" s="4">
        <v>11810.717383173307</v>
      </c>
      <c r="AE222" s="4">
        <f t="shared" si="7"/>
        <v>184410.81626404452</v>
      </c>
      <c r="AF222" s="4">
        <v>172548.7</v>
      </c>
      <c r="AG222" s="4">
        <v>11051</v>
      </c>
      <c r="AH222" s="3">
        <v>6.4324406259663247</v>
      </c>
      <c r="AI222" s="4">
        <v>148298.13999999998</v>
      </c>
      <c r="AJ222" s="4">
        <v>66981028</v>
      </c>
      <c r="AK222" s="2"/>
      <c r="AL222" s="2"/>
      <c r="AM222" s="3"/>
      <c r="AN222" s="3"/>
      <c r="AO222" s="3"/>
      <c r="AR222" s="4"/>
      <c r="AS222" s="4"/>
      <c r="AT222" s="3"/>
      <c r="AU222" s="3">
        <v>99.795717922060902</v>
      </c>
      <c r="AV222" s="3">
        <v>100.56854453250399</v>
      </c>
      <c r="AW222" s="3"/>
      <c r="AX222" s="2">
        <v>122.34731992475167</v>
      </c>
      <c r="AY222" s="2">
        <v>122.0973862773066</v>
      </c>
      <c r="AZ222" s="2"/>
      <c r="BA222" s="2"/>
      <c r="BB222" s="2"/>
      <c r="BC222" s="2"/>
    </row>
    <row r="223" spans="1:55">
      <c r="A223" s="16">
        <v>45748</v>
      </c>
      <c r="B223" s="16" t="str">
        <f t="shared" si="6"/>
        <v>2025-Q2</v>
      </c>
      <c r="C223" s="5">
        <v>105.00324472519338</v>
      </c>
      <c r="D223" s="5">
        <v>104.39839659992069</v>
      </c>
      <c r="E223" s="5">
        <v>111.58662647139896</v>
      </c>
      <c r="F223" s="5">
        <v>106.56892926746129</v>
      </c>
      <c r="G223" s="5">
        <v>105.94400985777666</v>
      </c>
      <c r="H223" s="5">
        <v>109.49095397546739</v>
      </c>
      <c r="I223" s="3">
        <v>121.38326939469317</v>
      </c>
      <c r="J223" s="3">
        <v>120.96854637474277</v>
      </c>
      <c r="K223" s="3">
        <v>119.88918125057388</v>
      </c>
      <c r="L223" s="3">
        <v>120.6484335048049</v>
      </c>
      <c r="M223" s="3">
        <v>120.77959197316778</v>
      </c>
      <c r="N223" s="3">
        <v>120.41252973245989</v>
      </c>
      <c r="O223" s="3"/>
      <c r="P223" s="12">
        <v>3805200</v>
      </c>
      <c r="Q223" s="12">
        <v>1885900</v>
      </c>
      <c r="R223" s="12">
        <v>1502500</v>
      </c>
      <c r="S223" s="12">
        <v>417450</v>
      </c>
      <c r="T223" s="12">
        <v>3388322</v>
      </c>
      <c r="U223" s="3"/>
      <c r="V223" s="3"/>
      <c r="W223" s="3"/>
      <c r="X223" s="3"/>
      <c r="Y223" s="3"/>
      <c r="Z223" s="3"/>
      <c r="AA223" s="3"/>
      <c r="AB223" s="3"/>
      <c r="AC223" s="3"/>
      <c r="AD223" s="4">
        <v>11767.76505623569</v>
      </c>
      <c r="AE223" s="4">
        <f t="shared" si="7"/>
        <v>184428.83794920499</v>
      </c>
      <c r="AF223" s="4">
        <v>172756.6</v>
      </c>
      <c r="AG223" s="4">
        <v>11023</v>
      </c>
      <c r="AH223" s="3">
        <v>6.3288572866352588</v>
      </c>
      <c r="AI223" s="4">
        <v>148377.59</v>
      </c>
      <c r="AJ223" s="4">
        <v>66956554</v>
      </c>
      <c r="AK223" s="2"/>
      <c r="AL223" s="2"/>
      <c r="AM223" s="3"/>
      <c r="AN223" s="3"/>
      <c r="AO223" s="3"/>
      <c r="AR223" s="4"/>
      <c r="AS223" s="4"/>
      <c r="AT223" s="3"/>
      <c r="AU223" s="3">
        <v>99.851596385971845</v>
      </c>
      <c r="AV223" s="3">
        <v>100.78292109553777</v>
      </c>
      <c r="AW223" s="3"/>
      <c r="AX223" s="2">
        <v>123.50665845345476</v>
      </c>
      <c r="AY223" s="2">
        <v>123.32337010874441</v>
      </c>
      <c r="AZ223" s="2"/>
      <c r="BA223" s="2"/>
      <c r="BB223" s="2"/>
      <c r="BC223" s="2"/>
    </row>
    <row r="224" spans="1:55">
      <c r="A224" s="16">
        <v>45839</v>
      </c>
      <c r="B224" s="16" t="str">
        <f t="shared" si="6"/>
        <v>2025-Q3</v>
      </c>
      <c r="C224" s="5">
        <v>105.33325070063935</v>
      </c>
      <c r="D224" s="5">
        <v>104.67262451509725</v>
      </c>
      <c r="E224" s="5">
        <v>112.30480191858216</v>
      </c>
      <c r="F224" s="5">
        <v>107.42977570667313</v>
      </c>
      <c r="G224" s="5">
        <v>106.58774853812115</v>
      </c>
      <c r="H224" s="5">
        <v>110.55264106903131</v>
      </c>
      <c r="I224" s="3">
        <v>122.16930275023599</v>
      </c>
      <c r="J224" s="3">
        <v>121.64764072055263</v>
      </c>
      <c r="K224" s="3">
        <v>120.52742370548162</v>
      </c>
      <c r="L224" s="3">
        <v>121.24376865600395</v>
      </c>
      <c r="M224" s="3">
        <v>120.64800025475708</v>
      </c>
      <c r="N224" s="3">
        <v>119.92525199533839</v>
      </c>
      <c r="O224" s="3"/>
      <c r="P224" s="12">
        <v>3841800</v>
      </c>
      <c r="Q224" s="12">
        <v>1905900</v>
      </c>
      <c r="R224" s="12">
        <v>1509300</v>
      </c>
      <c r="S224" s="12">
        <v>427120</v>
      </c>
      <c r="T224" s="12">
        <v>3415200</v>
      </c>
      <c r="U224" s="3"/>
      <c r="V224" s="3"/>
      <c r="W224" s="3"/>
      <c r="X224" s="3"/>
      <c r="Y224" s="3"/>
      <c r="Z224" s="3"/>
      <c r="AA224" s="3"/>
      <c r="AB224" s="3"/>
      <c r="AC224" s="3"/>
      <c r="AD224" s="4">
        <v>11743.605119380238</v>
      </c>
      <c r="AE224" s="4">
        <f t="shared" si="7"/>
        <v>184743.08120465858</v>
      </c>
      <c r="AF224" s="4">
        <v>173060.88</v>
      </c>
      <c r="AG224" s="4">
        <v>11001</v>
      </c>
      <c r="AH224" s="3">
        <v>6.3234850953454727</v>
      </c>
      <c r="AI224" s="4">
        <v>148608.04</v>
      </c>
      <c r="AJ224" s="4">
        <v>67183428</v>
      </c>
      <c r="AK224" s="2"/>
      <c r="AL224" s="2"/>
      <c r="AM224" s="3"/>
      <c r="AN224" s="3"/>
      <c r="AO224" s="3"/>
      <c r="AR224" s="4"/>
      <c r="AS224" s="4"/>
      <c r="AT224" s="3"/>
      <c r="AU224" s="3">
        <v>99.989298323018616</v>
      </c>
      <c r="AV224" s="3">
        <v>100.75825647919645</v>
      </c>
      <c r="AW224" s="3"/>
      <c r="AX224" s="2">
        <v>124.42476867352465</v>
      </c>
      <c r="AY224" s="2">
        <v>124.41145313669637</v>
      </c>
      <c r="AZ224" s="2"/>
      <c r="BA224" s="2"/>
      <c r="BB224" s="2"/>
      <c r="BC224" s="2"/>
    </row>
    <row r="225" spans="1:55">
      <c r="A225" s="16">
        <v>45931</v>
      </c>
      <c r="B225" s="16" t="str">
        <f t="shared" si="6"/>
        <v>2025-Q4</v>
      </c>
      <c r="C225" s="5">
        <v>105.72071542617192</v>
      </c>
      <c r="D225" s="5">
        <v>105.13633275658616</v>
      </c>
      <c r="E225" s="5">
        <v>112.92084461191823</v>
      </c>
      <c r="F225" s="5">
        <v>108.33846366713618</v>
      </c>
      <c r="G225" s="5">
        <v>106.57168648738946</v>
      </c>
      <c r="H225" s="5">
        <v>110.54268762692783</v>
      </c>
      <c r="I225" s="3">
        <v>123.16462320890184</v>
      </c>
      <c r="J225" s="3">
        <v>122.41134514384883</v>
      </c>
      <c r="K225" s="3">
        <v>121.90818246988833</v>
      </c>
      <c r="L225" s="3">
        <v>121.98548702330032</v>
      </c>
      <c r="M225" s="3">
        <v>121.21241498242557</v>
      </c>
      <c r="N225" s="3">
        <v>119.97846296512485</v>
      </c>
      <c r="O225" s="3"/>
      <c r="P225" s="12">
        <v>3887400</v>
      </c>
      <c r="Q225" s="12">
        <v>1926100</v>
      </c>
      <c r="R225" s="12">
        <v>1524300</v>
      </c>
      <c r="S225" s="12">
        <v>430640</v>
      </c>
      <c r="T225" s="12">
        <v>3450400</v>
      </c>
      <c r="U225" s="3"/>
      <c r="V225" s="3"/>
      <c r="W225" s="3"/>
      <c r="X225" s="3"/>
      <c r="Y225" s="3"/>
      <c r="Z225" s="3"/>
      <c r="AA225" s="3"/>
      <c r="AD225" s="4">
        <v>11535.35669473019</v>
      </c>
      <c r="AE225" s="4">
        <f>AF225/(1-AH225/100)</f>
        <v>184873.04647034896</v>
      </c>
      <c r="AF225" s="4">
        <v>173360.2</v>
      </c>
      <c r="AG225" s="4">
        <v>10817</v>
      </c>
      <c r="AH225" s="3">
        <v>6.2274337390742653</v>
      </c>
      <c r="AI225" s="4">
        <v>148868.97</v>
      </c>
      <c r="AJ225" s="4">
        <v>67557232</v>
      </c>
      <c r="AK225" s="2"/>
      <c r="AL225" s="2"/>
      <c r="AM225" s="3"/>
      <c r="AN225" s="3"/>
      <c r="AO225" s="3"/>
      <c r="AT225" s="3"/>
      <c r="AU225" s="3">
        <v>100.183831080142</v>
      </c>
      <c r="AV225" s="3">
        <v>100.56933136277459</v>
      </c>
      <c r="AW225" s="3"/>
      <c r="AX225" s="2">
        <v>125.28868735255803</v>
      </c>
      <c r="AY225" s="2">
        <v>125.51900689981397</v>
      </c>
      <c r="AZ225" s="2"/>
      <c r="BA225" s="2"/>
      <c r="BB225" s="2"/>
      <c r="BC225" s="2"/>
    </row>
    <row r="226" spans="1:55">
      <c r="A226" s="16">
        <v>46023</v>
      </c>
      <c r="B226" s="16" t="str">
        <f t="shared" si="6"/>
        <v>2026-Q1</v>
      </c>
      <c r="AK226" s="2"/>
      <c r="AL226" s="2"/>
      <c r="AT226" s="3"/>
      <c r="AU226" s="3"/>
      <c r="AV226" s="3"/>
      <c r="AW226" s="3"/>
      <c r="BA226" s="2"/>
    </row>
  </sheetData>
  <pageMargins left="0.7" right="0.7" top="0.75" bottom="0.75" header="0.3" footer="0.3"/>
  <headerFooter>
    <oddHeader>&amp;R&amp;"Arial"&amp;10&amp;K000000 ECB-RESTRICTED&amp;1#_x000D_</oddHeader>
    <oddFooter>&amp;C_x000D_&amp;1#&amp;"Aptos"&amp;10&amp;K000000 NBB - Restricted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10A0C-4577-4549-B82C-2D3B76CC1B0B}">
  <dimension ref="A1:N226"/>
  <sheetViews>
    <sheetView workbookViewId="0">
      <pane xSplit="1" ySplit="1" topLeftCell="B180" activePane="bottomRight" state="frozen"/>
      <selection pane="topRight" activeCell="B1" sqref="B1"/>
      <selection pane="bottomLeft" activeCell="A2" sqref="A2"/>
      <selection pane="bottomRight" activeCell="E183" sqref="E183"/>
    </sheetView>
  </sheetViews>
  <sheetFormatPr defaultRowHeight="15"/>
  <sheetData>
    <row r="1" spans="1:14"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I1" s="7" t="s">
        <v>1</v>
      </c>
      <c r="J1" s="7" t="s">
        <v>2</v>
      </c>
      <c r="K1" s="7" t="s">
        <v>3</v>
      </c>
      <c r="L1" s="7" t="s">
        <v>4</v>
      </c>
      <c r="M1" s="7" t="s">
        <v>5</v>
      </c>
      <c r="N1" s="7" t="s">
        <v>6</v>
      </c>
    </row>
    <row r="2" spans="1:14">
      <c r="A2" t="s">
        <v>543</v>
      </c>
    </row>
    <row r="3" spans="1:14">
      <c r="A3" t="s">
        <v>544</v>
      </c>
      <c r="B3" s="36">
        <f>(AWMD_exIreland!C3/AWMD_exIreland!C2-1)*100</f>
        <v>1.9221907917757131</v>
      </c>
      <c r="C3" s="36">
        <f>(AWMD_exIreland!D3/AWMD_exIreland!D2-1)*100</f>
        <v>1.244550410927503</v>
      </c>
      <c r="D3" s="36">
        <f>(AWMD_exIreland!E3/AWMD_exIreland!E2-1)*100</f>
        <v>1.7706729084455919</v>
      </c>
      <c r="E3" s="36">
        <f>(AWMD_exIreland!F3/AWMD_exIreland!F2-1)*100</f>
        <v>5.9385572869975478</v>
      </c>
      <c r="F3" s="36">
        <f>(AWMD_exIreland!G3/AWMD_exIreland!G2-1)*100</f>
        <v>2.5665280138505997</v>
      </c>
      <c r="G3" s="36">
        <f>(AWMD_exIreland!H3/AWMD_exIreland!H2-1)*100</f>
        <v>2.4875176177783009</v>
      </c>
      <c r="I3" s="36">
        <f>(AWMD_Updated!C3/AWMD_Updated!C2-1)*100</f>
        <v>1.9221907917757131</v>
      </c>
      <c r="J3" s="36">
        <f>(AWMD_Updated!D3/AWMD_Updated!D2-1)*100</f>
        <v>1.244550410927503</v>
      </c>
      <c r="K3" s="36">
        <f>(AWMD_Updated!E3/AWMD_Updated!E2-1)*100</f>
        <v>1.7706729084455919</v>
      </c>
      <c r="L3" s="36">
        <f>(AWMD_Updated!F3/AWMD_Updated!F2-1)*100</f>
        <v>5.9385572869975478</v>
      </c>
      <c r="M3" s="36">
        <f>(AWMD_Updated!G3/AWMD_Updated!G2-1)*100</f>
        <v>2.5665280138505997</v>
      </c>
      <c r="N3" s="36">
        <f>(AWMD_Updated!H3/AWMD_Updated!H2-1)*100</f>
        <v>2.4875176177783009</v>
      </c>
    </row>
    <row r="4" spans="1:14">
      <c r="A4" t="s">
        <v>545</v>
      </c>
      <c r="B4" s="36">
        <f>(AWMD_exIreland!C4/AWMD_exIreland!C3-1)*100</f>
        <v>1.2047566601854909</v>
      </c>
      <c r="C4" s="36">
        <f>(AWMD_exIreland!D4/AWMD_exIreland!D3-1)*100</f>
        <v>1.199631028360848</v>
      </c>
      <c r="D4" s="36">
        <f>(AWMD_exIreland!E4/AWMD_exIreland!E3-1)*100</f>
        <v>1.4497557260986005</v>
      </c>
      <c r="E4" s="36">
        <f>(AWMD_exIreland!F4/AWMD_exIreland!F3-1)*100</f>
        <v>1.5214364975492112</v>
      </c>
      <c r="F4" s="36">
        <f>(AWMD_exIreland!G4/AWMD_exIreland!G3-1)*100</f>
        <v>2.2986212915943938</v>
      </c>
      <c r="G4" s="36">
        <f>(AWMD_exIreland!H4/AWMD_exIreland!H3-1)*100</f>
        <v>3.3970178426730113</v>
      </c>
      <c r="I4" s="36">
        <f>(AWMD_Updated!C4/AWMD_Updated!C3-1)*100</f>
        <v>1.2047566601854909</v>
      </c>
      <c r="J4" s="36">
        <f>(AWMD_Updated!D4/AWMD_Updated!D3-1)*100</f>
        <v>1.199631028360848</v>
      </c>
      <c r="K4" s="36">
        <f>(AWMD_Updated!E4/AWMD_Updated!E3-1)*100</f>
        <v>1.4497557260986005</v>
      </c>
      <c r="L4" s="36">
        <f>(AWMD_Updated!F4/AWMD_Updated!F3-1)*100</f>
        <v>1.5214364975492112</v>
      </c>
      <c r="M4" s="36">
        <f>(AWMD_Updated!G4/AWMD_Updated!G3-1)*100</f>
        <v>2.2986212915943938</v>
      </c>
      <c r="N4" s="36">
        <f>(AWMD_Updated!H4/AWMD_Updated!H3-1)*100</f>
        <v>3.3970178426730113</v>
      </c>
    </row>
    <row r="5" spans="1:14">
      <c r="A5" t="s">
        <v>546</v>
      </c>
      <c r="B5" s="36">
        <f>(AWMD_exIreland!C5/AWMD_exIreland!C4-1)*100</f>
        <v>1.2113823705427906</v>
      </c>
      <c r="C5" s="36">
        <f>(AWMD_exIreland!D5/AWMD_exIreland!D4-1)*100</f>
        <v>1.9418375676137467</v>
      </c>
      <c r="D5" s="36">
        <f>(AWMD_exIreland!E5/AWMD_exIreland!E4-1)*100</f>
        <v>1.6466155834703011</v>
      </c>
      <c r="E5" s="36">
        <f>(AWMD_exIreland!F5/AWMD_exIreland!F4-1)*100</f>
        <v>-0.40799694950370835</v>
      </c>
      <c r="F5" s="36">
        <f>(AWMD_exIreland!G5/AWMD_exIreland!G4-1)*100</f>
        <v>1.3600343095000911</v>
      </c>
      <c r="G5" s="36">
        <f>(AWMD_exIreland!H5/AWMD_exIreland!H4-1)*100</f>
        <v>0.27171975708364382</v>
      </c>
      <c r="I5" s="36">
        <f>(AWMD_Updated!C5/AWMD_Updated!C4-1)*100</f>
        <v>1.2113823705427906</v>
      </c>
      <c r="J5" s="36">
        <f>(AWMD_Updated!D5/AWMD_Updated!D4-1)*100</f>
        <v>1.9418375676137467</v>
      </c>
      <c r="K5" s="36">
        <f>(AWMD_Updated!E5/AWMD_Updated!E4-1)*100</f>
        <v>1.6466155834703011</v>
      </c>
      <c r="L5" s="36">
        <f>(AWMD_Updated!F5/AWMD_Updated!F4-1)*100</f>
        <v>-0.40799694950371945</v>
      </c>
      <c r="M5" s="36">
        <f>(AWMD_Updated!G5/AWMD_Updated!G4-1)*100</f>
        <v>1.3600343095000911</v>
      </c>
      <c r="N5" s="36">
        <f>(AWMD_Updated!H5/AWMD_Updated!H4-1)*100</f>
        <v>0.27171975708364382</v>
      </c>
    </row>
    <row r="6" spans="1:14">
      <c r="A6" t="s">
        <v>547</v>
      </c>
      <c r="B6" s="36">
        <f>(AWMD_exIreland!C6/AWMD_exIreland!C5-1)*100</f>
        <v>-0.17484893641122046</v>
      </c>
      <c r="C6" s="36">
        <f>(AWMD_exIreland!D6/AWMD_exIreland!D5-1)*100</f>
        <v>0.6885728510532152</v>
      </c>
      <c r="D6" s="36">
        <f>(AWMD_exIreland!E6/AWMD_exIreland!E5-1)*100</f>
        <v>0.33367457957220736</v>
      </c>
      <c r="E6" s="36">
        <f>(AWMD_exIreland!F6/AWMD_exIreland!F5-1)*100</f>
        <v>-0.53630215827308314</v>
      </c>
      <c r="F6" s="36">
        <f>(AWMD_exIreland!G6/AWMD_exIreland!G5-1)*100</f>
        <v>2.0332888158479445</v>
      </c>
      <c r="G6" s="36">
        <f>(AWMD_exIreland!H6/AWMD_exIreland!H5-1)*100</f>
        <v>1.6495746204846728</v>
      </c>
      <c r="I6" s="36">
        <f>(AWMD_Updated!C6/AWMD_Updated!C5-1)*100</f>
        <v>-0.17484893641123156</v>
      </c>
      <c r="J6" s="36">
        <f>(AWMD_Updated!D6/AWMD_Updated!D5-1)*100</f>
        <v>0.6885728510532152</v>
      </c>
      <c r="K6" s="36">
        <f>(AWMD_Updated!E6/AWMD_Updated!E5-1)*100</f>
        <v>0.33367457957220736</v>
      </c>
      <c r="L6" s="36">
        <f>(AWMD_Updated!F6/AWMD_Updated!F5-1)*100</f>
        <v>-0.53630215827309424</v>
      </c>
      <c r="M6" s="36">
        <f>(AWMD_Updated!G6/AWMD_Updated!G5-1)*100</f>
        <v>2.0332888158479445</v>
      </c>
      <c r="N6" s="36">
        <f>(AWMD_Updated!H6/AWMD_Updated!H5-1)*100</f>
        <v>1.6495746204846728</v>
      </c>
    </row>
    <row r="7" spans="1:14">
      <c r="A7" t="s">
        <v>548</v>
      </c>
      <c r="B7" s="36">
        <f>(AWMD_exIreland!C7/AWMD_exIreland!C6-1)*100</f>
        <v>1.2810160400255732</v>
      </c>
      <c r="C7" s="36">
        <f>(AWMD_exIreland!D7/AWMD_exIreland!D6-1)*100</f>
        <v>1.4837708529161775</v>
      </c>
      <c r="D7" s="36">
        <f>(AWMD_exIreland!E7/AWMD_exIreland!E6-1)*100</f>
        <v>1.8039800249143534</v>
      </c>
      <c r="E7" s="36">
        <f>(AWMD_exIreland!F7/AWMD_exIreland!F6-1)*100</f>
        <v>2.6428826568084318</v>
      </c>
      <c r="F7" s="36">
        <f>(AWMD_exIreland!G7/AWMD_exIreland!G6-1)*100</f>
        <v>-7.3033365166075281E-2</v>
      </c>
      <c r="G7" s="36">
        <f>(AWMD_exIreland!H7/AWMD_exIreland!H6-1)*100</f>
        <v>-0.73436840393159564</v>
      </c>
      <c r="I7" s="36">
        <f>(AWMD_Updated!C7/AWMD_Updated!C6-1)*100</f>
        <v>1.2810160400255732</v>
      </c>
      <c r="J7" s="36">
        <f>(AWMD_Updated!D7/AWMD_Updated!D6-1)*100</f>
        <v>1.4837708529161775</v>
      </c>
      <c r="K7" s="36">
        <f>(AWMD_Updated!E7/AWMD_Updated!E6-1)*100</f>
        <v>1.8039800249143534</v>
      </c>
      <c r="L7" s="36">
        <f>(AWMD_Updated!F7/AWMD_Updated!F6-1)*100</f>
        <v>2.6428826568084318</v>
      </c>
      <c r="M7" s="36">
        <f>(AWMD_Updated!G7/AWMD_Updated!G6-1)*100</f>
        <v>-7.3033365166086384E-2</v>
      </c>
      <c r="N7" s="36">
        <f>(AWMD_Updated!H7/AWMD_Updated!H6-1)*100</f>
        <v>-0.73436840393161784</v>
      </c>
    </row>
    <row r="8" spans="1:14">
      <c r="A8" t="s">
        <v>549</v>
      </c>
      <c r="B8" s="36">
        <f>(AWMD_exIreland!C8/AWMD_exIreland!C7-1)*100</f>
        <v>1.55959056598729</v>
      </c>
      <c r="C8" s="36">
        <f>(AWMD_exIreland!D8/AWMD_exIreland!D7-1)*100</f>
        <v>0.87252262634247568</v>
      </c>
      <c r="D8" s="36">
        <f>(AWMD_exIreland!E8/AWMD_exIreland!E7-1)*100</f>
        <v>1.0813304182905492</v>
      </c>
      <c r="E8" s="36">
        <f>(AWMD_exIreland!F8/AWMD_exIreland!F7-1)*100</f>
        <v>0.47246850192670387</v>
      </c>
      <c r="F8" s="36">
        <f>(AWMD_exIreland!G8/AWMD_exIreland!G7-1)*100</f>
        <v>4.7855565441176084</v>
      </c>
      <c r="G8" s="36">
        <f>(AWMD_exIreland!H8/AWMD_exIreland!H7-1)*100</f>
        <v>2.8673241113666537</v>
      </c>
      <c r="I8" s="36">
        <f>(AWMD_Updated!C8/AWMD_Updated!C7-1)*100</f>
        <v>1.55959056598729</v>
      </c>
      <c r="J8" s="36">
        <f>(AWMD_Updated!D8/AWMD_Updated!D7-1)*100</f>
        <v>0.87252262634247568</v>
      </c>
      <c r="K8" s="36">
        <f>(AWMD_Updated!E8/AWMD_Updated!E7-1)*100</f>
        <v>1.0813304182905492</v>
      </c>
      <c r="L8" s="36">
        <f>(AWMD_Updated!F8/AWMD_Updated!F7-1)*100</f>
        <v>0.47246850192670387</v>
      </c>
      <c r="M8" s="36">
        <f>(AWMD_Updated!G8/AWMD_Updated!G7-1)*100</f>
        <v>4.7855565441176084</v>
      </c>
      <c r="N8" s="36">
        <f>(AWMD_Updated!H8/AWMD_Updated!H7-1)*100</f>
        <v>2.8673241113666537</v>
      </c>
    </row>
    <row r="9" spans="1:14">
      <c r="A9" t="s">
        <v>550</v>
      </c>
      <c r="B9" s="36">
        <f>(AWMD_exIreland!C9/AWMD_exIreland!C8-1)*100</f>
        <v>0.79537110602678762</v>
      </c>
      <c r="C9" s="36">
        <f>(AWMD_exIreland!D9/AWMD_exIreland!D8-1)*100</f>
        <v>1.1528539235143187</v>
      </c>
      <c r="D9" s="36">
        <f>(AWMD_exIreland!E9/AWMD_exIreland!E8-1)*100</f>
        <v>0.74566433239469099</v>
      </c>
      <c r="E9" s="36">
        <f>(AWMD_exIreland!F9/AWMD_exIreland!F8-1)*100</f>
        <v>1.2467636661860793</v>
      </c>
      <c r="F9" s="36">
        <f>(AWMD_exIreland!G9/AWMD_exIreland!G8-1)*100</f>
        <v>1.6424650463364721E-2</v>
      </c>
      <c r="G9" s="36">
        <f>(AWMD_exIreland!H9/AWMD_exIreland!H8-1)*100</f>
        <v>0.90751672629862945</v>
      </c>
      <c r="I9" s="36">
        <f>(AWMD_Updated!C9/AWMD_Updated!C8-1)*100</f>
        <v>0.79537110602678762</v>
      </c>
      <c r="J9" s="36">
        <f>(AWMD_Updated!D9/AWMD_Updated!D8-1)*100</f>
        <v>1.1528539235143187</v>
      </c>
      <c r="K9" s="36">
        <f>(AWMD_Updated!E9/AWMD_Updated!E8-1)*100</f>
        <v>0.74566433239469099</v>
      </c>
      <c r="L9" s="36">
        <f>(AWMD_Updated!F9/AWMD_Updated!F8-1)*100</f>
        <v>1.2467636661860793</v>
      </c>
      <c r="M9" s="36">
        <f>(AWMD_Updated!G9/AWMD_Updated!G8-1)*100</f>
        <v>1.6424650463364721E-2</v>
      </c>
      <c r="N9" s="36">
        <f>(AWMD_Updated!H9/AWMD_Updated!H8-1)*100</f>
        <v>0.90751672629862945</v>
      </c>
    </row>
    <row r="10" spans="1:14">
      <c r="A10" t="s">
        <v>551</v>
      </c>
      <c r="B10" s="36">
        <f>(AWMD_exIreland!C10/AWMD_exIreland!C9-1)*100</f>
        <v>1.4818128860124125</v>
      </c>
      <c r="C10" s="36">
        <f>(AWMD_exIreland!D10/AWMD_exIreland!D9-1)*100</f>
        <v>1.702521544481983</v>
      </c>
      <c r="D10" s="36">
        <f>(AWMD_exIreland!E10/AWMD_exIreland!E9-1)*100</f>
        <v>1.7109976845017139</v>
      </c>
      <c r="E10" s="36">
        <f>(AWMD_exIreland!F10/AWMD_exIreland!F9-1)*100</f>
        <v>1.1874248105017582</v>
      </c>
      <c r="F10" s="36">
        <f>(AWMD_exIreland!G10/AWMD_exIreland!G9-1)*100</f>
        <v>4.4799713123373941</v>
      </c>
      <c r="G10" s="36">
        <f>(AWMD_exIreland!H10/AWMD_exIreland!H9-1)*100</f>
        <v>4.9028431624670521</v>
      </c>
      <c r="I10" s="36">
        <f>(AWMD_Updated!C10/AWMD_Updated!C9-1)*100</f>
        <v>1.4818128860124125</v>
      </c>
      <c r="J10" s="36">
        <f>(AWMD_Updated!D10/AWMD_Updated!D9-1)*100</f>
        <v>1.702521544481983</v>
      </c>
      <c r="K10" s="36">
        <f>(AWMD_Updated!E10/AWMD_Updated!E9-1)*100</f>
        <v>1.7109976845017139</v>
      </c>
      <c r="L10" s="36">
        <f>(AWMD_Updated!F10/AWMD_Updated!F9-1)*100</f>
        <v>1.1874248105017582</v>
      </c>
      <c r="M10" s="36">
        <f>(AWMD_Updated!G10/AWMD_Updated!G9-1)*100</f>
        <v>4.4799713123373941</v>
      </c>
      <c r="N10" s="36">
        <f>(AWMD_Updated!H10/AWMD_Updated!H9-1)*100</f>
        <v>4.9028431624670521</v>
      </c>
    </row>
    <row r="11" spans="1:14">
      <c r="A11" t="s">
        <v>552</v>
      </c>
      <c r="B11" s="36">
        <f>(AWMD_exIreland!C11/AWMD_exIreland!C10-1)*100</f>
        <v>0.67334512253451884</v>
      </c>
      <c r="C11" s="36">
        <f>(AWMD_exIreland!D11/AWMD_exIreland!D10-1)*100</f>
        <v>0.43968387001855902</v>
      </c>
      <c r="D11" s="36">
        <f>(AWMD_exIreland!E11/AWMD_exIreland!E10-1)*100</f>
        <v>0.56511267390597641</v>
      </c>
      <c r="E11" s="36">
        <f>(AWMD_exIreland!F11/AWMD_exIreland!F10-1)*100</f>
        <v>1.4043110068416853</v>
      </c>
      <c r="F11" s="36">
        <f>(AWMD_exIreland!G11/AWMD_exIreland!G10-1)*100</f>
        <v>1.0628219293336461</v>
      </c>
      <c r="G11" s="36">
        <f>(AWMD_exIreland!H11/AWMD_exIreland!H10-1)*100</f>
        <v>2.5900643254842537</v>
      </c>
      <c r="I11" s="36">
        <f>(AWMD_Updated!C11/AWMD_Updated!C10-1)*100</f>
        <v>0.67334512253451884</v>
      </c>
      <c r="J11" s="36">
        <f>(AWMD_Updated!D11/AWMD_Updated!D10-1)*100</f>
        <v>0.43968387001855902</v>
      </c>
      <c r="K11" s="36">
        <f>(AWMD_Updated!E11/AWMD_Updated!E10-1)*100</f>
        <v>0.56511267390597641</v>
      </c>
      <c r="L11" s="36">
        <f>(AWMD_Updated!F11/AWMD_Updated!F10-1)*100</f>
        <v>1.4043110068416853</v>
      </c>
      <c r="M11" s="36">
        <f>(AWMD_Updated!G11/AWMD_Updated!G10-1)*100</f>
        <v>1.0628219293336461</v>
      </c>
      <c r="N11" s="36">
        <f>(AWMD_Updated!H11/AWMD_Updated!H10-1)*100</f>
        <v>2.5900643254842537</v>
      </c>
    </row>
    <row r="12" spans="1:14">
      <c r="A12" t="s">
        <v>553</v>
      </c>
      <c r="B12" s="36">
        <f>(AWMD_exIreland!C12/AWMD_exIreland!C11-1)*100</f>
        <v>1.3673687209960539</v>
      </c>
      <c r="C12" s="36">
        <f>(AWMD_exIreland!D12/AWMD_exIreland!D11-1)*100</f>
        <v>1.8041652301385103</v>
      </c>
      <c r="D12" s="36">
        <f>(AWMD_exIreland!E12/AWMD_exIreland!E11-1)*100</f>
        <v>1.0292906826827819</v>
      </c>
      <c r="E12" s="36">
        <f>(AWMD_exIreland!F12/AWMD_exIreland!F11-1)*100</f>
        <v>1.3670014533491814</v>
      </c>
      <c r="F12" s="36">
        <f>(AWMD_exIreland!G12/AWMD_exIreland!G11-1)*100</f>
        <v>1.284193743574602</v>
      </c>
      <c r="G12" s="36">
        <f>(AWMD_exIreland!H12/AWMD_exIreland!H11-1)*100</f>
        <v>1.8763315307434247</v>
      </c>
      <c r="I12" s="36">
        <f>(AWMD_Updated!C12/AWMD_Updated!C11-1)*100</f>
        <v>1.3673687209960539</v>
      </c>
      <c r="J12" s="36">
        <f>(AWMD_Updated!D12/AWMD_Updated!D11-1)*100</f>
        <v>1.8041652301385103</v>
      </c>
      <c r="K12" s="36">
        <f>(AWMD_Updated!E12/AWMD_Updated!E11-1)*100</f>
        <v>1.0292906826827819</v>
      </c>
      <c r="L12" s="36">
        <f>(AWMD_Updated!F12/AWMD_Updated!F11-1)*100</f>
        <v>1.3670014533491814</v>
      </c>
      <c r="M12" s="36">
        <f>(AWMD_Updated!G12/AWMD_Updated!G11-1)*100</f>
        <v>1.284193743574602</v>
      </c>
      <c r="N12" s="36">
        <f>(AWMD_Updated!H12/AWMD_Updated!H11-1)*100</f>
        <v>1.8763315307434247</v>
      </c>
    </row>
    <row r="13" spans="1:14">
      <c r="A13" t="s">
        <v>554</v>
      </c>
      <c r="B13" s="36">
        <f>(AWMD_exIreland!C13/AWMD_exIreland!C12-1)*100</f>
        <v>1.4638257308692948</v>
      </c>
      <c r="C13" s="36">
        <f>(AWMD_exIreland!D13/AWMD_exIreland!D12-1)*100</f>
        <v>1.0103128283564633</v>
      </c>
      <c r="D13" s="36">
        <f>(AWMD_exIreland!E13/AWMD_exIreland!E12-1)*100</f>
        <v>1.1164078041814296</v>
      </c>
      <c r="E13" s="36">
        <f>(AWMD_exIreland!F13/AWMD_exIreland!F12-1)*100</f>
        <v>2.3777715026956248</v>
      </c>
      <c r="F13" s="36">
        <f>(AWMD_exIreland!G13/AWMD_exIreland!G12-1)*100</f>
        <v>4.8186961596592637</v>
      </c>
      <c r="G13" s="36">
        <f>(AWMD_exIreland!H13/AWMD_exIreland!H12-1)*100</f>
        <v>3.4096153788173877</v>
      </c>
      <c r="I13" s="36">
        <f>(AWMD_Updated!C13/AWMD_Updated!C12-1)*100</f>
        <v>1.4638257308692948</v>
      </c>
      <c r="J13" s="36">
        <f>(AWMD_Updated!D13/AWMD_Updated!D12-1)*100</f>
        <v>1.0103128283564633</v>
      </c>
      <c r="K13" s="36">
        <f>(AWMD_Updated!E13/AWMD_Updated!E12-1)*100</f>
        <v>1.1164078041814296</v>
      </c>
      <c r="L13" s="36">
        <f>(AWMD_Updated!F13/AWMD_Updated!F12-1)*100</f>
        <v>2.3777715026956248</v>
      </c>
      <c r="M13" s="36">
        <f>(AWMD_Updated!G13/AWMD_Updated!G12-1)*100</f>
        <v>4.8186961596592637</v>
      </c>
      <c r="N13" s="36">
        <f>(AWMD_Updated!H13/AWMD_Updated!H12-1)*100</f>
        <v>3.4096153788173877</v>
      </c>
    </row>
    <row r="14" spans="1:14">
      <c r="A14" t="s">
        <v>555</v>
      </c>
      <c r="B14" s="36">
        <f>(AWMD_exIreland!C14/AWMD_exIreland!C13-1)*100</f>
        <v>1.9252428742472016</v>
      </c>
      <c r="C14" s="36">
        <f>(AWMD_exIreland!D14/AWMD_exIreland!D13-1)*100</f>
        <v>2.0933729735269413</v>
      </c>
      <c r="D14" s="36">
        <f>(AWMD_exIreland!E14/AWMD_exIreland!E13-1)*100</f>
        <v>1.9069680402184153</v>
      </c>
      <c r="E14" s="36">
        <f>(AWMD_exIreland!F14/AWMD_exIreland!F13-1)*100</f>
        <v>2.1043571433660535</v>
      </c>
      <c r="F14" s="36">
        <f>(AWMD_exIreland!G14/AWMD_exIreland!G13-1)*100</f>
        <v>0.66537219380375934</v>
      </c>
      <c r="G14" s="36">
        <f>(AWMD_exIreland!H14/AWMD_exIreland!H13-1)*100</f>
        <v>1.8321360402285602</v>
      </c>
      <c r="I14" s="36">
        <f>(AWMD_Updated!C14/AWMD_Updated!C13-1)*100</f>
        <v>1.9252428742472016</v>
      </c>
      <c r="J14" s="36">
        <f>(AWMD_Updated!D14/AWMD_Updated!D13-1)*100</f>
        <v>2.0933729735269413</v>
      </c>
      <c r="K14" s="36">
        <f>(AWMD_Updated!E14/AWMD_Updated!E13-1)*100</f>
        <v>1.9069680402184153</v>
      </c>
      <c r="L14" s="36">
        <f>(AWMD_Updated!F14/AWMD_Updated!F13-1)*100</f>
        <v>2.1043571433660535</v>
      </c>
      <c r="M14" s="36">
        <f>(AWMD_Updated!G14/AWMD_Updated!G13-1)*100</f>
        <v>0.66537219380375934</v>
      </c>
      <c r="N14" s="36">
        <f>(AWMD_Updated!H14/AWMD_Updated!H13-1)*100</f>
        <v>1.8321360402285602</v>
      </c>
    </row>
    <row r="15" spans="1:14">
      <c r="A15" t="s">
        <v>556</v>
      </c>
      <c r="B15" s="36">
        <f>(AWMD_exIreland!C15/AWMD_exIreland!C14-1)*100</f>
        <v>1.212495016502646</v>
      </c>
      <c r="C15" s="36">
        <f>(AWMD_exIreland!D15/AWMD_exIreland!D14-1)*100</f>
        <v>1.0203493828871535</v>
      </c>
      <c r="D15" s="36">
        <f>(AWMD_exIreland!E15/AWMD_exIreland!E14-1)*100</f>
        <v>0.53137479415787947</v>
      </c>
      <c r="E15" s="36">
        <f>(AWMD_exIreland!F15/AWMD_exIreland!F14-1)*100</f>
        <v>9.8119897344117746E-2</v>
      </c>
      <c r="F15" s="36">
        <f>(AWMD_exIreland!G15/AWMD_exIreland!G14-1)*100</f>
        <v>5.0626838964382248</v>
      </c>
      <c r="G15" s="36">
        <f>(AWMD_exIreland!H15/AWMD_exIreland!H14-1)*100</f>
        <v>2.8443774515941378</v>
      </c>
      <c r="I15" s="36">
        <f>(AWMD_Updated!C15/AWMD_Updated!C14-1)*100</f>
        <v>1.212495016502646</v>
      </c>
      <c r="J15" s="36">
        <f>(AWMD_Updated!D15/AWMD_Updated!D14-1)*100</f>
        <v>1.0203493828871535</v>
      </c>
      <c r="K15" s="36">
        <f>(AWMD_Updated!E15/AWMD_Updated!E14-1)*100</f>
        <v>0.53137479415787947</v>
      </c>
      <c r="L15" s="36">
        <f>(AWMD_Updated!F15/AWMD_Updated!F14-1)*100</f>
        <v>9.8119897344117746E-2</v>
      </c>
      <c r="M15" s="36">
        <f>(AWMD_Updated!G15/AWMD_Updated!G14-1)*100</f>
        <v>5.0626838964382248</v>
      </c>
      <c r="N15" s="36">
        <f>(AWMD_Updated!H15/AWMD_Updated!H14-1)*100</f>
        <v>2.8443774515941378</v>
      </c>
    </row>
    <row r="16" spans="1:14">
      <c r="A16" t="s">
        <v>557</v>
      </c>
      <c r="B16" s="36">
        <f>(AWMD_exIreland!C16/AWMD_exIreland!C15-1)*100</f>
        <v>1.3732493599587281</v>
      </c>
      <c r="C16" s="36">
        <f>(AWMD_exIreland!D16/AWMD_exIreland!D15-1)*100</f>
        <v>0.51609161430548056</v>
      </c>
      <c r="D16" s="36">
        <f>(AWMD_exIreland!E16/AWMD_exIreland!E15-1)*100</f>
        <v>0.37981370107471601</v>
      </c>
      <c r="E16" s="36">
        <f>(AWMD_exIreland!F16/AWMD_exIreland!F15-1)*100</f>
        <v>0.54619352848592762</v>
      </c>
      <c r="F16" s="36">
        <f>(AWMD_exIreland!G16/AWMD_exIreland!G15-1)*100</f>
        <v>1.4401360545998498</v>
      </c>
      <c r="G16" s="36">
        <f>(AWMD_exIreland!H16/AWMD_exIreland!H15-1)*100</f>
        <v>3.8223410284937032</v>
      </c>
      <c r="I16" s="36">
        <f>(AWMD_Updated!C16/AWMD_Updated!C15-1)*100</f>
        <v>1.3732493599587281</v>
      </c>
      <c r="J16" s="36">
        <f>(AWMD_Updated!D16/AWMD_Updated!D15-1)*100</f>
        <v>0.51609161430548056</v>
      </c>
      <c r="K16" s="36">
        <f>(AWMD_Updated!E16/AWMD_Updated!E15-1)*100</f>
        <v>0.37981370107471601</v>
      </c>
      <c r="L16" s="36">
        <f>(AWMD_Updated!F16/AWMD_Updated!F15-1)*100</f>
        <v>0.54619352848592762</v>
      </c>
      <c r="M16" s="36">
        <f>(AWMD_Updated!G16/AWMD_Updated!G15-1)*100</f>
        <v>1.4401360545998498</v>
      </c>
      <c r="N16" s="36">
        <f>(AWMD_Updated!H16/AWMD_Updated!H15-1)*100</f>
        <v>3.8223410284937032</v>
      </c>
    </row>
    <row r="17" spans="1:14">
      <c r="A17" t="s">
        <v>558</v>
      </c>
      <c r="B17" s="36">
        <f>(AWMD_exIreland!C17/AWMD_exIreland!C16-1)*100</f>
        <v>1.0926099919332577</v>
      </c>
      <c r="C17" s="36">
        <f>(AWMD_exIreland!D17/AWMD_exIreland!D16-1)*100</f>
        <v>0.99346592160962643</v>
      </c>
      <c r="D17" s="36">
        <f>(AWMD_exIreland!E17/AWMD_exIreland!E16-1)*100</f>
        <v>1.6099630526083875</v>
      </c>
      <c r="E17" s="36">
        <f>(AWMD_exIreland!F17/AWMD_exIreland!F16-1)*100</f>
        <v>0.30474759359027104</v>
      </c>
      <c r="F17" s="36">
        <f>(AWMD_exIreland!G17/AWMD_exIreland!G16-1)*100</f>
        <v>-9.2285793609225841E-2</v>
      </c>
      <c r="G17" s="36">
        <f>(AWMD_exIreland!H17/AWMD_exIreland!H16-1)*100</f>
        <v>1.2013515669264452</v>
      </c>
      <c r="I17" s="36">
        <f>(AWMD_Updated!C17/AWMD_Updated!C16-1)*100</f>
        <v>1.0926099919332577</v>
      </c>
      <c r="J17" s="36">
        <f>(AWMD_Updated!D17/AWMD_Updated!D16-1)*100</f>
        <v>0.99346592160962643</v>
      </c>
      <c r="K17" s="36">
        <f>(AWMD_Updated!E17/AWMD_Updated!E16-1)*100</f>
        <v>1.6099630526083875</v>
      </c>
      <c r="L17" s="36">
        <f>(AWMD_Updated!F17/AWMD_Updated!F16-1)*100</f>
        <v>0.30474759359027104</v>
      </c>
      <c r="M17" s="36">
        <f>(AWMD_Updated!G17/AWMD_Updated!G16-1)*100</f>
        <v>-9.2285793609236944E-2</v>
      </c>
      <c r="N17" s="36">
        <f>(AWMD_Updated!H17/AWMD_Updated!H16-1)*100</f>
        <v>1.2013515669264452</v>
      </c>
    </row>
    <row r="18" spans="1:14">
      <c r="A18" t="s">
        <v>559</v>
      </c>
      <c r="B18" s="36">
        <f>(AWMD_exIreland!C18/AWMD_exIreland!C17-1)*100</f>
        <v>0.99008423540540846</v>
      </c>
      <c r="C18" s="36">
        <f>(AWMD_exIreland!D18/AWMD_exIreland!D17-1)*100</f>
        <v>0.10376504046556434</v>
      </c>
      <c r="D18" s="36">
        <f>(AWMD_exIreland!E18/AWMD_exIreland!E17-1)*100</f>
        <v>1.5801735687632545</v>
      </c>
      <c r="E18" s="36">
        <f>(AWMD_exIreland!F18/AWMD_exIreland!F17-1)*100</f>
        <v>-0.34253098831366069</v>
      </c>
      <c r="F18" s="36">
        <f>(AWMD_exIreland!G18/AWMD_exIreland!G17-1)*100</f>
        <v>5.6055792556594541</v>
      </c>
      <c r="G18" s="36">
        <f>(AWMD_exIreland!H18/AWMD_exIreland!H17-1)*100</f>
        <v>-0.79981486317414197</v>
      </c>
      <c r="I18" s="36">
        <f>(AWMD_Updated!C18/AWMD_Updated!C17-1)*100</f>
        <v>0.99008423540540846</v>
      </c>
      <c r="J18" s="36">
        <f>(AWMD_Updated!D18/AWMD_Updated!D17-1)*100</f>
        <v>0.10376504046556434</v>
      </c>
      <c r="K18" s="36">
        <f>(AWMD_Updated!E18/AWMD_Updated!E17-1)*100</f>
        <v>1.5801735687632545</v>
      </c>
      <c r="L18" s="36">
        <f>(AWMD_Updated!F18/AWMD_Updated!F17-1)*100</f>
        <v>-0.34253098831364959</v>
      </c>
      <c r="M18" s="36">
        <f>(AWMD_Updated!G18/AWMD_Updated!G17-1)*100</f>
        <v>5.6055792556594541</v>
      </c>
      <c r="N18" s="36">
        <f>(AWMD_Updated!H18/AWMD_Updated!H17-1)*100</f>
        <v>-0.79981486317414197</v>
      </c>
    </row>
    <row r="19" spans="1:14">
      <c r="A19" t="s">
        <v>560</v>
      </c>
      <c r="B19" s="36">
        <f>(AWMD_exIreland!C19/AWMD_exIreland!C18-1)*100</f>
        <v>0.18094702546909147</v>
      </c>
      <c r="C19" s="36">
        <f>(AWMD_exIreland!D19/AWMD_exIreland!D18-1)*100</f>
        <v>0.94553712603735462</v>
      </c>
      <c r="D19" s="36">
        <f>(AWMD_exIreland!E19/AWMD_exIreland!E18-1)*100</f>
        <v>0.95307307816967501</v>
      </c>
      <c r="E19" s="36">
        <f>(AWMD_exIreland!F19/AWMD_exIreland!F18-1)*100</f>
        <v>-2.6575299675876685</v>
      </c>
      <c r="F19" s="36">
        <f>(AWMD_exIreland!G19/AWMD_exIreland!G18-1)*100</f>
        <v>-2.2146043617710109</v>
      </c>
      <c r="G19" s="36">
        <f>(AWMD_exIreland!H19/AWMD_exIreland!H18-1)*100</f>
        <v>-0.27081360147455102</v>
      </c>
      <c r="I19" s="36">
        <f>(AWMD_Updated!C19/AWMD_Updated!C18-1)*100</f>
        <v>0.18094702546909147</v>
      </c>
      <c r="J19" s="36">
        <f>(AWMD_Updated!D19/AWMD_Updated!D18-1)*100</f>
        <v>0.94553712603735462</v>
      </c>
      <c r="K19" s="36">
        <f>(AWMD_Updated!E19/AWMD_Updated!E18-1)*100</f>
        <v>0.95307307816967501</v>
      </c>
      <c r="L19" s="36">
        <f>(AWMD_Updated!F19/AWMD_Updated!F18-1)*100</f>
        <v>-2.6575299675876685</v>
      </c>
      <c r="M19" s="36">
        <f>(AWMD_Updated!G19/AWMD_Updated!G18-1)*100</f>
        <v>-2.2146043617710109</v>
      </c>
      <c r="N19" s="36">
        <f>(AWMD_Updated!H19/AWMD_Updated!H18-1)*100</f>
        <v>-0.27081360147455102</v>
      </c>
    </row>
    <row r="20" spans="1:14">
      <c r="A20" t="s">
        <v>561</v>
      </c>
      <c r="B20" s="36">
        <f>(AWMD_exIreland!C20/AWMD_exIreland!C19-1)*100</f>
        <v>0.6812412681022062</v>
      </c>
      <c r="C20" s="36">
        <f>(AWMD_exIreland!D20/AWMD_exIreland!D19-1)*100</f>
        <v>0.64897617101311589</v>
      </c>
      <c r="D20" s="36">
        <f>(AWMD_exIreland!E20/AWMD_exIreland!E19-1)*100</f>
        <v>0.81648850624045366</v>
      </c>
      <c r="E20" s="36">
        <f>(AWMD_exIreland!F20/AWMD_exIreland!F19-1)*100</f>
        <v>9.3725101927555343E-2</v>
      </c>
      <c r="F20" s="36">
        <f>(AWMD_exIreland!G20/AWMD_exIreland!G19-1)*100</f>
        <v>3.3244326706146632</v>
      </c>
      <c r="G20" s="36">
        <f>(AWMD_exIreland!H20/AWMD_exIreland!H19-1)*100</f>
        <v>2.9588165574760295</v>
      </c>
      <c r="I20" s="36">
        <f>(AWMD_Updated!C20/AWMD_Updated!C19-1)*100</f>
        <v>0.6812412681022062</v>
      </c>
      <c r="J20" s="36">
        <f>(AWMD_Updated!D20/AWMD_Updated!D19-1)*100</f>
        <v>0.64897617101311589</v>
      </c>
      <c r="K20" s="36">
        <f>(AWMD_Updated!E20/AWMD_Updated!E19-1)*100</f>
        <v>0.81648850624045366</v>
      </c>
      <c r="L20" s="36">
        <f>(AWMD_Updated!F20/AWMD_Updated!F19-1)*100</f>
        <v>9.3725101927555343E-2</v>
      </c>
      <c r="M20" s="36">
        <f>(AWMD_Updated!G20/AWMD_Updated!G19-1)*100</f>
        <v>3.3244326706146632</v>
      </c>
      <c r="N20" s="36">
        <f>(AWMD_Updated!H20/AWMD_Updated!H19-1)*100</f>
        <v>2.9588165574760295</v>
      </c>
    </row>
    <row r="21" spans="1:14">
      <c r="A21" t="s">
        <v>562</v>
      </c>
      <c r="B21" s="36">
        <f>(AWMD_exIreland!C21/AWMD_exIreland!C20-1)*100</f>
        <v>-1.5934204092446613</v>
      </c>
      <c r="C21" s="36">
        <f>(AWMD_exIreland!D21/AWMD_exIreland!D20-1)*100</f>
        <v>-0.96211928475518071</v>
      </c>
      <c r="D21" s="36">
        <f>(AWMD_exIreland!E21/AWMD_exIreland!E20-1)*100</f>
        <v>1.0035720133989123</v>
      </c>
      <c r="E21" s="36">
        <f>(AWMD_exIreland!F21/AWMD_exIreland!F20-1)*100</f>
        <v>-2.9420274678768732</v>
      </c>
      <c r="F21" s="36">
        <f>(AWMD_exIreland!G21/AWMD_exIreland!G20-1)*100</f>
        <v>-3.1829047076621153</v>
      </c>
      <c r="G21" s="36">
        <f>(AWMD_exIreland!H21/AWMD_exIreland!H20-1)*100</f>
        <v>-7.1984092895926111</v>
      </c>
      <c r="I21" s="36">
        <f>(AWMD_Updated!C21/AWMD_Updated!C20-1)*100</f>
        <v>-1.5934204092446724</v>
      </c>
      <c r="J21" s="36">
        <f>(AWMD_Updated!D21/AWMD_Updated!D20-1)*100</f>
        <v>-0.96211928475518071</v>
      </c>
      <c r="K21" s="36">
        <f>(AWMD_Updated!E21/AWMD_Updated!E20-1)*100</f>
        <v>1.0035720133989123</v>
      </c>
      <c r="L21" s="36">
        <f>(AWMD_Updated!F21/AWMD_Updated!F20-1)*100</f>
        <v>-2.9420274678768732</v>
      </c>
      <c r="M21" s="36">
        <f>(AWMD_Updated!G21/AWMD_Updated!G20-1)*100</f>
        <v>-3.1829047076621153</v>
      </c>
      <c r="N21" s="36">
        <f>(AWMD_Updated!H21/AWMD_Updated!H20-1)*100</f>
        <v>-7.1984092895926111</v>
      </c>
    </row>
    <row r="22" spans="1:14">
      <c r="A22" t="s">
        <v>563</v>
      </c>
      <c r="B22" s="36">
        <f>(AWMD_exIreland!C22/AWMD_exIreland!C21-1)*100</f>
        <v>-0.93332215237481586</v>
      </c>
      <c r="C22" s="36">
        <f>(AWMD_exIreland!D22/AWMD_exIreland!D21-1)*100</f>
        <v>0.65684626913458111</v>
      </c>
      <c r="D22" s="36">
        <f>(AWMD_exIreland!E22/AWMD_exIreland!E21-1)*100</f>
        <v>1.1809618543321632</v>
      </c>
      <c r="E22" s="36">
        <f>(AWMD_exIreland!F22/AWMD_exIreland!F21-1)*100</f>
        <v>-1.4184993154726211</v>
      </c>
      <c r="F22" s="36">
        <f>(AWMD_exIreland!G22/AWMD_exIreland!G21-1)*100</f>
        <v>-2.2866988908184283</v>
      </c>
      <c r="G22" s="36">
        <f>(AWMD_exIreland!H22/AWMD_exIreland!H21-1)*100</f>
        <v>-4.6213174759094366</v>
      </c>
      <c r="I22" s="36">
        <f>(AWMD_Updated!C22/AWMD_Updated!C21-1)*100</f>
        <v>-0.93332215237481586</v>
      </c>
      <c r="J22" s="36">
        <f>(AWMD_Updated!D22/AWMD_Updated!D21-1)*100</f>
        <v>0.65684626913458111</v>
      </c>
      <c r="K22" s="36">
        <f>(AWMD_Updated!E22/AWMD_Updated!E21-1)*100</f>
        <v>1.1809618543321632</v>
      </c>
      <c r="L22" s="36">
        <f>(AWMD_Updated!F22/AWMD_Updated!F21-1)*100</f>
        <v>-1.4184993154726211</v>
      </c>
      <c r="M22" s="36">
        <f>(AWMD_Updated!G22/AWMD_Updated!G21-1)*100</f>
        <v>-2.2866988908184283</v>
      </c>
      <c r="N22" s="36">
        <f>(AWMD_Updated!H22/AWMD_Updated!H21-1)*100</f>
        <v>-4.6213174759094251</v>
      </c>
    </row>
    <row r="23" spans="1:14">
      <c r="A23" t="s">
        <v>564</v>
      </c>
      <c r="B23" s="36">
        <f>(AWMD_exIreland!C23/AWMD_exIreland!C22-1)*100</f>
        <v>0.51632287628089468</v>
      </c>
      <c r="C23" s="36">
        <f>(AWMD_exIreland!D23/AWMD_exIreland!D22-1)*100</f>
        <v>1.4088526640274157</v>
      </c>
      <c r="D23" s="36">
        <f>(AWMD_exIreland!E23/AWMD_exIreland!E22-1)*100</f>
        <v>1.2633258809026993</v>
      </c>
      <c r="E23" s="36">
        <f>(AWMD_exIreland!F23/AWMD_exIreland!F22-1)*100</f>
        <v>-1.3784178094530142</v>
      </c>
      <c r="F23" s="36">
        <f>(AWMD_exIreland!G23/AWMD_exIreland!G22-1)*100</f>
        <v>-0.13657245497344928</v>
      </c>
      <c r="G23" s="36">
        <f>(AWMD_exIreland!H23/AWMD_exIreland!H22-1)*100</f>
        <v>1.7196251176860633</v>
      </c>
      <c r="I23" s="36">
        <f>(AWMD_Updated!C23/AWMD_Updated!C22-1)*100</f>
        <v>0.51632287628089468</v>
      </c>
      <c r="J23" s="36">
        <f>(AWMD_Updated!D23/AWMD_Updated!D22-1)*100</f>
        <v>1.4088526640274157</v>
      </c>
      <c r="K23" s="36">
        <f>(AWMD_Updated!E23/AWMD_Updated!E22-1)*100</f>
        <v>1.2633258809026993</v>
      </c>
      <c r="L23" s="36">
        <f>(AWMD_Updated!F23/AWMD_Updated!F22-1)*100</f>
        <v>-1.3784178094530142</v>
      </c>
      <c r="M23" s="36">
        <f>(AWMD_Updated!G23/AWMD_Updated!G22-1)*100</f>
        <v>-0.13657245497344928</v>
      </c>
      <c r="N23" s="36">
        <f>(AWMD_Updated!H23/AWMD_Updated!H22-1)*100</f>
        <v>1.7196251176860633</v>
      </c>
    </row>
    <row r="24" spans="1:14">
      <c r="A24" t="s">
        <v>565</v>
      </c>
      <c r="B24" s="36">
        <f>(AWMD_exIreland!C24/AWMD_exIreland!C23-1)*100</f>
        <v>0.89328591277728631</v>
      </c>
      <c r="C24" s="36">
        <f>(AWMD_exIreland!D24/AWMD_exIreland!D23-1)*100</f>
        <v>1.217260059460501</v>
      </c>
      <c r="D24" s="36">
        <f>(AWMD_exIreland!E24/AWMD_exIreland!E23-1)*100</f>
        <v>1.598969686148366</v>
      </c>
      <c r="E24" s="36">
        <f>(AWMD_exIreland!F24/AWMD_exIreland!F23-1)*100</f>
        <v>0.37981575394816502</v>
      </c>
      <c r="F24" s="36">
        <f>(AWMD_exIreland!G24/AWMD_exIreland!G23-1)*100</f>
        <v>1.2534729009820555</v>
      </c>
      <c r="G24" s="36">
        <f>(AWMD_exIreland!H24/AWMD_exIreland!H23-1)*100</f>
        <v>3.0130586934501657</v>
      </c>
      <c r="I24" s="36">
        <f>(AWMD_Updated!C24/AWMD_Updated!C23-1)*100</f>
        <v>0.89328591277728631</v>
      </c>
      <c r="J24" s="36">
        <f>(AWMD_Updated!D24/AWMD_Updated!D23-1)*100</f>
        <v>1.217260059460501</v>
      </c>
      <c r="K24" s="36">
        <f>(AWMD_Updated!E24/AWMD_Updated!E23-1)*100</f>
        <v>1.598969686148366</v>
      </c>
      <c r="L24" s="36">
        <f>(AWMD_Updated!F24/AWMD_Updated!F23-1)*100</f>
        <v>0.37981575394816502</v>
      </c>
      <c r="M24" s="36">
        <f>(AWMD_Updated!G24/AWMD_Updated!G23-1)*100</f>
        <v>1.2534729009820555</v>
      </c>
      <c r="N24" s="36">
        <f>(AWMD_Updated!H24/AWMD_Updated!H23-1)*100</f>
        <v>3.0130586934501657</v>
      </c>
    </row>
    <row r="25" spans="1:14">
      <c r="A25" t="s">
        <v>566</v>
      </c>
      <c r="B25" s="36">
        <f>(AWMD_exIreland!C25/AWMD_exIreland!C24-1)*100</f>
        <v>1.0566863366213708</v>
      </c>
      <c r="C25" s="36">
        <f>(AWMD_exIreland!D25/AWMD_exIreland!D24-1)*100</f>
        <v>1.3573696639266331</v>
      </c>
      <c r="D25" s="36">
        <f>(AWMD_exIreland!E25/AWMD_exIreland!E24-1)*100</f>
        <v>0.46673631392371018</v>
      </c>
      <c r="E25" s="36">
        <f>(AWMD_exIreland!F25/AWMD_exIreland!F24-1)*100</f>
        <v>1.618341421740932</v>
      </c>
      <c r="F25" s="36">
        <f>(AWMD_exIreland!G25/AWMD_exIreland!G24-1)*100</f>
        <v>1.8914397073188649</v>
      </c>
      <c r="G25" s="36">
        <f>(AWMD_exIreland!H25/AWMD_exIreland!H24-1)*100</f>
        <v>3.3745399664750764</v>
      </c>
      <c r="I25" s="36">
        <f>(AWMD_Updated!C25/AWMD_Updated!C24-1)*100</f>
        <v>1.0566863366213708</v>
      </c>
      <c r="J25" s="36">
        <f>(AWMD_Updated!D25/AWMD_Updated!D24-1)*100</f>
        <v>1.3573696639266331</v>
      </c>
      <c r="K25" s="36">
        <f>(AWMD_Updated!E25/AWMD_Updated!E24-1)*100</f>
        <v>0.46673631392371018</v>
      </c>
      <c r="L25" s="36">
        <f>(AWMD_Updated!F25/AWMD_Updated!F24-1)*100</f>
        <v>1.618341421740932</v>
      </c>
      <c r="M25" s="36">
        <f>(AWMD_Updated!G25/AWMD_Updated!G24-1)*100</f>
        <v>1.8914397073188649</v>
      </c>
      <c r="N25" s="36">
        <f>(AWMD_Updated!H25/AWMD_Updated!H24-1)*100</f>
        <v>3.3745399664750764</v>
      </c>
    </row>
    <row r="26" spans="1:14">
      <c r="A26" t="s">
        <v>567</v>
      </c>
      <c r="B26" s="36">
        <f>(AWMD_exIreland!C26/AWMD_exIreland!C25-1)*100</f>
        <v>1.632729627194629</v>
      </c>
      <c r="C26" s="36">
        <f>(AWMD_exIreland!D26/AWMD_exIreland!D25-1)*100</f>
        <v>1.3051218734922099</v>
      </c>
      <c r="D26" s="36">
        <f>(AWMD_exIreland!E26/AWMD_exIreland!E25-1)*100</f>
        <v>0.58068172614680336</v>
      </c>
      <c r="E26" s="36">
        <f>(AWMD_exIreland!F26/AWMD_exIreland!F25-1)*100</f>
        <v>5.4672173264602719E-3</v>
      </c>
      <c r="F26" s="36">
        <f>(AWMD_exIreland!G26/AWMD_exIreland!G25-1)*100</f>
        <v>3.9590698647692824</v>
      </c>
      <c r="G26" s="36">
        <f>(AWMD_exIreland!H26/AWMD_exIreland!H25-1)*100</f>
        <v>4.0741380176699371</v>
      </c>
      <c r="I26" s="36">
        <f>(AWMD_Updated!C26/AWMD_Updated!C25-1)*100</f>
        <v>1.632729627194629</v>
      </c>
      <c r="J26" s="36">
        <f>(AWMD_Updated!D26/AWMD_Updated!D25-1)*100</f>
        <v>1.3051218734922099</v>
      </c>
      <c r="K26" s="36">
        <f>(AWMD_Updated!E26/AWMD_Updated!E25-1)*100</f>
        <v>0.58068172614680336</v>
      </c>
      <c r="L26" s="36">
        <f>(AWMD_Updated!F26/AWMD_Updated!F25-1)*100</f>
        <v>5.4672173264602719E-3</v>
      </c>
      <c r="M26" s="36">
        <f>(AWMD_Updated!G26/AWMD_Updated!G25-1)*100</f>
        <v>3.9590698647692824</v>
      </c>
      <c r="N26" s="36">
        <f>(AWMD_Updated!H26/AWMD_Updated!H25-1)*100</f>
        <v>4.0741380176699371</v>
      </c>
    </row>
    <row r="27" spans="1:14">
      <c r="A27" t="s">
        <v>568</v>
      </c>
      <c r="B27" s="36">
        <f>(AWMD_exIreland!C27/AWMD_exIreland!C26-1)*100</f>
        <v>1.2860200764592378</v>
      </c>
      <c r="C27" s="36">
        <f>(AWMD_exIreland!D27/AWMD_exIreland!D26-1)*100</f>
        <v>0.71119533135883817</v>
      </c>
      <c r="D27" s="36">
        <f>(AWMD_exIreland!E27/AWMD_exIreland!E26-1)*100</f>
        <v>0.95112814457436468</v>
      </c>
      <c r="E27" s="36">
        <f>(AWMD_exIreland!F27/AWMD_exIreland!F26-1)*100</f>
        <v>0.3088081927440367</v>
      </c>
      <c r="F27" s="36">
        <f>(AWMD_exIreland!G27/AWMD_exIreland!G26-1)*100</f>
        <v>2.3165876096880034</v>
      </c>
      <c r="G27" s="36">
        <f>(AWMD_exIreland!H27/AWMD_exIreland!H26-1)*100</f>
        <v>1.9158956625491053</v>
      </c>
      <c r="I27" s="36">
        <f>(AWMD_Updated!C27/AWMD_Updated!C26-1)*100</f>
        <v>1.2860200764592378</v>
      </c>
      <c r="J27" s="36">
        <f>(AWMD_Updated!D27/AWMD_Updated!D26-1)*100</f>
        <v>0.71119533135883817</v>
      </c>
      <c r="K27" s="36">
        <f>(AWMD_Updated!E27/AWMD_Updated!E26-1)*100</f>
        <v>0.95112814457436468</v>
      </c>
      <c r="L27" s="36">
        <f>(AWMD_Updated!F27/AWMD_Updated!F26-1)*100</f>
        <v>0.3088081927440367</v>
      </c>
      <c r="M27" s="36">
        <f>(AWMD_Updated!G27/AWMD_Updated!G26-1)*100</f>
        <v>2.3165876096880034</v>
      </c>
      <c r="N27" s="36">
        <f>(AWMD_Updated!H27/AWMD_Updated!H26-1)*100</f>
        <v>1.9158956625491053</v>
      </c>
    </row>
    <row r="28" spans="1:14">
      <c r="A28" t="s">
        <v>569</v>
      </c>
      <c r="B28" s="36">
        <f>(AWMD_exIreland!C28/AWMD_exIreland!C27-1)*100</f>
        <v>0.84181134396144053</v>
      </c>
      <c r="C28" s="36">
        <f>(AWMD_exIreland!D28/AWMD_exIreland!D27-1)*100</f>
        <v>0.77517529524335771</v>
      </c>
      <c r="D28" s="36">
        <f>(AWMD_exIreland!E28/AWMD_exIreland!E27-1)*100</f>
        <v>1.119920318678358</v>
      </c>
      <c r="E28" s="36">
        <f>(AWMD_exIreland!F28/AWMD_exIreland!F27-1)*100</f>
        <v>-0.24759717049557262</v>
      </c>
      <c r="F28" s="36">
        <f>(AWMD_exIreland!G28/AWMD_exIreland!G27-1)*100</f>
        <v>1.6183010075612625</v>
      </c>
      <c r="G28" s="36">
        <f>(AWMD_exIreland!H28/AWMD_exIreland!H27-1)*100</f>
        <v>1.3904217220765069</v>
      </c>
      <c r="I28" s="36">
        <f>(AWMD_Updated!C28/AWMD_Updated!C27-1)*100</f>
        <v>0.84181134396144053</v>
      </c>
      <c r="J28" s="36">
        <f>(AWMD_Updated!D28/AWMD_Updated!D27-1)*100</f>
        <v>0.77517529524335771</v>
      </c>
      <c r="K28" s="36">
        <f>(AWMD_Updated!E28/AWMD_Updated!E27-1)*100</f>
        <v>1.119920318678358</v>
      </c>
      <c r="L28" s="36">
        <f>(AWMD_Updated!F28/AWMD_Updated!F27-1)*100</f>
        <v>-0.24759717049558372</v>
      </c>
      <c r="M28" s="36">
        <f>(AWMD_Updated!G28/AWMD_Updated!G27-1)*100</f>
        <v>1.6183010075612625</v>
      </c>
      <c r="N28" s="36">
        <f>(AWMD_Updated!H28/AWMD_Updated!H27-1)*100</f>
        <v>1.3904217220765069</v>
      </c>
    </row>
    <row r="29" spans="1:14">
      <c r="A29" t="s">
        <v>570</v>
      </c>
      <c r="B29" s="36">
        <f>(AWMD_exIreland!C29/AWMD_exIreland!C28-1)*100</f>
        <v>1.6061580554261656</v>
      </c>
      <c r="C29" s="36">
        <f>(AWMD_exIreland!D29/AWMD_exIreland!D28-1)*100</f>
        <v>1.1198987213292932</v>
      </c>
      <c r="D29" s="36">
        <f>(AWMD_exIreland!E29/AWMD_exIreland!E28-1)*100</f>
        <v>0.69159938357661321</v>
      </c>
      <c r="E29" s="36">
        <f>(AWMD_exIreland!F29/AWMD_exIreland!F28-1)*100</f>
        <v>2.4131170330481622</v>
      </c>
      <c r="F29" s="36">
        <f>(AWMD_exIreland!G29/AWMD_exIreland!G28-1)*100</f>
        <v>2.9427161510820588</v>
      </c>
      <c r="G29" s="36">
        <f>(AWMD_exIreland!H29/AWMD_exIreland!H28-1)*100</f>
        <v>2.1481257621387861</v>
      </c>
      <c r="I29" s="36">
        <f>(AWMD_Updated!C29/AWMD_Updated!C28-1)*100</f>
        <v>1.6061580554261656</v>
      </c>
      <c r="J29" s="36">
        <f>(AWMD_Updated!D29/AWMD_Updated!D28-1)*100</f>
        <v>1.1198987213292932</v>
      </c>
      <c r="K29" s="36">
        <f>(AWMD_Updated!E29/AWMD_Updated!E28-1)*100</f>
        <v>0.69159938357661321</v>
      </c>
      <c r="L29" s="36">
        <f>(AWMD_Updated!F29/AWMD_Updated!F28-1)*100</f>
        <v>2.4131170330481622</v>
      </c>
      <c r="M29" s="36">
        <f>(AWMD_Updated!G29/AWMD_Updated!G28-1)*100</f>
        <v>2.9427161510820588</v>
      </c>
      <c r="N29" s="36">
        <f>(AWMD_Updated!H29/AWMD_Updated!H28-1)*100</f>
        <v>2.1481257621387861</v>
      </c>
    </row>
    <row r="30" spans="1:14">
      <c r="A30" t="s">
        <v>571</v>
      </c>
      <c r="B30" s="36">
        <f>(AWMD_exIreland!C30/AWMD_exIreland!C29-1)*100</f>
        <v>0.41223558552072603</v>
      </c>
      <c r="C30" s="36">
        <f>(AWMD_exIreland!D30/AWMD_exIreland!D29-1)*100</f>
        <v>0.22890964078952081</v>
      </c>
      <c r="D30" s="36">
        <f>(AWMD_exIreland!E30/AWMD_exIreland!E29-1)*100</f>
        <v>0.31623502076822962</v>
      </c>
      <c r="E30" s="36">
        <f>(AWMD_exIreland!F30/AWMD_exIreland!F29-1)*100</f>
        <v>1.1978550826644785</v>
      </c>
      <c r="F30" s="36">
        <f>(AWMD_exIreland!G30/AWMD_exIreland!G29-1)*100</f>
        <v>2.8586522670215331E-2</v>
      </c>
      <c r="G30" s="36">
        <f>(AWMD_exIreland!H30/AWMD_exIreland!H29-1)*100</f>
        <v>-2.2621633123708795</v>
      </c>
      <c r="I30" s="36">
        <f>(AWMD_Updated!C30/AWMD_Updated!C29-1)*100</f>
        <v>0.41223558552072603</v>
      </c>
      <c r="J30" s="36">
        <f>(AWMD_Updated!D30/AWMD_Updated!D29-1)*100</f>
        <v>0.22890964078952081</v>
      </c>
      <c r="K30" s="36">
        <f>(AWMD_Updated!E30/AWMD_Updated!E29-1)*100</f>
        <v>0.31623502076822962</v>
      </c>
      <c r="L30" s="36">
        <f>(AWMD_Updated!F30/AWMD_Updated!F29-1)*100</f>
        <v>1.1978550826644785</v>
      </c>
      <c r="M30" s="36">
        <f>(AWMD_Updated!G30/AWMD_Updated!G29-1)*100</f>
        <v>2.8586522670215331E-2</v>
      </c>
      <c r="N30" s="36">
        <f>(AWMD_Updated!H30/AWMD_Updated!H29-1)*100</f>
        <v>-2.2621633123708795</v>
      </c>
    </row>
    <row r="31" spans="1:14">
      <c r="A31" t="s">
        <v>572</v>
      </c>
      <c r="B31" s="36">
        <f>(AWMD_exIreland!C31/AWMD_exIreland!C30-1)*100</f>
        <v>0.13473732115591996</v>
      </c>
      <c r="C31" s="36">
        <f>(AWMD_exIreland!D31/AWMD_exIreland!D30-1)*100</f>
        <v>1.3017232780011767</v>
      </c>
      <c r="D31" s="36">
        <f>(AWMD_exIreland!E31/AWMD_exIreland!E30-1)*100</f>
        <v>0.45757143652311871</v>
      </c>
      <c r="E31" s="36">
        <f>(AWMD_exIreland!F31/AWMD_exIreland!F30-1)*100</f>
        <v>-1.3973409814260762</v>
      </c>
      <c r="F31" s="36">
        <f>(AWMD_exIreland!G31/AWMD_exIreland!G30-1)*100</f>
        <v>2.3517817217950432</v>
      </c>
      <c r="G31" s="36">
        <f>(AWMD_exIreland!H31/AWMD_exIreland!H30-1)*100</f>
        <v>1.0414898683429374</v>
      </c>
      <c r="I31" s="36">
        <f>(AWMD_Updated!C31/AWMD_Updated!C30-1)*100</f>
        <v>0.13473732115591996</v>
      </c>
      <c r="J31" s="36">
        <f>(AWMD_Updated!D31/AWMD_Updated!D30-1)*100</f>
        <v>1.3017232780011767</v>
      </c>
      <c r="K31" s="36">
        <f>(AWMD_Updated!E31/AWMD_Updated!E30-1)*100</f>
        <v>0.45757143652311871</v>
      </c>
      <c r="L31" s="36">
        <f>(AWMD_Updated!F31/AWMD_Updated!F30-1)*100</f>
        <v>-1.397340981426054</v>
      </c>
      <c r="M31" s="36">
        <f>(AWMD_Updated!G31/AWMD_Updated!G30-1)*100</f>
        <v>2.3517817217950432</v>
      </c>
      <c r="N31" s="36">
        <f>(AWMD_Updated!H31/AWMD_Updated!H30-1)*100</f>
        <v>1.0414898683429374</v>
      </c>
    </row>
    <row r="32" spans="1:14">
      <c r="A32" t="s">
        <v>573</v>
      </c>
      <c r="B32" s="36">
        <f>(AWMD_exIreland!C32/AWMD_exIreland!C31-1)*100</f>
        <v>7.8583897753392584E-2</v>
      </c>
      <c r="C32" s="36">
        <f>(AWMD_exIreland!D32/AWMD_exIreland!D31-1)*100</f>
        <v>0.79762239071523577</v>
      </c>
      <c r="D32" s="36">
        <f>(AWMD_exIreland!E32/AWMD_exIreland!E31-1)*100</f>
        <v>1.3049878720076125</v>
      </c>
      <c r="E32" s="36">
        <f>(AWMD_exIreland!F32/AWMD_exIreland!F31-1)*100</f>
        <v>0.52785567505539976</v>
      </c>
      <c r="F32" s="36">
        <f>(AWMD_exIreland!G32/AWMD_exIreland!G31-1)*100</f>
        <v>0.80103674848979178</v>
      </c>
      <c r="G32" s="36">
        <f>(AWMD_exIreland!H32/AWMD_exIreland!H31-1)*100</f>
        <v>1.3752393180263889</v>
      </c>
      <c r="I32" s="36">
        <f>(AWMD_Updated!C32/AWMD_Updated!C31-1)*100</f>
        <v>7.8583897753392584E-2</v>
      </c>
      <c r="J32" s="36">
        <f>(AWMD_Updated!D32/AWMD_Updated!D31-1)*100</f>
        <v>0.79762239071523577</v>
      </c>
      <c r="K32" s="36">
        <f>(AWMD_Updated!E32/AWMD_Updated!E31-1)*100</f>
        <v>1.3049878720076125</v>
      </c>
      <c r="L32" s="36">
        <f>(AWMD_Updated!F32/AWMD_Updated!F31-1)*100</f>
        <v>0.52785567505539976</v>
      </c>
      <c r="M32" s="36">
        <f>(AWMD_Updated!G32/AWMD_Updated!G31-1)*100</f>
        <v>0.80103674848979178</v>
      </c>
      <c r="N32" s="36">
        <f>(AWMD_Updated!H32/AWMD_Updated!H31-1)*100</f>
        <v>1.3752393180263889</v>
      </c>
    </row>
    <row r="33" spans="1:14">
      <c r="A33" t="s">
        <v>574</v>
      </c>
      <c r="B33" s="36">
        <f>(AWMD_exIreland!C33/AWMD_exIreland!C32-1)*100</f>
        <v>1.1961342456602297</v>
      </c>
      <c r="C33" s="36">
        <f>(AWMD_exIreland!D33/AWMD_exIreland!D32-1)*100</f>
        <v>1.0018509125010899</v>
      </c>
      <c r="D33" s="36">
        <f>(AWMD_exIreland!E33/AWMD_exIreland!E32-1)*100</f>
        <v>1.5970799091267862</v>
      </c>
      <c r="E33" s="36">
        <f>(AWMD_exIreland!F33/AWMD_exIreland!F32-1)*100</f>
        <v>1.2355978936942513</v>
      </c>
      <c r="F33" s="36">
        <f>(AWMD_exIreland!G33/AWMD_exIreland!G32-1)*100</f>
        <v>3.1336460668423216</v>
      </c>
      <c r="G33" s="36">
        <f>(AWMD_exIreland!H33/AWMD_exIreland!H32-1)*100</f>
        <v>0.32070563062400748</v>
      </c>
      <c r="I33" s="36">
        <f>(AWMD_Updated!C33/AWMD_Updated!C32-1)*100</f>
        <v>1.1961342456602297</v>
      </c>
      <c r="J33" s="36">
        <f>(AWMD_Updated!D33/AWMD_Updated!D32-1)*100</f>
        <v>1.0018509125010899</v>
      </c>
      <c r="K33" s="36">
        <f>(AWMD_Updated!E33/AWMD_Updated!E32-1)*100</f>
        <v>1.5970799091267862</v>
      </c>
      <c r="L33" s="36">
        <f>(AWMD_Updated!F33/AWMD_Updated!F32-1)*100</f>
        <v>1.2355978936942513</v>
      </c>
      <c r="M33" s="36">
        <f>(AWMD_Updated!G33/AWMD_Updated!G32-1)*100</f>
        <v>3.1336460668423216</v>
      </c>
      <c r="N33" s="36">
        <f>(AWMD_Updated!H33/AWMD_Updated!H32-1)*100</f>
        <v>0.32070563062400748</v>
      </c>
    </row>
    <row r="34" spans="1:14">
      <c r="A34" t="s">
        <v>575</v>
      </c>
      <c r="B34" s="36">
        <f>(AWMD_exIreland!C34/AWMD_exIreland!C33-1)*100</f>
        <v>0.64303019518481275</v>
      </c>
      <c r="C34" s="36">
        <f>(AWMD_exIreland!D34/AWMD_exIreland!D33-1)*100</f>
        <v>0.30626957530242027</v>
      </c>
      <c r="D34" s="36">
        <f>(AWMD_exIreland!E34/AWMD_exIreland!E33-1)*100</f>
        <v>0.57590831795566455</v>
      </c>
      <c r="E34" s="36">
        <f>(AWMD_exIreland!F34/AWMD_exIreland!F33-1)*100</f>
        <v>0.31629856329689066</v>
      </c>
      <c r="F34" s="36">
        <f>(AWMD_exIreland!G34/AWMD_exIreland!G33-1)*100</f>
        <v>-0.43240424444208614</v>
      </c>
      <c r="G34" s="36">
        <f>(AWMD_exIreland!H34/AWMD_exIreland!H33-1)*100</f>
        <v>-2.0652243961051919</v>
      </c>
      <c r="I34" s="36">
        <f>(AWMD_Updated!C34/AWMD_Updated!C33-1)*100</f>
        <v>0.64303019518481275</v>
      </c>
      <c r="J34" s="36">
        <f>(AWMD_Updated!D34/AWMD_Updated!D33-1)*100</f>
        <v>0.30626957530242027</v>
      </c>
      <c r="K34" s="36">
        <f>(AWMD_Updated!E34/AWMD_Updated!E33-1)*100</f>
        <v>0.57590831795566455</v>
      </c>
      <c r="L34" s="36">
        <f>(AWMD_Updated!F34/AWMD_Updated!F33-1)*100</f>
        <v>0.31629856329689066</v>
      </c>
      <c r="M34" s="36">
        <f>(AWMD_Updated!G34/AWMD_Updated!G33-1)*100</f>
        <v>-0.43240424444208614</v>
      </c>
      <c r="N34" s="36">
        <f>(AWMD_Updated!H34/AWMD_Updated!H33-1)*100</f>
        <v>-2.065224396105203</v>
      </c>
    </row>
    <row r="35" spans="1:14">
      <c r="A35" t="s">
        <v>576</v>
      </c>
      <c r="B35" s="36">
        <f>(AWMD_exIreland!C35/AWMD_exIreland!C34-1)*100</f>
        <v>1.1409971816731979</v>
      </c>
      <c r="C35" s="36">
        <f>(AWMD_exIreland!D35/AWMD_exIreland!D34-1)*100</f>
        <v>1.0965489001859563</v>
      </c>
      <c r="D35" s="36">
        <f>(AWMD_exIreland!E35/AWMD_exIreland!E34-1)*100</f>
        <v>0.84227169514563549</v>
      </c>
      <c r="E35" s="36">
        <f>(AWMD_exIreland!F35/AWMD_exIreland!F34-1)*100</f>
        <v>1.0773124998579409</v>
      </c>
      <c r="F35" s="36">
        <f>(AWMD_exIreland!G35/AWMD_exIreland!G34-1)*100</f>
        <v>2.5619564520285243</v>
      </c>
      <c r="G35" s="36">
        <f>(AWMD_exIreland!H35/AWMD_exIreland!H34-1)*100</f>
        <v>3.2794470810915799</v>
      </c>
      <c r="I35" s="36">
        <f>(AWMD_Updated!C35/AWMD_Updated!C34-1)*100</f>
        <v>1.1409971816731979</v>
      </c>
      <c r="J35" s="36">
        <f>(AWMD_Updated!D35/AWMD_Updated!D34-1)*100</f>
        <v>1.0965489001859563</v>
      </c>
      <c r="K35" s="36">
        <f>(AWMD_Updated!E35/AWMD_Updated!E34-1)*100</f>
        <v>0.84227169514563549</v>
      </c>
      <c r="L35" s="36">
        <f>(AWMD_Updated!F35/AWMD_Updated!F34-1)*100</f>
        <v>1.0773124998579409</v>
      </c>
      <c r="M35" s="36">
        <f>(AWMD_Updated!G35/AWMD_Updated!G34-1)*100</f>
        <v>2.5619564520285243</v>
      </c>
      <c r="N35" s="36">
        <f>(AWMD_Updated!H35/AWMD_Updated!H34-1)*100</f>
        <v>3.2794470810915799</v>
      </c>
    </row>
    <row r="36" spans="1:14">
      <c r="A36" t="s">
        <v>577</v>
      </c>
      <c r="B36" s="36">
        <f>(AWMD_exIreland!C36/AWMD_exIreland!C35-1)*100</f>
        <v>0.46834429472870642</v>
      </c>
      <c r="C36" s="36">
        <f>(AWMD_exIreland!D36/AWMD_exIreland!D35-1)*100</f>
        <v>0.74740999852620504</v>
      </c>
      <c r="D36" s="36">
        <f>(AWMD_exIreland!E36/AWMD_exIreland!E35-1)*100</f>
        <v>1.2309686355790328</v>
      </c>
      <c r="E36" s="36">
        <f>(AWMD_exIreland!F36/AWMD_exIreland!F35-1)*100</f>
        <v>0.13969341301030003</v>
      </c>
      <c r="F36" s="36">
        <f>(AWMD_exIreland!G36/AWMD_exIreland!G35-1)*100</f>
        <v>2.047668345412057</v>
      </c>
      <c r="G36" s="36">
        <f>(AWMD_exIreland!H36/AWMD_exIreland!H35-1)*100</f>
        <v>2.9921263034218493</v>
      </c>
      <c r="I36" s="36">
        <f>(AWMD_Updated!C36/AWMD_Updated!C35-1)*100</f>
        <v>0.46834429472870642</v>
      </c>
      <c r="J36" s="36">
        <f>(AWMD_Updated!D36/AWMD_Updated!D35-1)*100</f>
        <v>0.74740999852620504</v>
      </c>
      <c r="K36" s="36">
        <f>(AWMD_Updated!E36/AWMD_Updated!E35-1)*100</f>
        <v>1.2309686355790328</v>
      </c>
      <c r="L36" s="36">
        <f>(AWMD_Updated!F36/AWMD_Updated!F35-1)*100</f>
        <v>0.13969341301030003</v>
      </c>
      <c r="M36" s="36">
        <f>(AWMD_Updated!G36/AWMD_Updated!G35-1)*100</f>
        <v>2.047668345412057</v>
      </c>
      <c r="N36" s="36">
        <f>(AWMD_Updated!H36/AWMD_Updated!H35-1)*100</f>
        <v>2.9921263034218493</v>
      </c>
    </row>
    <row r="37" spans="1:14">
      <c r="A37" t="s">
        <v>578</v>
      </c>
      <c r="B37" s="36">
        <f>(AWMD_exIreland!C37/AWMD_exIreland!C36-1)*100</f>
        <v>1.190907478116543</v>
      </c>
      <c r="C37" s="36">
        <f>(AWMD_exIreland!D37/AWMD_exIreland!D36-1)*100</f>
        <v>1.1261820874377326</v>
      </c>
      <c r="D37" s="36">
        <f>(AWMD_exIreland!E37/AWMD_exIreland!E36-1)*100</f>
        <v>0.94073727240338023</v>
      </c>
      <c r="E37" s="36">
        <f>(AWMD_exIreland!F37/AWMD_exIreland!F36-1)*100</f>
        <v>0.89772762712987397</v>
      </c>
      <c r="F37" s="36">
        <f>(AWMD_exIreland!G37/AWMD_exIreland!G36-1)*100</f>
        <v>0.99661225060616587</v>
      </c>
      <c r="G37" s="36">
        <f>(AWMD_exIreland!H37/AWMD_exIreland!H36-1)*100</f>
        <v>3.368252682494921</v>
      </c>
      <c r="I37" s="36">
        <f>(AWMD_Updated!C37/AWMD_Updated!C36-1)*100</f>
        <v>1.190907478116543</v>
      </c>
      <c r="J37" s="36">
        <f>(AWMD_Updated!D37/AWMD_Updated!D36-1)*100</f>
        <v>1.1261820874377326</v>
      </c>
      <c r="K37" s="36">
        <f>(AWMD_Updated!E37/AWMD_Updated!E36-1)*100</f>
        <v>0.94073727240338023</v>
      </c>
      <c r="L37" s="36">
        <f>(AWMD_Updated!F37/AWMD_Updated!F36-1)*100</f>
        <v>0.89772762712987397</v>
      </c>
      <c r="M37" s="36">
        <f>(AWMD_Updated!G37/AWMD_Updated!G36-1)*100</f>
        <v>0.99661225060616587</v>
      </c>
      <c r="N37" s="36">
        <f>(AWMD_Updated!H37/AWMD_Updated!H36-1)*100</f>
        <v>3.368252682494921</v>
      </c>
    </row>
    <row r="38" spans="1:14">
      <c r="A38" t="s">
        <v>579</v>
      </c>
      <c r="B38" s="36">
        <f>(AWMD_exIreland!C38/AWMD_exIreland!C37-1)*100</f>
        <v>0.51075325699132534</v>
      </c>
      <c r="C38" s="36">
        <f>(AWMD_exIreland!D38/AWMD_exIreland!D37-1)*100</f>
        <v>0.69199723863357931</v>
      </c>
      <c r="D38" s="36">
        <f>(AWMD_exIreland!E38/AWMD_exIreland!E37-1)*100</f>
        <v>0.86110368705549778</v>
      </c>
      <c r="E38" s="36">
        <f>(AWMD_exIreland!F38/AWMD_exIreland!F37-1)*100</f>
        <v>-1.4668991851857771</v>
      </c>
      <c r="F38" s="36">
        <f>(AWMD_exIreland!G38/AWMD_exIreland!G37-1)*100</f>
        <v>2.6343734611164571</v>
      </c>
      <c r="G38" s="36">
        <f>(AWMD_exIreland!H38/AWMD_exIreland!H37-1)*100</f>
        <v>0.52493061586214029</v>
      </c>
      <c r="I38" s="36">
        <f>(AWMD_Updated!C38/AWMD_Updated!C37-1)*100</f>
        <v>0.51075325699132534</v>
      </c>
      <c r="J38" s="36">
        <f>(AWMD_Updated!D38/AWMD_Updated!D37-1)*100</f>
        <v>0.69199723863357931</v>
      </c>
      <c r="K38" s="36">
        <f>(AWMD_Updated!E38/AWMD_Updated!E37-1)*100</f>
        <v>0.86110368705549778</v>
      </c>
      <c r="L38" s="36">
        <f>(AWMD_Updated!F38/AWMD_Updated!F37-1)*100</f>
        <v>-1.466899185185766</v>
      </c>
      <c r="M38" s="36">
        <f>(AWMD_Updated!G38/AWMD_Updated!G37-1)*100</f>
        <v>2.6343734611164571</v>
      </c>
      <c r="N38" s="36">
        <f>(AWMD_Updated!H38/AWMD_Updated!H37-1)*100</f>
        <v>0.52493061586214029</v>
      </c>
    </row>
    <row r="39" spans="1:14">
      <c r="A39" t="s">
        <v>580</v>
      </c>
      <c r="B39" s="36">
        <f>(AWMD_exIreland!C39/AWMD_exIreland!C38-1)*100</f>
        <v>1.6019781940904476</v>
      </c>
      <c r="C39" s="36">
        <f>(AWMD_exIreland!D39/AWMD_exIreland!D38-1)*100</f>
        <v>1.9030293642863683</v>
      </c>
      <c r="D39" s="36">
        <f>(AWMD_exIreland!E39/AWMD_exIreland!E38-1)*100</f>
        <v>0.88048720009785697</v>
      </c>
      <c r="E39" s="36">
        <f>(AWMD_exIreland!F39/AWMD_exIreland!F38-1)*100</f>
        <v>3.936486233052805</v>
      </c>
      <c r="F39" s="36">
        <f>(AWMD_exIreland!G39/AWMD_exIreland!G38-1)*100</f>
        <v>0.49430807356429796</v>
      </c>
      <c r="G39" s="36">
        <f>(AWMD_exIreland!H39/AWMD_exIreland!H38-1)*100</f>
        <v>3.8800567245786732</v>
      </c>
      <c r="I39" s="36">
        <f>(AWMD_Updated!C39/AWMD_Updated!C38-1)*100</f>
        <v>1.6019781940904476</v>
      </c>
      <c r="J39" s="36">
        <f>(AWMD_Updated!D39/AWMD_Updated!D38-1)*100</f>
        <v>1.9030293642863683</v>
      </c>
      <c r="K39" s="36">
        <f>(AWMD_Updated!E39/AWMD_Updated!E38-1)*100</f>
        <v>0.88048720009785697</v>
      </c>
      <c r="L39" s="36">
        <f>(AWMD_Updated!F39/AWMD_Updated!F38-1)*100</f>
        <v>3.936486233052805</v>
      </c>
      <c r="M39" s="36">
        <f>(AWMD_Updated!G39/AWMD_Updated!G38-1)*100</f>
        <v>0.49430807356429796</v>
      </c>
      <c r="N39" s="36">
        <f>(AWMD_Updated!H39/AWMD_Updated!H38-1)*100</f>
        <v>3.8800567245786732</v>
      </c>
    </row>
    <row r="40" spans="1:14">
      <c r="A40" t="s">
        <v>581</v>
      </c>
      <c r="B40" s="36">
        <f>(AWMD_exIreland!C40/AWMD_exIreland!C39-1)*100</f>
        <v>0.51012967713461865</v>
      </c>
      <c r="C40" s="36">
        <f>(AWMD_exIreland!D40/AWMD_exIreland!D39-1)*100</f>
        <v>-0.37280494216949123</v>
      </c>
      <c r="D40" s="36">
        <f>(AWMD_exIreland!E40/AWMD_exIreland!E39-1)*100</f>
        <v>0.70613826556655823</v>
      </c>
      <c r="E40" s="36">
        <f>(AWMD_exIreland!F40/AWMD_exIreland!F39-1)*100</f>
        <v>0.63691840693005375</v>
      </c>
      <c r="F40" s="36">
        <f>(AWMD_exIreland!G40/AWMD_exIreland!G39-1)*100</f>
        <v>2.723565434876174</v>
      </c>
      <c r="G40" s="36">
        <f>(AWMD_exIreland!H40/AWMD_exIreland!H39-1)*100</f>
        <v>2.0045200943320962</v>
      </c>
      <c r="I40" s="36">
        <f>(AWMD_Updated!C40/AWMD_Updated!C39-1)*100</f>
        <v>0.51012967713461865</v>
      </c>
      <c r="J40" s="36">
        <f>(AWMD_Updated!D40/AWMD_Updated!D39-1)*100</f>
        <v>-0.37280494216948012</v>
      </c>
      <c r="K40" s="36">
        <f>(AWMD_Updated!E40/AWMD_Updated!E39-1)*100</f>
        <v>0.70613826556655823</v>
      </c>
      <c r="L40" s="36">
        <f>(AWMD_Updated!F40/AWMD_Updated!F39-1)*100</f>
        <v>0.63691840693005375</v>
      </c>
      <c r="M40" s="36">
        <f>(AWMD_Updated!G40/AWMD_Updated!G39-1)*100</f>
        <v>2.723565434876174</v>
      </c>
      <c r="N40" s="36">
        <f>(AWMD_Updated!H40/AWMD_Updated!H39-1)*100</f>
        <v>2.0045200943320962</v>
      </c>
    </row>
    <row r="41" spans="1:14">
      <c r="A41" t="s">
        <v>582</v>
      </c>
      <c r="B41" s="36">
        <f>(AWMD_exIreland!C41/AWMD_exIreland!C40-1)*100</f>
        <v>0.94982256058400161</v>
      </c>
      <c r="C41" s="36">
        <f>(AWMD_exIreland!D41/AWMD_exIreland!D40-1)*100</f>
        <v>1.0197207937647113</v>
      </c>
      <c r="D41" s="36">
        <f>(AWMD_exIreland!E41/AWMD_exIreland!E40-1)*100</f>
        <v>0.50373038953315241</v>
      </c>
      <c r="E41" s="36">
        <f>(AWMD_exIreland!F41/AWMD_exIreland!F40-1)*100</f>
        <v>1.5704863177659734</v>
      </c>
      <c r="F41" s="36">
        <f>(AWMD_exIreland!G41/AWMD_exIreland!G40-1)*100</f>
        <v>0.49717472620798286</v>
      </c>
      <c r="G41" s="36">
        <f>(AWMD_exIreland!H41/AWMD_exIreland!H40-1)*100</f>
        <v>1.6284090727453959</v>
      </c>
      <c r="I41" s="36">
        <f>(AWMD_Updated!C41/AWMD_Updated!C40-1)*100</f>
        <v>0.94982256058400161</v>
      </c>
      <c r="J41" s="36">
        <f>(AWMD_Updated!D41/AWMD_Updated!D40-1)*100</f>
        <v>1.0197207937647113</v>
      </c>
      <c r="K41" s="36">
        <f>(AWMD_Updated!E41/AWMD_Updated!E40-1)*100</f>
        <v>0.50373038953315241</v>
      </c>
      <c r="L41" s="36">
        <f>(AWMD_Updated!F41/AWMD_Updated!F40-1)*100</f>
        <v>1.5704863177659734</v>
      </c>
      <c r="M41" s="36">
        <f>(AWMD_Updated!G41/AWMD_Updated!G40-1)*100</f>
        <v>0.49717472620798286</v>
      </c>
      <c r="N41" s="36">
        <f>(AWMD_Updated!H41/AWMD_Updated!H40-1)*100</f>
        <v>1.6284090727453959</v>
      </c>
    </row>
    <row r="42" spans="1:14">
      <c r="A42" t="s">
        <v>583</v>
      </c>
      <c r="B42" s="36">
        <f>(AWMD_exIreland!C42/AWMD_exIreland!C41-1)*100</f>
        <v>0.94381757008397127</v>
      </c>
      <c r="C42" s="36">
        <f>(AWMD_exIreland!D42/AWMD_exIreland!D41-1)*100</f>
        <v>0.90996534008143115</v>
      </c>
      <c r="D42" s="36">
        <f>(AWMD_exIreland!E42/AWMD_exIreland!E41-1)*100</f>
        <v>0.90221991268293333</v>
      </c>
      <c r="E42" s="36">
        <f>(AWMD_exIreland!F42/AWMD_exIreland!F41-1)*100</f>
        <v>1.0633963472355346</v>
      </c>
      <c r="F42" s="36">
        <f>(AWMD_exIreland!G42/AWMD_exIreland!G41-1)*100</f>
        <v>3.2119732341817642</v>
      </c>
      <c r="G42" s="36">
        <f>(AWMD_exIreland!H42/AWMD_exIreland!H41-1)*100</f>
        <v>2.6735167530037351</v>
      </c>
      <c r="I42" s="36">
        <f>(AWMD_Updated!C42/AWMD_Updated!C41-1)*100</f>
        <v>0.94381757008397127</v>
      </c>
      <c r="J42" s="36">
        <f>(AWMD_Updated!D42/AWMD_Updated!D41-1)*100</f>
        <v>0.90996534008143115</v>
      </c>
      <c r="K42" s="36">
        <f>(AWMD_Updated!E42/AWMD_Updated!E41-1)*100</f>
        <v>0.90221991268293333</v>
      </c>
      <c r="L42" s="36">
        <f>(AWMD_Updated!F42/AWMD_Updated!F41-1)*100</f>
        <v>1.0633963472355346</v>
      </c>
      <c r="M42" s="36">
        <f>(AWMD_Updated!G42/AWMD_Updated!G41-1)*100</f>
        <v>3.2119732341817642</v>
      </c>
      <c r="N42" s="36">
        <f>(AWMD_Updated!H42/AWMD_Updated!H41-1)*100</f>
        <v>2.6735167530037351</v>
      </c>
    </row>
    <row r="43" spans="1:14">
      <c r="A43" t="s">
        <v>584</v>
      </c>
      <c r="B43" s="36">
        <f>(AWMD_exIreland!C43/AWMD_exIreland!C42-1)*100</f>
        <v>-0.46955641389633263</v>
      </c>
      <c r="C43" s="36">
        <f>(AWMD_exIreland!D43/AWMD_exIreland!D42-1)*100</f>
        <v>-0.61160210195583264</v>
      </c>
      <c r="D43" s="36">
        <f>(AWMD_exIreland!E43/AWMD_exIreland!E42-1)*100</f>
        <v>1.1589512329336804</v>
      </c>
      <c r="E43" s="36">
        <f>(AWMD_exIreland!F43/AWMD_exIreland!F42-1)*100</f>
        <v>-1.6791908838482694</v>
      </c>
      <c r="F43" s="36">
        <f>(AWMD_exIreland!G43/AWMD_exIreland!G42-1)*100</f>
        <v>-4.3631670413371459</v>
      </c>
      <c r="G43" s="36">
        <f>(AWMD_exIreland!H43/AWMD_exIreland!H42-1)*100</f>
        <v>-2.6905961600829031</v>
      </c>
      <c r="I43" s="36">
        <f>(AWMD_Updated!C43/AWMD_Updated!C42-1)*100</f>
        <v>-0.46955641389632152</v>
      </c>
      <c r="J43" s="36">
        <f>(AWMD_Updated!D43/AWMD_Updated!D42-1)*100</f>
        <v>-0.61160210195583264</v>
      </c>
      <c r="K43" s="36">
        <f>(AWMD_Updated!E43/AWMD_Updated!E42-1)*100</f>
        <v>1.1589512329336804</v>
      </c>
      <c r="L43" s="36">
        <f>(AWMD_Updated!F43/AWMD_Updated!F42-1)*100</f>
        <v>-1.6791908838482694</v>
      </c>
      <c r="M43" s="36">
        <f>(AWMD_Updated!G43/AWMD_Updated!G42-1)*100</f>
        <v>-4.3631670413371459</v>
      </c>
      <c r="N43" s="36">
        <f>(AWMD_Updated!H43/AWMD_Updated!H42-1)*100</f>
        <v>-2.6905961600829031</v>
      </c>
    </row>
    <row r="44" spans="1:14">
      <c r="A44" t="s">
        <v>585</v>
      </c>
      <c r="B44" s="36">
        <f>(AWMD_exIreland!C44/AWMD_exIreland!C43-1)*100</f>
        <v>-5.7004890535805597E-2</v>
      </c>
      <c r="C44" s="36">
        <f>(AWMD_exIreland!D44/AWMD_exIreland!D43-1)*100</f>
        <v>0.7242065695471922</v>
      </c>
      <c r="D44" s="36">
        <f>(AWMD_exIreland!E44/AWMD_exIreland!E43-1)*100</f>
        <v>0.65509972091932767</v>
      </c>
      <c r="E44" s="36">
        <f>(AWMD_exIreland!F44/AWMD_exIreland!F43-1)*100</f>
        <v>-0.38728096525156852</v>
      </c>
      <c r="F44" s="36">
        <f>(AWMD_exIreland!G44/AWMD_exIreland!G43-1)*100</f>
        <v>-1.1530831256930107</v>
      </c>
      <c r="G44" s="36">
        <f>(AWMD_exIreland!H44/AWMD_exIreland!H43-1)*100</f>
        <v>0.77332343728797603</v>
      </c>
      <c r="I44" s="36">
        <f>(AWMD_Updated!C44/AWMD_Updated!C43-1)*100</f>
        <v>-5.7004890535805597E-2</v>
      </c>
      <c r="J44" s="36">
        <f>(AWMD_Updated!D44/AWMD_Updated!D43-1)*100</f>
        <v>0.7242065695471922</v>
      </c>
      <c r="K44" s="36">
        <f>(AWMD_Updated!E44/AWMD_Updated!E43-1)*100</f>
        <v>0.65509972091932767</v>
      </c>
      <c r="L44" s="36">
        <f>(AWMD_Updated!F44/AWMD_Updated!F43-1)*100</f>
        <v>-0.38728096525155742</v>
      </c>
      <c r="M44" s="36">
        <f>(AWMD_Updated!G44/AWMD_Updated!G43-1)*100</f>
        <v>-1.1530831256930107</v>
      </c>
      <c r="N44" s="36">
        <f>(AWMD_Updated!H44/AWMD_Updated!H43-1)*100</f>
        <v>0.77332343728797603</v>
      </c>
    </row>
    <row r="45" spans="1:14">
      <c r="A45" t="s">
        <v>586</v>
      </c>
      <c r="B45" s="36">
        <f>(AWMD_exIreland!C45/AWMD_exIreland!C44-1)*100</f>
        <v>4.6972890373853105E-2</v>
      </c>
      <c r="C45" s="36">
        <f>(AWMD_exIreland!D45/AWMD_exIreland!D44-1)*100</f>
        <v>-5.4975809402035836E-2</v>
      </c>
      <c r="D45" s="36">
        <f>(AWMD_exIreland!E45/AWMD_exIreland!E44-1)*100</f>
        <v>0.38566300565152645</v>
      </c>
      <c r="E45" s="36">
        <f>(AWMD_exIreland!F45/AWMD_exIreland!F44-1)*100</f>
        <v>-0.88100026376006779</v>
      </c>
      <c r="F45" s="36">
        <f>(AWMD_exIreland!G45/AWMD_exIreland!G44-1)*100</f>
        <v>0.78001687312165835</v>
      </c>
      <c r="G45" s="36">
        <f>(AWMD_exIreland!H45/AWMD_exIreland!H44-1)*100</f>
        <v>-1.7803936843432289</v>
      </c>
      <c r="I45" s="36">
        <f>(AWMD_Updated!C45/AWMD_Updated!C44-1)*100</f>
        <v>4.6972890373853105E-2</v>
      </c>
      <c r="J45" s="36">
        <f>(AWMD_Updated!D45/AWMD_Updated!D44-1)*100</f>
        <v>-5.4975809402035836E-2</v>
      </c>
      <c r="K45" s="36">
        <f>(AWMD_Updated!E45/AWMD_Updated!E44-1)*100</f>
        <v>0.38566300565152645</v>
      </c>
      <c r="L45" s="36">
        <f>(AWMD_Updated!F45/AWMD_Updated!F44-1)*100</f>
        <v>-0.88100026376006779</v>
      </c>
      <c r="M45" s="36">
        <f>(AWMD_Updated!G45/AWMD_Updated!G44-1)*100</f>
        <v>0.78001687312165835</v>
      </c>
      <c r="N45" s="36">
        <f>(AWMD_Updated!H45/AWMD_Updated!H44-1)*100</f>
        <v>-1.7803936843432289</v>
      </c>
    </row>
    <row r="46" spans="1:14">
      <c r="A46" t="s">
        <v>587</v>
      </c>
      <c r="B46" s="36">
        <f>(AWMD_exIreland!C46/AWMD_exIreland!C45-1)*100</f>
        <v>9.6487775544229493E-2</v>
      </c>
      <c r="C46" s="36">
        <f>(AWMD_exIreland!D46/AWMD_exIreland!D45-1)*100</f>
        <v>-7.1115433559332253E-2</v>
      </c>
      <c r="D46" s="36">
        <f>(AWMD_exIreland!E46/AWMD_exIreland!E45-1)*100</f>
        <v>2.4546784618262318</v>
      </c>
      <c r="E46" s="36">
        <f>(AWMD_exIreland!F46/AWMD_exIreland!F45-1)*100</f>
        <v>-0.98952067007138655</v>
      </c>
      <c r="F46" s="36">
        <f>(AWMD_exIreland!G46/AWMD_exIreland!G45-1)*100</f>
        <v>1.8535950809930091</v>
      </c>
      <c r="G46" s="36">
        <f>(AWMD_exIreland!H46/AWMD_exIreland!H45-1)*100</f>
        <v>5.7774557221446088E-3</v>
      </c>
      <c r="I46" s="36">
        <f>(AWMD_Updated!C46/AWMD_Updated!C45-1)*100</f>
        <v>9.6487775544229493E-2</v>
      </c>
      <c r="J46" s="36">
        <f>(AWMD_Updated!D46/AWMD_Updated!D45-1)*100</f>
        <v>-7.1115433559321151E-2</v>
      </c>
      <c r="K46" s="36">
        <f>(AWMD_Updated!E46/AWMD_Updated!E45-1)*100</f>
        <v>2.4546784618262318</v>
      </c>
      <c r="L46" s="36">
        <f>(AWMD_Updated!F46/AWMD_Updated!F45-1)*100</f>
        <v>-0.98952067007138655</v>
      </c>
      <c r="M46" s="36">
        <f>(AWMD_Updated!G46/AWMD_Updated!G45-1)*100</f>
        <v>1.8535950809930091</v>
      </c>
      <c r="N46" s="36">
        <f>(AWMD_Updated!H46/AWMD_Updated!H45-1)*100</f>
        <v>5.7774557221446088E-3</v>
      </c>
    </row>
    <row r="47" spans="1:14">
      <c r="A47" t="s">
        <v>588</v>
      </c>
      <c r="B47" s="36">
        <f>(AWMD_exIreland!C47/AWMD_exIreland!C46-1)*100</f>
        <v>0.29955510882655467</v>
      </c>
      <c r="C47" s="36">
        <f>(AWMD_exIreland!D47/AWMD_exIreland!D46-1)*100</f>
        <v>-0.11597540210220858</v>
      </c>
      <c r="D47" s="36">
        <f>(AWMD_exIreland!E47/AWMD_exIreland!E46-1)*100</f>
        <v>-0.86357132221516197</v>
      </c>
      <c r="E47" s="36">
        <f>(AWMD_exIreland!F47/AWMD_exIreland!F46-1)*100</f>
        <v>-0.13529283326517705</v>
      </c>
      <c r="F47" s="36">
        <f>(AWMD_exIreland!G47/AWMD_exIreland!G46-1)*100</f>
        <v>4.3035190594617578</v>
      </c>
      <c r="G47" s="36">
        <f>(AWMD_exIreland!H47/AWMD_exIreland!H46-1)*100</f>
        <v>3.2749280000499148E-2</v>
      </c>
      <c r="I47" s="36">
        <f>(AWMD_Updated!C47/AWMD_Updated!C46-1)*100</f>
        <v>0.29955510882655467</v>
      </c>
      <c r="J47" s="36">
        <f>(AWMD_Updated!D47/AWMD_Updated!D46-1)*100</f>
        <v>-0.11597540210221968</v>
      </c>
      <c r="K47" s="36">
        <f>(AWMD_Updated!E47/AWMD_Updated!E46-1)*100</f>
        <v>-0.86357132221517308</v>
      </c>
      <c r="L47" s="36">
        <f>(AWMD_Updated!F47/AWMD_Updated!F46-1)*100</f>
        <v>-0.13529283326516595</v>
      </c>
      <c r="M47" s="36">
        <f>(AWMD_Updated!G47/AWMD_Updated!G46-1)*100</f>
        <v>4.3035190594617578</v>
      </c>
      <c r="N47" s="36">
        <f>(AWMD_Updated!H47/AWMD_Updated!H46-1)*100</f>
        <v>3.2749280000499148E-2</v>
      </c>
    </row>
    <row r="48" spans="1:14">
      <c r="A48" t="s">
        <v>589</v>
      </c>
      <c r="B48" s="36">
        <f>(AWMD_exIreland!C48/AWMD_exIreland!C47-1)*100</f>
        <v>0.27589851818461408</v>
      </c>
      <c r="C48" s="36">
        <f>(AWMD_exIreland!D48/AWMD_exIreland!D47-1)*100</f>
        <v>0.33498411130086225</v>
      </c>
      <c r="D48" s="36">
        <f>(AWMD_exIreland!E48/AWMD_exIreland!E47-1)*100</f>
        <v>0.70777036682554417</v>
      </c>
      <c r="E48" s="36">
        <f>(AWMD_exIreland!F48/AWMD_exIreland!F47-1)*100</f>
        <v>-0.70323902116877779</v>
      </c>
      <c r="F48" s="36">
        <f>(AWMD_exIreland!G48/AWMD_exIreland!G47-1)*100</f>
        <v>4.0312607514579657</v>
      </c>
      <c r="G48" s="36">
        <f>(AWMD_exIreland!H48/AWMD_exIreland!H47-1)*100</f>
        <v>0.35438984748028535</v>
      </c>
      <c r="I48" s="36">
        <f>(AWMD_Updated!C48/AWMD_Updated!C47-1)*100</f>
        <v>0.27589851818461408</v>
      </c>
      <c r="J48" s="36">
        <f>(AWMD_Updated!D48/AWMD_Updated!D47-1)*100</f>
        <v>0.33498411130086225</v>
      </c>
      <c r="K48" s="36">
        <f>(AWMD_Updated!E48/AWMD_Updated!E47-1)*100</f>
        <v>0.70777036682554417</v>
      </c>
      <c r="L48" s="36">
        <f>(AWMD_Updated!F48/AWMD_Updated!F47-1)*100</f>
        <v>-0.70323902116877779</v>
      </c>
      <c r="M48" s="36">
        <f>(AWMD_Updated!G48/AWMD_Updated!G47-1)*100</f>
        <v>4.0312607514579657</v>
      </c>
      <c r="N48" s="36">
        <f>(AWMD_Updated!H48/AWMD_Updated!H47-1)*100</f>
        <v>0.35438984748028535</v>
      </c>
    </row>
    <row r="49" spans="1:14">
      <c r="A49" t="s">
        <v>590</v>
      </c>
      <c r="B49" s="36">
        <f>(AWMD_exIreland!C49/AWMD_exIreland!C48-1)*100</f>
        <v>0.23464461669910897</v>
      </c>
      <c r="C49" s="36">
        <f>(AWMD_exIreland!D49/AWMD_exIreland!D48-1)*100</f>
        <v>0.50916519760473289</v>
      </c>
      <c r="D49" s="36">
        <f>(AWMD_exIreland!E49/AWMD_exIreland!E48-1)*100</f>
        <v>0.29896587398179353</v>
      </c>
      <c r="E49" s="36">
        <f>(AWMD_exIreland!F49/AWMD_exIreland!F48-1)*100</f>
        <v>-2.2510480916435149</v>
      </c>
      <c r="F49" s="36">
        <f>(AWMD_exIreland!G49/AWMD_exIreland!G48-1)*100</f>
        <v>-1.1761681522530654</v>
      </c>
      <c r="G49" s="36">
        <f>(AWMD_exIreland!H49/AWMD_exIreland!H48-1)*100</f>
        <v>-0.12181745843903302</v>
      </c>
      <c r="I49" s="36">
        <f>(AWMD_Updated!C49/AWMD_Updated!C48-1)*100</f>
        <v>0.23464461669910897</v>
      </c>
      <c r="J49" s="36">
        <f>(AWMD_Updated!D49/AWMD_Updated!D48-1)*100</f>
        <v>0.50916519760473289</v>
      </c>
      <c r="K49" s="36">
        <f>(AWMD_Updated!E49/AWMD_Updated!E48-1)*100</f>
        <v>0.29896587398179353</v>
      </c>
      <c r="L49" s="36">
        <f>(AWMD_Updated!F49/AWMD_Updated!F48-1)*100</f>
        <v>-2.2510480916435149</v>
      </c>
      <c r="M49" s="36">
        <f>(AWMD_Updated!G49/AWMD_Updated!G48-1)*100</f>
        <v>-1.1761681522530654</v>
      </c>
      <c r="N49" s="36">
        <f>(AWMD_Updated!H49/AWMD_Updated!H48-1)*100</f>
        <v>-0.12181745843904412</v>
      </c>
    </row>
    <row r="50" spans="1:14">
      <c r="A50" t="s">
        <v>591</v>
      </c>
      <c r="B50" s="36">
        <f>(AWMD_exIreland!C50/AWMD_exIreland!C49-1)*100</f>
        <v>0.41328371262228103</v>
      </c>
      <c r="C50" s="36">
        <f>(AWMD_exIreland!D50/AWMD_exIreland!D49-1)*100</f>
        <v>0.41935229688514486</v>
      </c>
      <c r="D50" s="36">
        <f>(AWMD_exIreland!E50/AWMD_exIreland!E49-1)*100</f>
        <v>1.6544190922161084</v>
      </c>
      <c r="E50" s="36">
        <f>(AWMD_exIreland!F50/AWMD_exIreland!F49-1)*100</f>
        <v>5.2649272567095728E-2</v>
      </c>
      <c r="F50" s="36">
        <f>(AWMD_exIreland!G50/AWMD_exIreland!G49-1)*100</f>
        <v>0.2216815204429734</v>
      </c>
      <c r="G50" s="36">
        <f>(AWMD_exIreland!H50/AWMD_exIreland!H49-1)*100</f>
        <v>2.3883657500449518</v>
      </c>
      <c r="I50" s="36">
        <f>(AWMD_Updated!C50/AWMD_Updated!C49-1)*100</f>
        <v>0.41328371262228103</v>
      </c>
      <c r="J50" s="36">
        <f>(AWMD_Updated!D50/AWMD_Updated!D49-1)*100</f>
        <v>0.41935229688514486</v>
      </c>
      <c r="K50" s="36">
        <f>(AWMD_Updated!E50/AWMD_Updated!E49-1)*100</f>
        <v>1.6544190922161084</v>
      </c>
      <c r="L50" s="36">
        <f>(AWMD_Updated!F50/AWMD_Updated!F49-1)*100</f>
        <v>5.2649272567095728E-2</v>
      </c>
      <c r="M50" s="36">
        <f>(AWMD_Updated!G50/AWMD_Updated!G49-1)*100</f>
        <v>0.2216815204429734</v>
      </c>
      <c r="N50" s="36">
        <f>(AWMD_Updated!H50/AWMD_Updated!H49-1)*100</f>
        <v>2.3883657500449518</v>
      </c>
    </row>
    <row r="51" spans="1:14">
      <c r="A51" t="s">
        <v>592</v>
      </c>
      <c r="B51" s="36">
        <f>(AWMD_exIreland!C51/AWMD_exIreland!C50-1)*100</f>
        <v>0.13450179628062831</v>
      </c>
      <c r="C51" s="36">
        <f>(AWMD_exIreland!D51/AWMD_exIreland!D50-1)*100</f>
        <v>-0.29745747234386499</v>
      </c>
      <c r="D51" s="36">
        <f>(AWMD_exIreland!E51/AWMD_exIreland!E50-1)*100</f>
        <v>-5.3896160812394456E-2</v>
      </c>
      <c r="E51" s="36">
        <f>(AWMD_exIreland!F51/AWMD_exIreland!F50-1)*100</f>
        <v>-8.2800475772726312E-2</v>
      </c>
      <c r="F51" s="36">
        <f>(AWMD_exIreland!G51/AWMD_exIreland!G50-1)*100</f>
        <v>-1.123856385426758</v>
      </c>
      <c r="G51" s="36">
        <f>(AWMD_exIreland!H51/AWMD_exIreland!H50-1)*100</f>
        <v>-0.66895302924043776</v>
      </c>
      <c r="I51" s="36">
        <f>(AWMD_Updated!C51/AWMD_Updated!C50-1)*100</f>
        <v>0.13450179628062831</v>
      </c>
      <c r="J51" s="36">
        <f>(AWMD_Updated!D51/AWMD_Updated!D50-1)*100</f>
        <v>-0.29745747234386499</v>
      </c>
      <c r="K51" s="36">
        <f>(AWMD_Updated!E51/AWMD_Updated!E50-1)*100</f>
        <v>-5.3896160812383354E-2</v>
      </c>
      <c r="L51" s="36">
        <f>(AWMD_Updated!F51/AWMD_Updated!F50-1)*100</f>
        <v>-8.2800475772737414E-2</v>
      </c>
      <c r="M51" s="36">
        <f>(AWMD_Updated!G51/AWMD_Updated!G50-1)*100</f>
        <v>-1.123856385426758</v>
      </c>
      <c r="N51" s="36">
        <f>(AWMD_Updated!H51/AWMD_Updated!H50-1)*100</f>
        <v>-0.66895302924043776</v>
      </c>
    </row>
    <row r="52" spans="1:14">
      <c r="A52" t="s">
        <v>593</v>
      </c>
      <c r="B52" s="36">
        <f>(AWMD_exIreland!C52/AWMD_exIreland!C51-1)*100</f>
        <v>-0.53337823742581891</v>
      </c>
      <c r="C52" s="36">
        <f>(AWMD_exIreland!D52/AWMD_exIreland!D51-1)*100</f>
        <v>-0.5482386261310368</v>
      </c>
      <c r="D52" s="36">
        <f>(AWMD_exIreland!E52/AWMD_exIreland!E51-1)*100</f>
        <v>0.36169396198999504</v>
      </c>
      <c r="E52" s="36">
        <f>(AWMD_exIreland!F52/AWMD_exIreland!F51-1)*100</f>
        <v>-0.97368704955460572</v>
      </c>
      <c r="F52" s="36">
        <f>(AWMD_exIreland!G52/AWMD_exIreland!G51-1)*100</f>
        <v>-1.313994099323279</v>
      </c>
      <c r="G52" s="36">
        <f>(AWMD_exIreland!H52/AWMD_exIreland!H51-1)*100</f>
        <v>-1.017960289423081</v>
      </c>
      <c r="I52" s="36">
        <f>(AWMD_Updated!C52/AWMD_Updated!C51-1)*100</f>
        <v>-0.53337823742581891</v>
      </c>
      <c r="J52" s="36">
        <f>(AWMD_Updated!D52/AWMD_Updated!D51-1)*100</f>
        <v>-0.5482386261310368</v>
      </c>
      <c r="K52" s="36">
        <f>(AWMD_Updated!E52/AWMD_Updated!E51-1)*100</f>
        <v>0.36169396198999504</v>
      </c>
      <c r="L52" s="36">
        <f>(AWMD_Updated!F52/AWMD_Updated!F51-1)*100</f>
        <v>-0.97368704955461682</v>
      </c>
      <c r="M52" s="36">
        <f>(AWMD_Updated!G52/AWMD_Updated!G51-1)*100</f>
        <v>-1.313994099323279</v>
      </c>
      <c r="N52" s="36">
        <f>(AWMD_Updated!H52/AWMD_Updated!H51-1)*100</f>
        <v>-1.017960289423081</v>
      </c>
    </row>
    <row r="53" spans="1:14">
      <c r="A53" t="s">
        <v>594</v>
      </c>
      <c r="B53" s="36">
        <f>(AWMD_exIreland!C53/AWMD_exIreland!C52-1)*100</f>
        <v>4.2901141676310317E-2</v>
      </c>
      <c r="C53" s="36">
        <f>(AWMD_exIreland!D53/AWMD_exIreland!D52-1)*100</f>
        <v>0.6873928968352816</v>
      </c>
      <c r="D53" s="36">
        <f>(AWMD_exIreland!E53/AWMD_exIreland!E52-1)*100</f>
        <v>0.28034345891507773</v>
      </c>
      <c r="E53" s="36">
        <f>(AWMD_exIreland!F53/AWMD_exIreland!F52-1)*100</f>
        <v>-0.75295216465832704</v>
      </c>
      <c r="F53" s="36">
        <f>(AWMD_exIreland!G53/AWMD_exIreland!G52-1)*100</f>
        <v>2.0403740522740632</v>
      </c>
      <c r="G53" s="36">
        <f>(AWMD_exIreland!H53/AWMD_exIreland!H52-1)*100</f>
        <v>-0.71451951746722697</v>
      </c>
      <c r="I53" s="36">
        <f>(AWMD_Updated!C53/AWMD_Updated!C52-1)*100</f>
        <v>4.2901141676310317E-2</v>
      </c>
      <c r="J53" s="36">
        <f>(AWMD_Updated!D53/AWMD_Updated!D52-1)*100</f>
        <v>0.6873928968352816</v>
      </c>
      <c r="K53" s="36">
        <f>(AWMD_Updated!E53/AWMD_Updated!E52-1)*100</f>
        <v>0.28034345891507773</v>
      </c>
      <c r="L53" s="36">
        <f>(AWMD_Updated!F53/AWMD_Updated!F52-1)*100</f>
        <v>-0.75295216465831594</v>
      </c>
      <c r="M53" s="36">
        <f>(AWMD_Updated!G53/AWMD_Updated!G52-1)*100</f>
        <v>2.0403740522740632</v>
      </c>
      <c r="N53" s="36">
        <f>(AWMD_Updated!H53/AWMD_Updated!H52-1)*100</f>
        <v>-0.71451951746722697</v>
      </c>
    </row>
    <row r="54" spans="1:14">
      <c r="A54" t="s">
        <v>595</v>
      </c>
      <c r="B54" s="36">
        <f>(AWMD_exIreland!C54/AWMD_exIreland!C53-1)*100</f>
        <v>0.66581435970973768</v>
      </c>
      <c r="C54" s="36">
        <f>(AWMD_exIreland!D54/AWMD_exIreland!D53-1)*100</f>
        <v>0.56970082299527824</v>
      </c>
      <c r="D54" s="36">
        <f>(AWMD_exIreland!E54/AWMD_exIreland!E53-1)*100</f>
        <v>1.1639195118054779</v>
      </c>
      <c r="E54" s="36">
        <f>(AWMD_exIreland!F54/AWMD_exIreland!F53-1)*100</f>
        <v>0.81017698111434111</v>
      </c>
      <c r="F54" s="36">
        <f>(AWMD_exIreland!G54/AWMD_exIreland!G53-1)*100</f>
        <v>0.78409217274881815</v>
      </c>
      <c r="G54" s="36">
        <f>(AWMD_exIreland!H54/AWMD_exIreland!H53-1)*100</f>
        <v>7.7540996595049094E-2</v>
      </c>
      <c r="I54" s="36">
        <f>(AWMD_Updated!C54/AWMD_Updated!C53-1)*100</f>
        <v>0.66581435970973768</v>
      </c>
      <c r="J54" s="36">
        <f>(AWMD_Updated!D54/AWMD_Updated!D53-1)*100</f>
        <v>0.56970082299527824</v>
      </c>
      <c r="K54" s="36">
        <f>(AWMD_Updated!E54/AWMD_Updated!E53-1)*100</f>
        <v>1.1639195118054779</v>
      </c>
      <c r="L54" s="36">
        <f>(AWMD_Updated!F54/AWMD_Updated!F53-1)*100</f>
        <v>0.81017698111434111</v>
      </c>
      <c r="M54" s="36">
        <f>(AWMD_Updated!G54/AWMD_Updated!G53-1)*100</f>
        <v>0.78409217274881815</v>
      </c>
      <c r="N54" s="36">
        <f>(AWMD_Updated!H54/AWMD_Updated!H53-1)*100</f>
        <v>7.7540996595049094E-2</v>
      </c>
    </row>
    <row r="55" spans="1:14">
      <c r="A55" t="s">
        <v>596</v>
      </c>
      <c r="B55" s="36">
        <f>(AWMD_exIreland!C55/AWMD_exIreland!C54-1)*100</f>
        <v>0.65433463005670767</v>
      </c>
      <c r="C55" s="36">
        <f>(AWMD_exIreland!D55/AWMD_exIreland!D54-1)*100</f>
        <v>-3.0212645241833869E-3</v>
      </c>
      <c r="D55" s="36">
        <f>(AWMD_exIreland!E55/AWMD_exIreland!E54-1)*100</f>
        <v>0.13648090407214486</v>
      </c>
      <c r="E55" s="36">
        <f>(AWMD_exIreland!F55/AWMD_exIreland!F54-1)*100</f>
        <v>7.0240809551314065E-2</v>
      </c>
      <c r="F55" s="36">
        <f>(AWMD_exIreland!G55/AWMD_exIreland!G54-1)*100</f>
        <v>1.173022408925295</v>
      </c>
      <c r="G55" s="36">
        <f>(AWMD_exIreland!H55/AWMD_exIreland!H54-1)*100</f>
        <v>1.0343254589714634</v>
      </c>
      <c r="I55" s="36">
        <f>(AWMD_Updated!C55/AWMD_Updated!C54-1)*100</f>
        <v>0.65433463005670767</v>
      </c>
      <c r="J55" s="36">
        <f>(AWMD_Updated!D55/AWMD_Updated!D54-1)*100</f>
        <v>-3.0212645241833869E-3</v>
      </c>
      <c r="K55" s="36">
        <f>(AWMD_Updated!E55/AWMD_Updated!E54-1)*100</f>
        <v>0.13648090407214486</v>
      </c>
      <c r="L55" s="36">
        <f>(AWMD_Updated!F55/AWMD_Updated!F54-1)*100</f>
        <v>7.0240809551314065E-2</v>
      </c>
      <c r="M55" s="36">
        <f>(AWMD_Updated!G55/AWMD_Updated!G54-1)*100</f>
        <v>1.173022408925295</v>
      </c>
      <c r="N55" s="36">
        <f>(AWMD_Updated!H55/AWMD_Updated!H54-1)*100</f>
        <v>1.0343254589714634</v>
      </c>
    </row>
    <row r="56" spans="1:14">
      <c r="A56" t="s">
        <v>597</v>
      </c>
      <c r="B56" s="36">
        <f>(AWMD_exIreland!C56/AWMD_exIreland!C55-1)*100</f>
        <v>0.2597972314298147</v>
      </c>
      <c r="C56" s="36">
        <f>(AWMD_exIreland!D56/AWMD_exIreland!D55-1)*100</f>
        <v>-0.17760959030931334</v>
      </c>
      <c r="D56" s="36">
        <f>(AWMD_exIreland!E56/AWMD_exIreland!E55-1)*100</f>
        <v>0.32319587683755646</v>
      </c>
      <c r="E56" s="36">
        <f>(AWMD_exIreland!F56/AWMD_exIreland!F55-1)*100</f>
        <v>0.28981101522345121</v>
      </c>
      <c r="F56" s="36">
        <f>(AWMD_exIreland!G56/AWMD_exIreland!G55-1)*100</f>
        <v>1.2524283612412646</v>
      </c>
      <c r="G56" s="36">
        <f>(AWMD_exIreland!H56/AWMD_exIreland!H55-1)*100</f>
        <v>0.16354469654569215</v>
      </c>
      <c r="I56" s="36">
        <f>(AWMD_Updated!C56/AWMD_Updated!C55-1)*100</f>
        <v>0.2597972314298147</v>
      </c>
      <c r="J56" s="36">
        <f>(AWMD_Updated!D56/AWMD_Updated!D55-1)*100</f>
        <v>-0.17760959030931334</v>
      </c>
      <c r="K56" s="36">
        <f>(AWMD_Updated!E56/AWMD_Updated!E55-1)*100</f>
        <v>0.32319587683755646</v>
      </c>
      <c r="L56" s="36">
        <f>(AWMD_Updated!F56/AWMD_Updated!F55-1)*100</f>
        <v>0.28981101522345121</v>
      </c>
      <c r="M56" s="36">
        <f>(AWMD_Updated!G56/AWMD_Updated!G55-1)*100</f>
        <v>1.2524283612412646</v>
      </c>
      <c r="N56" s="36">
        <f>(AWMD_Updated!H56/AWMD_Updated!H55-1)*100</f>
        <v>0.16354469654569215</v>
      </c>
    </row>
    <row r="57" spans="1:14">
      <c r="A57" t="s">
        <v>598</v>
      </c>
      <c r="B57" s="36">
        <f>(AWMD_exIreland!C57/AWMD_exIreland!C56-1)*100</f>
        <v>1.0936370775373572</v>
      </c>
      <c r="C57" s="36">
        <f>(AWMD_exIreland!D57/AWMD_exIreland!D56-1)*100</f>
        <v>0.8483621834975752</v>
      </c>
      <c r="D57" s="36">
        <f>(AWMD_exIreland!E57/AWMD_exIreland!E56-1)*100</f>
        <v>0.6367787700457983</v>
      </c>
      <c r="E57" s="36">
        <f>(AWMD_exIreland!F57/AWMD_exIreland!F56-1)*100</f>
        <v>-0.8276330318763403</v>
      </c>
      <c r="F57" s="36">
        <f>(AWMD_exIreland!G57/AWMD_exIreland!G56-1)*100</f>
        <v>1.858914347843954</v>
      </c>
      <c r="G57" s="36">
        <f>(AWMD_exIreland!H57/AWMD_exIreland!H56-1)*100</f>
        <v>1.2641109473047862</v>
      </c>
      <c r="I57" s="36">
        <f>(AWMD_Updated!C57/AWMD_Updated!C56-1)*100</f>
        <v>1.0936370775373572</v>
      </c>
      <c r="J57" s="36">
        <f>(AWMD_Updated!D57/AWMD_Updated!D56-1)*100</f>
        <v>0.8483621834975752</v>
      </c>
      <c r="K57" s="36">
        <f>(AWMD_Updated!E57/AWMD_Updated!E56-1)*100</f>
        <v>0.6367787700457983</v>
      </c>
      <c r="L57" s="36">
        <f>(AWMD_Updated!F57/AWMD_Updated!F56-1)*100</f>
        <v>-0.8276330318763403</v>
      </c>
      <c r="M57" s="36">
        <f>(AWMD_Updated!G57/AWMD_Updated!G56-1)*100</f>
        <v>1.858914347843954</v>
      </c>
      <c r="N57" s="36">
        <f>(AWMD_Updated!H57/AWMD_Updated!H56-1)*100</f>
        <v>1.2641109473047862</v>
      </c>
    </row>
    <row r="58" spans="1:14">
      <c r="A58" t="s">
        <v>599</v>
      </c>
      <c r="B58" s="36">
        <f>(AWMD_exIreland!C58/AWMD_exIreland!C57-1)*100</f>
        <v>0.85915199335131476</v>
      </c>
      <c r="C58" s="36">
        <f>(AWMD_exIreland!D58/AWMD_exIreland!D57-1)*100</f>
        <v>0.89378007928899716</v>
      </c>
      <c r="D58" s="36">
        <f>(AWMD_exIreland!E58/AWMD_exIreland!E57-1)*100</f>
        <v>0.27943738710352051</v>
      </c>
      <c r="E58" s="36">
        <f>(AWMD_exIreland!F58/AWMD_exIreland!F57-1)*100</f>
        <v>0.66680335269218016</v>
      </c>
      <c r="F58" s="36">
        <f>(AWMD_exIreland!G58/AWMD_exIreland!G57-1)*100</f>
        <v>5.3186847528757353</v>
      </c>
      <c r="G58" s="36">
        <f>(AWMD_exIreland!H58/AWMD_exIreland!H57-1)*100</f>
        <v>2.5977096307596259</v>
      </c>
      <c r="I58" s="36">
        <f>(AWMD_Updated!C58/AWMD_Updated!C57-1)*100</f>
        <v>0.85915199335131476</v>
      </c>
      <c r="J58" s="36">
        <f>(AWMD_Updated!D58/AWMD_Updated!D57-1)*100</f>
        <v>0.89378007928899716</v>
      </c>
      <c r="K58" s="36">
        <f>(AWMD_Updated!E58/AWMD_Updated!E57-1)*100</f>
        <v>0.27943738710352051</v>
      </c>
      <c r="L58" s="36">
        <f>(AWMD_Updated!F58/AWMD_Updated!F57-1)*100</f>
        <v>0.66680335269218016</v>
      </c>
      <c r="M58" s="36">
        <f>(AWMD_Updated!G58/AWMD_Updated!G57-1)*100</f>
        <v>5.3186847528757353</v>
      </c>
      <c r="N58" s="36">
        <f>(AWMD_Updated!H58/AWMD_Updated!H57-1)*100</f>
        <v>2.5977096307596259</v>
      </c>
    </row>
    <row r="59" spans="1:14">
      <c r="A59" t="s">
        <v>600</v>
      </c>
      <c r="B59" s="36">
        <f>(AWMD_exIreland!C59/AWMD_exIreland!C58-1)*100</f>
        <v>-0.47254668704094227</v>
      </c>
      <c r="C59" s="36">
        <f>(AWMD_exIreland!D59/AWMD_exIreland!D58-1)*100</f>
        <v>-0.33024399710746</v>
      </c>
      <c r="D59" s="36">
        <f>(AWMD_exIreland!E59/AWMD_exIreland!E58-1)*100</f>
        <v>0.59023196133169975</v>
      </c>
      <c r="E59" s="36">
        <f>(AWMD_exIreland!F59/AWMD_exIreland!F58-1)*100</f>
        <v>-2.3585372433684415</v>
      </c>
      <c r="F59" s="36">
        <f>(AWMD_exIreland!G59/AWMD_exIreland!G58-1)*100</f>
        <v>-1.620320261193664</v>
      </c>
      <c r="G59" s="36">
        <f>(AWMD_exIreland!H59/AWMD_exIreland!H58-1)*100</f>
        <v>2.9531507088398357E-2</v>
      </c>
      <c r="I59" s="36">
        <f>(AWMD_Updated!C59/AWMD_Updated!C58-1)*100</f>
        <v>-0.47254668704094227</v>
      </c>
      <c r="J59" s="36">
        <f>(AWMD_Updated!D59/AWMD_Updated!D58-1)*100</f>
        <v>-0.33024399710746</v>
      </c>
      <c r="K59" s="36">
        <f>(AWMD_Updated!E59/AWMD_Updated!E58-1)*100</f>
        <v>0.59023196133169975</v>
      </c>
      <c r="L59" s="36">
        <f>(AWMD_Updated!F59/AWMD_Updated!F58-1)*100</f>
        <v>-2.3585372433684415</v>
      </c>
      <c r="M59" s="36">
        <f>(AWMD_Updated!G59/AWMD_Updated!G58-1)*100</f>
        <v>-1.620320261193664</v>
      </c>
      <c r="N59" s="36">
        <f>(AWMD_Updated!H59/AWMD_Updated!H58-1)*100</f>
        <v>2.9531507088398357E-2</v>
      </c>
    </row>
    <row r="60" spans="1:14">
      <c r="A60" t="s">
        <v>601</v>
      </c>
      <c r="B60" s="36">
        <f>(AWMD_exIreland!C60/AWMD_exIreland!C59-1)*100</f>
        <v>1.0309962025260466</v>
      </c>
      <c r="C60" s="36">
        <f>(AWMD_exIreland!D60/AWMD_exIreland!D59-1)*100</f>
        <v>0.19348791852107361</v>
      </c>
      <c r="D60" s="36">
        <f>(AWMD_exIreland!E60/AWMD_exIreland!E59-1)*100</f>
        <v>0.44115469001486662</v>
      </c>
      <c r="E60" s="36">
        <f>(AWMD_exIreland!F60/AWMD_exIreland!F59-1)*100</f>
        <v>1.3501765157982293</v>
      </c>
      <c r="F60" s="36">
        <f>(AWMD_exIreland!G60/AWMD_exIreland!G59-1)*100</f>
        <v>3.2088659892024918</v>
      </c>
      <c r="G60" s="36">
        <f>(AWMD_exIreland!H60/AWMD_exIreland!H59-1)*100</f>
        <v>1.7751433480139411</v>
      </c>
      <c r="I60" s="36">
        <f>(AWMD_Updated!C60/AWMD_Updated!C59-1)*100</f>
        <v>1.0309962025260466</v>
      </c>
      <c r="J60" s="36">
        <f>(AWMD_Updated!D60/AWMD_Updated!D59-1)*100</f>
        <v>0.19348791852107361</v>
      </c>
      <c r="K60" s="36">
        <f>(AWMD_Updated!E60/AWMD_Updated!E59-1)*100</f>
        <v>0.44115469001486662</v>
      </c>
      <c r="L60" s="36">
        <f>(AWMD_Updated!F60/AWMD_Updated!F59-1)*100</f>
        <v>1.3501765157982293</v>
      </c>
      <c r="M60" s="36">
        <f>(AWMD_Updated!G60/AWMD_Updated!G59-1)*100</f>
        <v>3.2088659892024918</v>
      </c>
      <c r="N60" s="36">
        <f>(AWMD_Updated!H60/AWMD_Updated!H59-1)*100</f>
        <v>1.7751433480139411</v>
      </c>
    </row>
    <row r="61" spans="1:14">
      <c r="A61" t="s">
        <v>602</v>
      </c>
      <c r="B61" s="36">
        <f>(AWMD_exIreland!C61/AWMD_exIreland!C60-1)*100</f>
        <v>0.51175824920242086</v>
      </c>
      <c r="C61" s="36">
        <f>(AWMD_exIreland!D61/AWMD_exIreland!D60-1)*100</f>
        <v>0.1704305824846708</v>
      </c>
      <c r="D61" s="36">
        <f>(AWMD_exIreland!E61/AWMD_exIreland!E60-1)*100</f>
        <v>0.88036033267482328</v>
      </c>
      <c r="E61" s="36">
        <f>(AWMD_exIreland!F61/AWMD_exIreland!F60-1)*100</f>
        <v>0.84192212660885168</v>
      </c>
      <c r="F61" s="36">
        <f>(AWMD_exIreland!G61/AWMD_exIreland!G60-1)*100</f>
        <v>1.4767030548423765</v>
      </c>
      <c r="G61" s="36">
        <f>(AWMD_exIreland!H61/AWMD_exIreland!H60-1)*100</f>
        <v>0.70859831961094244</v>
      </c>
      <c r="I61" s="36">
        <f>(AWMD_Updated!C61/AWMD_Updated!C60-1)*100</f>
        <v>0.51175824920242086</v>
      </c>
      <c r="J61" s="36">
        <f>(AWMD_Updated!D61/AWMD_Updated!D60-1)*100</f>
        <v>0.1704305824846708</v>
      </c>
      <c r="K61" s="36">
        <f>(AWMD_Updated!E61/AWMD_Updated!E60-1)*100</f>
        <v>0.88036033267482328</v>
      </c>
      <c r="L61" s="36">
        <f>(AWMD_Updated!F61/AWMD_Updated!F60-1)*100</f>
        <v>0.84192212660885168</v>
      </c>
      <c r="M61" s="36">
        <f>(AWMD_Updated!G61/AWMD_Updated!G60-1)*100</f>
        <v>1.4767030548423765</v>
      </c>
      <c r="N61" s="36">
        <f>(AWMD_Updated!H61/AWMD_Updated!H60-1)*100</f>
        <v>0.70859831961094244</v>
      </c>
    </row>
    <row r="62" spans="1:14">
      <c r="A62" t="s">
        <v>603</v>
      </c>
      <c r="B62" s="36">
        <f>(AWMD_exIreland!C62/AWMD_exIreland!C61-1)*100</f>
        <v>0.22470855536926848</v>
      </c>
      <c r="C62" s="36">
        <f>(AWMD_exIreland!D62/AWMD_exIreland!D61-1)*100</f>
        <v>0.87465885305988422</v>
      </c>
      <c r="D62" s="36">
        <f>(AWMD_exIreland!E62/AWMD_exIreland!E61-1)*100</f>
        <v>0.56641302310158625</v>
      </c>
      <c r="E62" s="36">
        <f>(AWMD_exIreland!F62/AWMD_exIreland!F61-1)*100</f>
        <v>-1.1483747848531678</v>
      </c>
      <c r="F62" s="36">
        <f>(AWMD_exIreland!G62/AWMD_exIreland!G61-1)*100</f>
        <v>1.5953411830616382</v>
      </c>
      <c r="G62" s="36">
        <f>(AWMD_exIreland!H62/AWMD_exIreland!H61-1)*100</f>
        <v>2.2719215313388164</v>
      </c>
      <c r="I62" s="36">
        <f>(AWMD_Updated!C62/AWMD_Updated!C61-1)*100</f>
        <v>0.22470855536926848</v>
      </c>
      <c r="J62" s="36">
        <f>(AWMD_Updated!D62/AWMD_Updated!D61-1)*100</f>
        <v>0.87465885305988422</v>
      </c>
      <c r="K62" s="36">
        <f>(AWMD_Updated!E62/AWMD_Updated!E61-1)*100</f>
        <v>0.56641302310158625</v>
      </c>
      <c r="L62" s="36">
        <f>(AWMD_Updated!F62/AWMD_Updated!F61-1)*100</f>
        <v>-1.1483747848531678</v>
      </c>
      <c r="M62" s="36">
        <f>(AWMD_Updated!G62/AWMD_Updated!G61-1)*100</f>
        <v>1.5953411830616382</v>
      </c>
      <c r="N62" s="36">
        <f>(AWMD_Updated!H62/AWMD_Updated!H61-1)*100</f>
        <v>2.2719215313388164</v>
      </c>
    </row>
    <row r="63" spans="1:14">
      <c r="A63" t="s">
        <v>604</v>
      </c>
      <c r="B63" s="36">
        <f>(AWMD_exIreland!C63/AWMD_exIreland!C62-1)*100</f>
        <v>0.95418915527856196</v>
      </c>
      <c r="C63" s="36">
        <f>(AWMD_exIreland!D63/AWMD_exIreland!D62-1)*100</f>
        <v>0.6682759767741242</v>
      </c>
      <c r="D63" s="36">
        <f>(AWMD_exIreland!E63/AWMD_exIreland!E62-1)*100</f>
        <v>0.61723079003122017</v>
      </c>
      <c r="E63" s="36">
        <f>(AWMD_exIreland!F63/AWMD_exIreland!F62-1)*100</f>
        <v>1.6122161162062776</v>
      </c>
      <c r="F63" s="36">
        <f>(AWMD_exIreland!G63/AWMD_exIreland!G62-1)*100</f>
        <v>-0.52227011090894004</v>
      </c>
      <c r="G63" s="36">
        <f>(AWMD_exIreland!H63/AWMD_exIreland!H62-1)*100</f>
        <v>-0.33499740825303492</v>
      </c>
      <c r="I63" s="36">
        <f>(AWMD_Updated!C63/AWMD_Updated!C62-1)*100</f>
        <v>0.95418915527856196</v>
      </c>
      <c r="J63" s="36">
        <f>(AWMD_Updated!D63/AWMD_Updated!D62-1)*100</f>
        <v>0.6682759767741242</v>
      </c>
      <c r="K63" s="36">
        <f>(AWMD_Updated!E63/AWMD_Updated!E62-1)*100</f>
        <v>0.61723079003122017</v>
      </c>
      <c r="L63" s="36">
        <f>(AWMD_Updated!F63/AWMD_Updated!F62-1)*100</f>
        <v>1.6122161162062776</v>
      </c>
      <c r="M63" s="36">
        <f>(AWMD_Updated!G63/AWMD_Updated!G62-1)*100</f>
        <v>-0.52227011090894004</v>
      </c>
      <c r="N63" s="36">
        <f>(AWMD_Updated!H63/AWMD_Updated!H62-1)*100</f>
        <v>-0.33499740825302382</v>
      </c>
    </row>
    <row r="64" spans="1:14">
      <c r="A64" t="s">
        <v>605</v>
      </c>
      <c r="B64" s="36">
        <f>(AWMD_exIreland!C64/AWMD_exIreland!C63-1)*100</f>
        <v>0.84651707718446101</v>
      </c>
      <c r="C64" s="36">
        <f>(AWMD_exIreland!D64/AWMD_exIreland!D63-1)*100</f>
        <v>0.93235486643401533</v>
      </c>
      <c r="D64" s="36">
        <f>(AWMD_exIreland!E64/AWMD_exIreland!E63-1)*100</f>
        <v>0.70326280432766453</v>
      </c>
      <c r="E64" s="36">
        <f>(AWMD_exIreland!F64/AWMD_exIreland!F63-1)*100</f>
        <v>2.0758540529245861</v>
      </c>
      <c r="F64" s="36">
        <f>(AWMD_exIreland!G64/AWMD_exIreland!G63-1)*100</f>
        <v>1.1694106503486124</v>
      </c>
      <c r="G64" s="36">
        <f>(AWMD_exIreland!H64/AWMD_exIreland!H63-1)*100</f>
        <v>2.2978649931820305</v>
      </c>
      <c r="I64" s="36">
        <f>(AWMD_Updated!C64/AWMD_Updated!C63-1)*100</f>
        <v>0.84651707718446101</v>
      </c>
      <c r="J64" s="36">
        <f>(AWMD_Updated!D64/AWMD_Updated!D63-1)*100</f>
        <v>0.93235486643401533</v>
      </c>
      <c r="K64" s="36">
        <f>(AWMD_Updated!E64/AWMD_Updated!E63-1)*100</f>
        <v>0.70326280432766453</v>
      </c>
      <c r="L64" s="36">
        <f>(AWMD_Updated!F64/AWMD_Updated!F63-1)*100</f>
        <v>2.0758540529245861</v>
      </c>
      <c r="M64" s="36">
        <f>(AWMD_Updated!G64/AWMD_Updated!G63-1)*100</f>
        <v>1.1694106503486124</v>
      </c>
      <c r="N64" s="36">
        <f>(AWMD_Updated!H64/AWMD_Updated!H63-1)*100</f>
        <v>2.2978649931820305</v>
      </c>
    </row>
    <row r="65" spans="1:14">
      <c r="A65" t="s">
        <v>606</v>
      </c>
      <c r="B65" s="36">
        <f>(AWMD_exIreland!C65/AWMD_exIreland!C64-1)*100</f>
        <v>0.59618681382078709</v>
      </c>
      <c r="C65" s="36">
        <f>(AWMD_exIreland!D65/AWMD_exIreland!D64-1)*100</f>
        <v>0.7366363871496695</v>
      </c>
      <c r="D65" s="36">
        <f>(AWMD_exIreland!E65/AWMD_exIreland!E64-1)*100</f>
        <v>0.90512603548698056</v>
      </c>
      <c r="E65" s="36">
        <f>(AWMD_exIreland!F65/AWMD_exIreland!F64-1)*100</f>
        <v>1.190351108179688</v>
      </c>
      <c r="F65" s="36">
        <f>(AWMD_exIreland!G65/AWMD_exIreland!G64-1)*100</f>
        <v>0.14157500222158337</v>
      </c>
      <c r="G65" s="36">
        <f>(AWMD_exIreland!H65/AWMD_exIreland!H64-1)*100</f>
        <v>0.29164237402992121</v>
      </c>
      <c r="I65" s="36">
        <f>(AWMD_Updated!C65/AWMD_Updated!C64-1)*100</f>
        <v>0.59618681382078709</v>
      </c>
      <c r="J65" s="36">
        <f>(AWMD_Updated!D65/AWMD_Updated!D64-1)*100</f>
        <v>0.7366363871496695</v>
      </c>
      <c r="K65" s="36">
        <f>(AWMD_Updated!E65/AWMD_Updated!E64-1)*100</f>
        <v>0.90512603548698056</v>
      </c>
      <c r="L65" s="36">
        <f>(AWMD_Updated!F65/AWMD_Updated!F64-1)*100</f>
        <v>1.190351108179688</v>
      </c>
      <c r="M65" s="36">
        <f>(AWMD_Updated!G65/AWMD_Updated!G64-1)*100</f>
        <v>0.14157500222158337</v>
      </c>
      <c r="N65" s="36">
        <f>(AWMD_Updated!H65/AWMD_Updated!H64-1)*100</f>
        <v>0.29164237402992121</v>
      </c>
    </row>
    <row r="66" spans="1:14">
      <c r="A66" t="s">
        <v>607</v>
      </c>
      <c r="B66" s="36">
        <f>(AWMD_exIreland!C66/AWMD_exIreland!C65-1)*100</f>
        <v>-0.34114675382190818</v>
      </c>
      <c r="C66" s="36">
        <f>(AWMD_exIreland!D66/AWMD_exIreland!D65-1)*100</f>
        <v>0.34407549822397243</v>
      </c>
      <c r="D66" s="36">
        <f>(AWMD_exIreland!E66/AWMD_exIreland!E65-1)*100</f>
        <v>0.32648742904548556</v>
      </c>
      <c r="E66" s="36">
        <f>(AWMD_exIreland!F66/AWMD_exIreland!F65-1)*100</f>
        <v>-0.97087319809401329</v>
      </c>
      <c r="F66" s="36">
        <f>(AWMD_exIreland!G66/AWMD_exIreland!G65-1)*100</f>
        <v>-1.5503076672416127</v>
      </c>
      <c r="G66" s="36">
        <f>(AWMD_exIreland!H66/AWMD_exIreland!H65-1)*100</f>
        <v>0.3678983385480894</v>
      </c>
      <c r="I66" s="36">
        <f>(AWMD_Updated!C66/AWMD_Updated!C65-1)*100</f>
        <v>-0.34114675382190818</v>
      </c>
      <c r="J66" s="36">
        <f>(AWMD_Updated!D66/AWMD_Updated!D65-1)*100</f>
        <v>0.34407549822397243</v>
      </c>
      <c r="K66" s="36">
        <f>(AWMD_Updated!E66/AWMD_Updated!E65-1)*100</f>
        <v>0.32648742904548556</v>
      </c>
      <c r="L66" s="36">
        <f>(AWMD_Updated!F66/AWMD_Updated!F65-1)*100</f>
        <v>-0.97087319809401329</v>
      </c>
      <c r="M66" s="36">
        <f>(AWMD_Updated!G66/AWMD_Updated!G65-1)*100</f>
        <v>-1.5503076672416127</v>
      </c>
      <c r="N66" s="36">
        <f>(AWMD_Updated!H66/AWMD_Updated!H65-1)*100</f>
        <v>0.3678983385480894</v>
      </c>
    </row>
    <row r="67" spans="1:14">
      <c r="A67" t="s">
        <v>608</v>
      </c>
      <c r="B67" s="36">
        <f>(AWMD_exIreland!C67/AWMD_exIreland!C66-1)*100</f>
        <v>1.8335299011299488</v>
      </c>
      <c r="C67" s="36">
        <f>(AWMD_exIreland!D67/AWMD_exIreland!D66-1)*100</f>
        <v>1.8067642905547743</v>
      </c>
      <c r="D67" s="36">
        <f>(AWMD_exIreland!E67/AWMD_exIreland!E66-1)*100</f>
        <v>0.86827996047325051</v>
      </c>
      <c r="E67" s="36">
        <f>(AWMD_exIreland!F67/AWMD_exIreland!F66-1)*100</f>
        <v>2.6475186927899852</v>
      </c>
      <c r="F67" s="36">
        <f>(AWMD_exIreland!G67/AWMD_exIreland!G66-1)*100</f>
        <v>1.7691558430290355</v>
      </c>
      <c r="G67" s="36">
        <f>(AWMD_exIreland!H67/AWMD_exIreland!H66-1)*100</f>
        <v>3.7690471669688197</v>
      </c>
      <c r="I67" s="36">
        <f>(AWMD_Updated!C67/AWMD_Updated!C66-1)*100</f>
        <v>1.8335299011299488</v>
      </c>
      <c r="J67" s="36">
        <f>(AWMD_Updated!D67/AWMD_Updated!D66-1)*100</f>
        <v>1.8067642905547743</v>
      </c>
      <c r="K67" s="36">
        <f>(AWMD_Updated!E67/AWMD_Updated!E66-1)*100</f>
        <v>0.86827996047325051</v>
      </c>
      <c r="L67" s="36">
        <f>(AWMD_Updated!F67/AWMD_Updated!F66-1)*100</f>
        <v>2.6475186927899852</v>
      </c>
      <c r="M67" s="36">
        <f>(AWMD_Updated!G67/AWMD_Updated!G66-1)*100</f>
        <v>1.7691558430290355</v>
      </c>
      <c r="N67" s="36">
        <f>(AWMD_Updated!H67/AWMD_Updated!H66-1)*100</f>
        <v>3.7690471669688197</v>
      </c>
    </row>
    <row r="68" spans="1:14">
      <c r="A68" t="s">
        <v>609</v>
      </c>
      <c r="B68" s="36">
        <f>(AWMD_exIreland!C68/AWMD_exIreland!C67-1)*100</f>
        <v>0.50801596443852404</v>
      </c>
      <c r="C68" s="36">
        <f>(AWMD_exIreland!D68/AWMD_exIreland!D67-1)*100</f>
        <v>0.73388834580152551</v>
      </c>
      <c r="D68" s="36">
        <f>(AWMD_exIreland!E68/AWMD_exIreland!E67-1)*100</f>
        <v>0.62034030139841434</v>
      </c>
      <c r="E68" s="36">
        <f>(AWMD_exIreland!F68/AWMD_exIreland!F67-1)*100</f>
        <v>1.4324871194290489</v>
      </c>
      <c r="F68" s="36">
        <f>(AWMD_exIreland!G68/AWMD_exIreland!G67-1)*100</f>
        <v>0.48472050970069791</v>
      </c>
      <c r="G68" s="36">
        <f>(AWMD_exIreland!H68/AWMD_exIreland!H67-1)*100</f>
        <v>2.5519299039375776</v>
      </c>
      <c r="I68" s="36">
        <f>(AWMD_Updated!C68/AWMD_Updated!C67-1)*100</f>
        <v>0.50801596443852404</v>
      </c>
      <c r="J68" s="36">
        <f>(AWMD_Updated!D68/AWMD_Updated!D67-1)*100</f>
        <v>0.73388834580152551</v>
      </c>
      <c r="K68" s="36">
        <f>(AWMD_Updated!E68/AWMD_Updated!E67-1)*100</f>
        <v>0.62034030139841434</v>
      </c>
      <c r="L68" s="36">
        <f>(AWMD_Updated!F68/AWMD_Updated!F67-1)*100</f>
        <v>1.4324871194290489</v>
      </c>
      <c r="M68" s="36">
        <f>(AWMD_Updated!G68/AWMD_Updated!G67-1)*100</f>
        <v>0.48472050970069791</v>
      </c>
      <c r="N68" s="36">
        <f>(AWMD_Updated!H68/AWMD_Updated!H67-1)*100</f>
        <v>2.5519299039375776</v>
      </c>
    </row>
    <row r="69" spans="1:14">
      <c r="A69" t="s">
        <v>610</v>
      </c>
      <c r="B69" s="36">
        <f>(AWMD_exIreland!C69/AWMD_exIreland!C68-1)*100</f>
        <v>0.24763908535681001</v>
      </c>
      <c r="C69" s="36">
        <f>(AWMD_exIreland!D69/AWMD_exIreland!D68-1)*100</f>
        <v>0.76080616741203144</v>
      </c>
      <c r="D69" s="36">
        <f>(AWMD_exIreland!E69/AWMD_exIreland!E68-1)*100</f>
        <v>0.70042238137564272</v>
      </c>
      <c r="E69" s="36">
        <f>(AWMD_exIreland!F69/AWMD_exIreland!F68-1)*100</f>
        <v>0.88694681095198291</v>
      </c>
      <c r="F69" s="36">
        <f>(AWMD_exIreland!G69/AWMD_exIreland!G68-1)*100</f>
        <v>-0.67992268632749431</v>
      </c>
      <c r="G69" s="36">
        <f>(AWMD_exIreland!H69/AWMD_exIreland!H68-1)*100</f>
        <v>0.25034045387124504</v>
      </c>
      <c r="I69" s="36">
        <f>(AWMD_Updated!C69/AWMD_Updated!C68-1)*100</f>
        <v>0.24763908535681001</v>
      </c>
      <c r="J69" s="36">
        <f>(AWMD_Updated!D69/AWMD_Updated!D68-1)*100</f>
        <v>0.76080616741203144</v>
      </c>
      <c r="K69" s="36">
        <f>(AWMD_Updated!E69/AWMD_Updated!E68-1)*100</f>
        <v>0.70042238137564272</v>
      </c>
      <c r="L69" s="36">
        <f>(AWMD_Updated!F69/AWMD_Updated!F68-1)*100</f>
        <v>0.88694681095198291</v>
      </c>
      <c r="M69" s="36">
        <f>(AWMD_Updated!G69/AWMD_Updated!G68-1)*100</f>
        <v>-0.67992268632748321</v>
      </c>
      <c r="N69" s="36">
        <f>(AWMD_Updated!H69/AWMD_Updated!H68-1)*100</f>
        <v>0.25034045387124504</v>
      </c>
    </row>
    <row r="70" spans="1:14">
      <c r="A70" t="s">
        <v>611</v>
      </c>
      <c r="B70" s="36">
        <f>(AWMD_exIreland!C70/AWMD_exIreland!C69-1)*100</f>
        <v>-0.47992666738010392</v>
      </c>
      <c r="C70" s="36">
        <f>(AWMD_exIreland!D70/AWMD_exIreland!D69-1)*100</f>
        <v>0.1765934499841082</v>
      </c>
      <c r="D70" s="36">
        <f>(AWMD_exIreland!E70/AWMD_exIreland!E69-1)*100</f>
        <v>0.95730506624576162</v>
      </c>
      <c r="E70" s="36">
        <f>(AWMD_exIreland!F70/AWMD_exIreland!F69-1)*100</f>
        <v>-1.6453921883434086</v>
      </c>
      <c r="F70" s="36">
        <f>(AWMD_exIreland!G70/AWMD_exIreland!G69-1)*100</f>
        <v>-0.48594748427351897</v>
      </c>
      <c r="G70" s="36">
        <f>(AWMD_exIreland!H70/AWMD_exIreland!H69-1)*100</f>
        <v>2.3216860082672985</v>
      </c>
      <c r="I70" s="36">
        <f>(AWMD_Updated!C70/AWMD_Updated!C69-1)*100</f>
        <v>-0.47992666738010392</v>
      </c>
      <c r="J70" s="36">
        <f>(AWMD_Updated!D70/AWMD_Updated!D69-1)*100</f>
        <v>0.1765934499841082</v>
      </c>
      <c r="K70" s="36">
        <f>(AWMD_Updated!E70/AWMD_Updated!E69-1)*100</f>
        <v>0.95730506624576162</v>
      </c>
      <c r="L70" s="36">
        <f>(AWMD_Updated!F70/AWMD_Updated!F69-1)*100</f>
        <v>-1.6453921883434086</v>
      </c>
      <c r="M70" s="36">
        <f>(AWMD_Updated!G70/AWMD_Updated!G69-1)*100</f>
        <v>-0.48594748427349677</v>
      </c>
      <c r="N70" s="36">
        <f>(AWMD_Updated!H70/AWMD_Updated!H69-1)*100</f>
        <v>2.3216860082672985</v>
      </c>
    </row>
    <row r="71" spans="1:14">
      <c r="A71" t="s">
        <v>612</v>
      </c>
      <c r="B71" s="36">
        <f>(AWMD_exIreland!C71/AWMD_exIreland!C70-1)*100</f>
        <v>1.6847507923167138</v>
      </c>
      <c r="C71" s="36">
        <f>(AWMD_exIreland!D71/AWMD_exIreland!D70-1)*100</f>
        <v>1.7292287793122085</v>
      </c>
      <c r="D71" s="36">
        <f>(AWMD_exIreland!E71/AWMD_exIreland!E70-1)*100</f>
        <v>0.91828889899725485</v>
      </c>
      <c r="E71" s="36">
        <f>(AWMD_exIreland!F71/AWMD_exIreland!F70-1)*100</f>
        <v>3.3278728841207306</v>
      </c>
      <c r="F71" s="36">
        <f>(AWMD_exIreland!G71/AWMD_exIreland!G70-1)*100</f>
        <v>1.4906628292552959</v>
      </c>
      <c r="G71" s="36">
        <f>(AWMD_exIreland!H71/AWMD_exIreland!H70-1)*100</f>
        <v>2.4420740831586185</v>
      </c>
      <c r="I71" s="36">
        <f>(AWMD_Updated!C71/AWMD_Updated!C70-1)*100</f>
        <v>1.6847507923167138</v>
      </c>
      <c r="J71" s="36">
        <f>(AWMD_Updated!D71/AWMD_Updated!D70-1)*100</f>
        <v>1.7292287793122085</v>
      </c>
      <c r="K71" s="36">
        <f>(AWMD_Updated!E71/AWMD_Updated!E70-1)*100</f>
        <v>0.91828889899725485</v>
      </c>
      <c r="L71" s="36">
        <f>(AWMD_Updated!F71/AWMD_Updated!F70-1)*100</f>
        <v>3.3278728841207306</v>
      </c>
      <c r="M71" s="36">
        <f>(AWMD_Updated!G71/AWMD_Updated!G70-1)*100</f>
        <v>1.4906628292552959</v>
      </c>
      <c r="N71" s="36">
        <f>(AWMD_Updated!H71/AWMD_Updated!H70-1)*100</f>
        <v>2.4420740831586185</v>
      </c>
    </row>
    <row r="72" spans="1:14">
      <c r="A72" t="s">
        <v>613</v>
      </c>
      <c r="B72" s="36">
        <f>(AWMD_exIreland!C72/AWMD_exIreland!C71-1)*100</f>
        <v>1.0739079223701653</v>
      </c>
      <c r="C72" s="36">
        <f>(AWMD_exIreland!D72/AWMD_exIreland!D71-1)*100</f>
        <v>0.86037620352417132</v>
      </c>
      <c r="D72" s="36">
        <f>(AWMD_exIreland!E72/AWMD_exIreland!E71-1)*100</f>
        <v>0.63778600040156341</v>
      </c>
      <c r="E72" s="36">
        <f>(AWMD_exIreland!F72/AWMD_exIreland!F71-1)*100</f>
        <v>2.318608646705278</v>
      </c>
      <c r="F72" s="36">
        <f>(AWMD_exIreland!G72/AWMD_exIreland!G71-1)*100</f>
        <v>4.9874168899216809</v>
      </c>
      <c r="G72" s="36">
        <f>(AWMD_exIreland!H72/AWMD_exIreland!H71-1)*100</f>
        <v>4.0432000634049503</v>
      </c>
      <c r="I72" s="36">
        <f>(AWMD_Updated!C72/AWMD_Updated!C71-1)*100</f>
        <v>1.0739079223701653</v>
      </c>
      <c r="J72" s="36">
        <f>(AWMD_Updated!D72/AWMD_Updated!D71-1)*100</f>
        <v>0.86037620352417132</v>
      </c>
      <c r="K72" s="36">
        <f>(AWMD_Updated!E72/AWMD_Updated!E71-1)*100</f>
        <v>0.63778600040156341</v>
      </c>
      <c r="L72" s="36">
        <f>(AWMD_Updated!F72/AWMD_Updated!F71-1)*100</f>
        <v>2.318608646705278</v>
      </c>
      <c r="M72" s="36">
        <f>(AWMD_Updated!G72/AWMD_Updated!G71-1)*100</f>
        <v>4.9874168899216809</v>
      </c>
      <c r="N72" s="36">
        <f>(AWMD_Updated!H72/AWMD_Updated!H71-1)*100</f>
        <v>4.0432000634049503</v>
      </c>
    </row>
    <row r="73" spans="1:14">
      <c r="A73" t="s">
        <v>614</v>
      </c>
      <c r="B73" s="36">
        <f>(AWMD_exIreland!C73/AWMD_exIreland!C72-1)*100</f>
        <v>1.274687909270833</v>
      </c>
      <c r="C73" s="36">
        <f>(AWMD_exIreland!D73/AWMD_exIreland!D72-1)*100</f>
        <v>1.2586199817647969</v>
      </c>
      <c r="D73" s="36">
        <f>(AWMD_exIreland!E73/AWMD_exIreland!E72-1)*100</f>
        <v>0.881407033405468</v>
      </c>
      <c r="E73" s="36">
        <f>(AWMD_exIreland!F73/AWMD_exIreland!F72-1)*100</f>
        <v>1.5087396070941894</v>
      </c>
      <c r="F73" s="36">
        <f>(AWMD_exIreland!G73/AWMD_exIreland!G72-1)*100</f>
        <v>7.2390599648919363E-3</v>
      </c>
      <c r="G73" s="36">
        <f>(AWMD_exIreland!H73/AWMD_exIreland!H72-1)*100</f>
        <v>2.0310637097193274</v>
      </c>
      <c r="I73" s="36">
        <f>(AWMD_Updated!C73/AWMD_Updated!C72-1)*100</f>
        <v>1.274687909270833</v>
      </c>
      <c r="J73" s="36">
        <f>(AWMD_Updated!D73/AWMD_Updated!D72-1)*100</f>
        <v>1.2586199817647969</v>
      </c>
      <c r="K73" s="36">
        <f>(AWMD_Updated!E73/AWMD_Updated!E72-1)*100</f>
        <v>0.881407033405468</v>
      </c>
      <c r="L73" s="36">
        <f>(AWMD_Updated!F73/AWMD_Updated!F72-1)*100</f>
        <v>1.5087396070941894</v>
      </c>
      <c r="M73" s="36">
        <f>(AWMD_Updated!G73/AWMD_Updated!G72-1)*100</f>
        <v>7.2390599648919363E-3</v>
      </c>
      <c r="N73" s="36">
        <f>(AWMD_Updated!H73/AWMD_Updated!H72-1)*100</f>
        <v>2.0310637097193274</v>
      </c>
    </row>
    <row r="74" spans="1:14">
      <c r="A74" t="s">
        <v>615</v>
      </c>
      <c r="B74" s="36">
        <f>(AWMD_exIreland!C74/AWMD_exIreland!C73-1)*100</f>
        <v>0.5522012441060431</v>
      </c>
      <c r="C74" s="36">
        <f>(AWMD_exIreland!D74/AWMD_exIreland!D73-1)*100</f>
        <v>5.2836773047726382E-2</v>
      </c>
      <c r="D74" s="36">
        <f>(AWMD_exIreland!E74/AWMD_exIreland!E73-1)*100</f>
        <v>0.66583774000437135</v>
      </c>
      <c r="E74" s="36">
        <f>(AWMD_exIreland!F74/AWMD_exIreland!F73-1)*100</f>
        <v>1.613154611172285</v>
      </c>
      <c r="F74" s="36">
        <f>(AWMD_exIreland!G74/AWMD_exIreland!G73-1)*100</f>
        <v>-2.0399053829513902</v>
      </c>
      <c r="G74" s="36">
        <f>(AWMD_exIreland!H74/AWMD_exIreland!H73-1)*100</f>
        <v>-0.86809016114279824</v>
      </c>
      <c r="I74" s="36">
        <f>(AWMD_Updated!C74/AWMD_Updated!C73-1)*100</f>
        <v>0.5522012441060431</v>
      </c>
      <c r="J74" s="36">
        <f>(AWMD_Updated!D74/AWMD_Updated!D73-1)*100</f>
        <v>5.2836773047726382E-2</v>
      </c>
      <c r="K74" s="36">
        <f>(AWMD_Updated!E74/AWMD_Updated!E73-1)*100</f>
        <v>0.66583774000437135</v>
      </c>
      <c r="L74" s="36">
        <f>(AWMD_Updated!F74/AWMD_Updated!F73-1)*100</f>
        <v>1.613154611172285</v>
      </c>
      <c r="M74" s="36">
        <f>(AWMD_Updated!G74/AWMD_Updated!G73-1)*100</f>
        <v>-2.0399053829513902</v>
      </c>
      <c r="N74" s="36">
        <f>(AWMD_Updated!H74/AWMD_Updated!H73-1)*100</f>
        <v>-0.86809016114279824</v>
      </c>
    </row>
    <row r="75" spans="1:14">
      <c r="A75" t="s">
        <v>616</v>
      </c>
      <c r="B75" s="36">
        <f>(AWMD_exIreland!C75/AWMD_exIreland!C74-1)*100</f>
        <v>0.91927135465816878</v>
      </c>
      <c r="C75" s="36">
        <f>(AWMD_exIreland!D75/AWMD_exIreland!D74-1)*100</f>
        <v>0.55315620103206786</v>
      </c>
      <c r="D75" s="36">
        <f>(AWMD_exIreland!E75/AWMD_exIreland!E74-1)*100</f>
        <v>0.36072281477412815</v>
      </c>
      <c r="E75" s="36">
        <f>(AWMD_exIreland!F75/AWMD_exIreland!F74-1)*100</f>
        <v>1.8893908939078496</v>
      </c>
      <c r="F75" s="36">
        <f>(AWMD_exIreland!G75/AWMD_exIreland!G74-1)*100</f>
        <v>5.2994598120484238</v>
      </c>
      <c r="G75" s="36">
        <f>(AWMD_exIreland!H75/AWMD_exIreland!H74-1)*100</f>
        <v>3.5840449343345071</v>
      </c>
      <c r="I75" s="36">
        <f>(AWMD_Updated!C75/AWMD_Updated!C74-1)*100</f>
        <v>0.91927135465816878</v>
      </c>
      <c r="J75" s="36">
        <f>(AWMD_Updated!D75/AWMD_Updated!D74-1)*100</f>
        <v>0.55315620103206786</v>
      </c>
      <c r="K75" s="36">
        <f>(AWMD_Updated!E75/AWMD_Updated!E74-1)*100</f>
        <v>0.36072281477412815</v>
      </c>
      <c r="L75" s="36">
        <f>(AWMD_Updated!F75/AWMD_Updated!F74-1)*100</f>
        <v>1.8893908939078496</v>
      </c>
      <c r="M75" s="36">
        <f>(AWMD_Updated!G75/AWMD_Updated!G74-1)*100</f>
        <v>5.2994598120484238</v>
      </c>
      <c r="N75" s="36">
        <f>(AWMD_Updated!H75/AWMD_Updated!H74-1)*100</f>
        <v>3.5840449343345071</v>
      </c>
    </row>
    <row r="76" spans="1:14">
      <c r="A76" t="s">
        <v>617</v>
      </c>
      <c r="B76" s="36">
        <f>(AWMD_exIreland!C76/AWMD_exIreland!C75-1)*100</f>
        <v>1.2386036265772393</v>
      </c>
      <c r="C76" s="36">
        <f>(AWMD_exIreland!D76/AWMD_exIreland!D75-1)*100</f>
        <v>1.4405069463384601</v>
      </c>
      <c r="D76" s="36">
        <f>(AWMD_exIreland!E76/AWMD_exIreland!E75-1)*100</f>
        <v>0.43084623914197984</v>
      </c>
      <c r="E76" s="36">
        <f>(AWMD_exIreland!F76/AWMD_exIreland!F75-1)*100</f>
        <v>1.6837788459948877</v>
      </c>
      <c r="F76" s="36">
        <f>(AWMD_exIreland!G76/AWMD_exIreland!G75-1)*100</f>
        <v>1.5967321746274798</v>
      </c>
      <c r="G76" s="36">
        <f>(AWMD_exIreland!H76/AWMD_exIreland!H75-1)*100</f>
        <v>3.5263260824653475</v>
      </c>
      <c r="I76" s="36">
        <f>(AWMD_Updated!C76/AWMD_Updated!C75-1)*100</f>
        <v>1.2386036265772393</v>
      </c>
      <c r="J76" s="36">
        <f>(AWMD_Updated!D76/AWMD_Updated!D75-1)*100</f>
        <v>1.4405069463384601</v>
      </c>
      <c r="K76" s="36">
        <f>(AWMD_Updated!E76/AWMD_Updated!E75-1)*100</f>
        <v>0.43084623914197984</v>
      </c>
      <c r="L76" s="36">
        <f>(AWMD_Updated!F76/AWMD_Updated!F75-1)*100</f>
        <v>1.6837788459948877</v>
      </c>
      <c r="M76" s="36">
        <f>(AWMD_Updated!G76/AWMD_Updated!G75-1)*100</f>
        <v>1.5967321746274798</v>
      </c>
      <c r="N76" s="36">
        <f>(AWMD_Updated!H76/AWMD_Updated!H75-1)*100</f>
        <v>3.5263260824653475</v>
      </c>
    </row>
    <row r="77" spans="1:14">
      <c r="A77" t="s">
        <v>618</v>
      </c>
      <c r="B77" s="36">
        <f>(AWMD_exIreland!C77/AWMD_exIreland!C76-1)*100</f>
        <v>0.92484495432372249</v>
      </c>
      <c r="C77" s="36">
        <f>(AWMD_exIreland!D77/AWMD_exIreland!D76-1)*100</f>
        <v>0.74775838300937814</v>
      </c>
      <c r="D77" s="36">
        <f>(AWMD_exIreland!E77/AWMD_exIreland!E76-1)*100</f>
        <v>0.86712792563994334</v>
      </c>
      <c r="E77" s="36">
        <f>(AWMD_exIreland!F77/AWMD_exIreland!F76-1)*100</f>
        <v>1.81537556533653</v>
      </c>
      <c r="F77" s="36">
        <f>(AWMD_exIreland!G77/AWMD_exIreland!G76-1)*100</f>
        <v>2.5808787542313638</v>
      </c>
      <c r="G77" s="36">
        <f>(AWMD_exIreland!H77/AWMD_exIreland!H76-1)*100</f>
        <v>1.8980323392144172</v>
      </c>
      <c r="I77" s="36">
        <f>(AWMD_Updated!C77/AWMD_Updated!C76-1)*100</f>
        <v>0.92484495432372249</v>
      </c>
      <c r="J77" s="36">
        <f>(AWMD_Updated!D77/AWMD_Updated!D76-1)*100</f>
        <v>0.74775838300937814</v>
      </c>
      <c r="K77" s="36">
        <f>(AWMD_Updated!E77/AWMD_Updated!E76-1)*100</f>
        <v>0.86712792563994334</v>
      </c>
      <c r="L77" s="36">
        <f>(AWMD_Updated!F77/AWMD_Updated!F76-1)*100</f>
        <v>1.81537556533653</v>
      </c>
      <c r="M77" s="36">
        <f>(AWMD_Updated!G77/AWMD_Updated!G76-1)*100</f>
        <v>2.5808787542313638</v>
      </c>
      <c r="N77" s="36">
        <f>(AWMD_Updated!H77/AWMD_Updated!H76-1)*100</f>
        <v>1.8980323392144172</v>
      </c>
    </row>
    <row r="78" spans="1:14">
      <c r="A78" t="s">
        <v>619</v>
      </c>
      <c r="B78" s="36">
        <f>(AWMD_exIreland!C78/AWMD_exIreland!C77-1)*100</f>
        <v>1.1746284838582977</v>
      </c>
      <c r="C78" s="36">
        <f>(AWMD_exIreland!D78/AWMD_exIreland!D77-1)*100</f>
        <v>0.96387519145120226</v>
      </c>
      <c r="D78" s="36">
        <f>(AWMD_exIreland!E78/AWMD_exIreland!E77-1)*100</f>
        <v>-0.26763483539470334</v>
      </c>
      <c r="E78" s="36">
        <f>(AWMD_exIreland!F78/AWMD_exIreland!F77-1)*100</f>
        <v>2.5815369947253419</v>
      </c>
      <c r="F78" s="36">
        <f>(AWMD_exIreland!G78/AWMD_exIreland!G77-1)*100</f>
        <v>1.4647194526438367</v>
      </c>
      <c r="G78" s="36">
        <f>(AWMD_exIreland!H78/AWMD_exIreland!H77-1)*100</f>
        <v>2.4306810283861502</v>
      </c>
      <c r="I78" s="36">
        <f>(AWMD_Updated!C78/AWMD_Updated!C77-1)*100</f>
        <v>1.1746284838582977</v>
      </c>
      <c r="J78" s="36">
        <f>(AWMD_Updated!D78/AWMD_Updated!D77-1)*100</f>
        <v>0.96387519145120226</v>
      </c>
      <c r="K78" s="36">
        <f>(AWMD_Updated!E78/AWMD_Updated!E77-1)*100</f>
        <v>-0.26763483539469224</v>
      </c>
      <c r="L78" s="36">
        <f>(AWMD_Updated!F78/AWMD_Updated!F77-1)*100</f>
        <v>2.5815369947253419</v>
      </c>
      <c r="M78" s="36">
        <f>(AWMD_Updated!G78/AWMD_Updated!G77-1)*100</f>
        <v>1.4647194526438367</v>
      </c>
      <c r="N78" s="36">
        <f>(AWMD_Updated!H78/AWMD_Updated!H77-1)*100</f>
        <v>2.4306810283861502</v>
      </c>
    </row>
    <row r="79" spans="1:14">
      <c r="A79" t="s">
        <v>620</v>
      </c>
      <c r="B79" s="36">
        <f>(AWMD_exIreland!C79/AWMD_exIreland!C78-1)*100</f>
        <v>0.9506585788644939</v>
      </c>
      <c r="C79" s="36">
        <f>(AWMD_exIreland!D79/AWMD_exIreland!D78-1)*100</f>
        <v>0.62457115914742456</v>
      </c>
      <c r="D79" s="36">
        <f>(AWMD_exIreland!E79/AWMD_exIreland!E78-1)*100</f>
        <v>0.76437839514433836</v>
      </c>
      <c r="E79" s="36">
        <f>(AWMD_exIreland!F79/AWMD_exIreland!F78-1)*100</f>
        <v>0.99160210366662227</v>
      </c>
      <c r="F79" s="36">
        <f>(AWMD_exIreland!G79/AWMD_exIreland!G78-1)*100</f>
        <v>4.0425647849372082</v>
      </c>
      <c r="G79" s="36">
        <f>(AWMD_exIreland!H79/AWMD_exIreland!H78-1)*100</f>
        <v>3.0186788913503459</v>
      </c>
      <c r="I79" s="36">
        <f>(AWMD_Updated!C79/AWMD_Updated!C78-1)*100</f>
        <v>0.9506585788644939</v>
      </c>
      <c r="J79" s="36">
        <f>(AWMD_Updated!D79/AWMD_Updated!D78-1)*100</f>
        <v>0.62457115914742456</v>
      </c>
      <c r="K79" s="36">
        <f>(AWMD_Updated!E79/AWMD_Updated!E78-1)*100</f>
        <v>0.76437839514433836</v>
      </c>
      <c r="L79" s="36">
        <f>(AWMD_Updated!F79/AWMD_Updated!F78-1)*100</f>
        <v>0.99160210366662227</v>
      </c>
      <c r="M79" s="36">
        <f>(AWMD_Updated!G79/AWMD_Updated!G78-1)*100</f>
        <v>4.0425647849372082</v>
      </c>
      <c r="N79" s="36">
        <f>(AWMD_Updated!H79/AWMD_Updated!H78-1)*100</f>
        <v>3.0186788913503459</v>
      </c>
    </row>
    <row r="80" spans="1:14">
      <c r="A80" t="s">
        <v>621</v>
      </c>
      <c r="B80" s="36">
        <f>(AWMD_exIreland!C80/AWMD_exIreland!C79-1)*100</f>
        <v>0.59797935369036992</v>
      </c>
      <c r="C80" s="36">
        <f>(AWMD_exIreland!D80/AWMD_exIreland!D79-1)*100</f>
        <v>1.1588311558117237</v>
      </c>
      <c r="D80" s="36">
        <f>(AWMD_exIreland!E80/AWMD_exIreland!E79-1)*100</f>
        <v>0.45748387787916123</v>
      </c>
      <c r="E80" s="36">
        <f>(AWMD_exIreland!F80/AWMD_exIreland!F79-1)*100</f>
        <v>0.70234221273064446</v>
      </c>
      <c r="F80" s="36">
        <f>(AWMD_exIreland!G80/AWMD_exIreland!G79-1)*100</f>
        <v>-1.5483230974252638</v>
      </c>
      <c r="G80" s="36">
        <f>(AWMD_exIreland!H80/AWMD_exIreland!H79-1)*100</f>
        <v>-0.35140802124806747</v>
      </c>
      <c r="I80" s="36">
        <f>(AWMD_Updated!C80/AWMD_Updated!C79-1)*100</f>
        <v>0.59797935369036992</v>
      </c>
      <c r="J80" s="36">
        <f>(AWMD_Updated!D80/AWMD_Updated!D79-1)*100</f>
        <v>1.1588311558117237</v>
      </c>
      <c r="K80" s="36">
        <f>(AWMD_Updated!E80/AWMD_Updated!E79-1)*100</f>
        <v>0.45748387787916123</v>
      </c>
      <c r="L80" s="36">
        <f>(AWMD_Updated!F80/AWMD_Updated!F79-1)*100</f>
        <v>0.70234221273064446</v>
      </c>
      <c r="M80" s="36">
        <f>(AWMD_Updated!G80/AWMD_Updated!G79-1)*100</f>
        <v>-1.5483230974252638</v>
      </c>
      <c r="N80" s="36">
        <f>(AWMD_Updated!H80/AWMD_Updated!H79-1)*100</f>
        <v>-0.35140802124806747</v>
      </c>
    </row>
    <row r="81" spans="1:14">
      <c r="A81" t="s">
        <v>622</v>
      </c>
      <c r="B81" s="36">
        <f>(AWMD_exIreland!C81/AWMD_exIreland!C80-1)*100</f>
        <v>1.0420487368179909</v>
      </c>
      <c r="C81" s="36">
        <f>(AWMD_exIreland!D81/AWMD_exIreland!D80-1)*100</f>
        <v>1.0366893345834738</v>
      </c>
      <c r="D81" s="36">
        <f>(AWMD_exIreland!E81/AWMD_exIreland!E80-1)*100</f>
        <v>1.6751432840700353E-2</v>
      </c>
      <c r="E81" s="36">
        <f>(AWMD_exIreland!F81/AWMD_exIreland!F80-1)*100</f>
        <v>2.3520385178657177</v>
      </c>
      <c r="F81" s="36">
        <f>(AWMD_exIreland!G81/AWMD_exIreland!G80-1)*100</f>
        <v>1.6935977407231517</v>
      </c>
      <c r="G81" s="36">
        <f>(AWMD_exIreland!H81/AWMD_exIreland!H80-1)*100</f>
        <v>3.0833764926561757</v>
      </c>
      <c r="I81" s="36">
        <f>(AWMD_Updated!C81/AWMD_Updated!C80-1)*100</f>
        <v>1.0420487368179909</v>
      </c>
      <c r="J81" s="36">
        <f>(AWMD_Updated!D81/AWMD_Updated!D80-1)*100</f>
        <v>1.0366893345834738</v>
      </c>
      <c r="K81" s="36">
        <f>(AWMD_Updated!E81/AWMD_Updated!E80-1)*100</f>
        <v>1.6751432840700353E-2</v>
      </c>
      <c r="L81" s="36">
        <f>(AWMD_Updated!F81/AWMD_Updated!F80-1)*100</f>
        <v>2.3520385178657177</v>
      </c>
      <c r="M81" s="36">
        <f>(AWMD_Updated!G81/AWMD_Updated!G80-1)*100</f>
        <v>1.6935977407231517</v>
      </c>
      <c r="N81" s="36">
        <f>(AWMD_Updated!H81/AWMD_Updated!H80-1)*100</f>
        <v>3.0833764926561757</v>
      </c>
    </row>
    <row r="82" spans="1:14">
      <c r="A82" t="s">
        <v>623</v>
      </c>
      <c r="B82" s="36">
        <f>(AWMD_exIreland!C82/AWMD_exIreland!C81-1)*100</f>
        <v>1.3557199524332875</v>
      </c>
      <c r="C82" s="36">
        <f>(AWMD_exIreland!D82/AWMD_exIreland!D81-1)*100</f>
        <v>0.81752073840413164</v>
      </c>
      <c r="D82" s="36">
        <f>(AWMD_exIreland!E82/AWMD_exIreland!E81-1)*100</f>
        <v>1.5715556760969696</v>
      </c>
      <c r="E82" s="36">
        <f>(AWMD_exIreland!F82/AWMD_exIreland!F81-1)*100</f>
        <v>2.9635939010785872</v>
      </c>
      <c r="F82" s="36">
        <f>(AWMD_exIreland!G82/AWMD_exIreland!G81-1)*100</f>
        <v>3.2688367692073506</v>
      </c>
      <c r="G82" s="36">
        <f>(AWMD_exIreland!H82/AWMD_exIreland!H81-1)*100</f>
        <v>2.938400141118902</v>
      </c>
      <c r="I82" s="36">
        <f>(AWMD_Updated!C82/AWMD_Updated!C81-1)*100</f>
        <v>1.3557199524332875</v>
      </c>
      <c r="J82" s="36">
        <f>(AWMD_Updated!D82/AWMD_Updated!D81-1)*100</f>
        <v>0.81752073840413164</v>
      </c>
      <c r="K82" s="36">
        <f>(AWMD_Updated!E82/AWMD_Updated!E81-1)*100</f>
        <v>1.5715556760969696</v>
      </c>
      <c r="L82" s="36">
        <f>(AWMD_Updated!F82/AWMD_Updated!F81-1)*100</f>
        <v>2.9635939010785872</v>
      </c>
      <c r="M82" s="36">
        <f>(AWMD_Updated!G82/AWMD_Updated!G81-1)*100</f>
        <v>3.2688367692073506</v>
      </c>
      <c r="N82" s="36">
        <f>(AWMD_Updated!H82/AWMD_Updated!H81-1)*100</f>
        <v>2.938400141118902</v>
      </c>
    </row>
    <row r="83" spans="1:14">
      <c r="A83" t="s">
        <v>624</v>
      </c>
      <c r="B83" s="36">
        <f>(AWMD_exIreland!C83/AWMD_exIreland!C82-1)*100</f>
        <v>0.45664751095582101</v>
      </c>
      <c r="C83" s="36">
        <f>(AWMD_exIreland!D83/AWMD_exIreland!D82-1)*100</f>
        <v>0.64172171979250958</v>
      </c>
      <c r="D83" s="36">
        <f>(AWMD_exIreland!E83/AWMD_exIreland!E82-1)*100</f>
        <v>0.77036369944392113</v>
      </c>
      <c r="E83" s="36">
        <f>(AWMD_exIreland!F83/AWMD_exIreland!F82-1)*100</f>
        <v>-0.57068625671269357</v>
      </c>
      <c r="F83" s="36">
        <f>(AWMD_exIreland!G83/AWMD_exIreland!G82-1)*100</f>
        <v>2.3356152404230279E-2</v>
      </c>
      <c r="G83" s="36">
        <f>(AWMD_exIreland!H83/AWMD_exIreland!H82-1)*100</f>
        <v>1.2574150373037662</v>
      </c>
      <c r="I83" s="36">
        <f>(AWMD_Updated!C83/AWMD_Updated!C82-1)*100</f>
        <v>0.45664751095582101</v>
      </c>
      <c r="J83" s="36">
        <f>(AWMD_Updated!D83/AWMD_Updated!D82-1)*100</f>
        <v>0.64172171979250958</v>
      </c>
      <c r="K83" s="36">
        <f>(AWMD_Updated!E83/AWMD_Updated!E82-1)*100</f>
        <v>0.77036369944392113</v>
      </c>
      <c r="L83" s="36">
        <f>(AWMD_Updated!F83/AWMD_Updated!F82-1)*100</f>
        <v>-0.57068625671269357</v>
      </c>
      <c r="M83" s="36">
        <f>(AWMD_Updated!G83/AWMD_Updated!G82-1)*100</f>
        <v>2.3356152404230279E-2</v>
      </c>
      <c r="N83" s="36">
        <f>(AWMD_Updated!H83/AWMD_Updated!H82-1)*100</f>
        <v>1.2574150373037662</v>
      </c>
    </row>
    <row r="84" spans="1:14">
      <c r="A84" t="s">
        <v>625</v>
      </c>
      <c r="B84" s="36">
        <f>(AWMD_exIreland!C84/AWMD_exIreland!C83-1)*100</f>
        <v>0.92745048420277421</v>
      </c>
      <c r="C84" s="36">
        <f>(AWMD_exIreland!D84/AWMD_exIreland!D83-1)*100</f>
        <v>0.33419895603732375</v>
      </c>
      <c r="D84" s="36">
        <f>(AWMD_exIreland!E84/AWMD_exIreland!E83-1)*100</f>
        <v>0.52605745796403536</v>
      </c>
      <c r="E84" s="36">
        <f>(AWMD_exIreland!F84/AWMD_exIreland!F83-1)*100</f>
        <v>0.34540925538939504</v>
      </c>
      <c r="F84" s="36">
        <f>(AWMD_exIreland!G84/AWMD_exIreland!G83-1)*100</f>
        <v>3.6186726757840182</v>
      </c>
      <c r="G84" s="36">
        <f>(AWMD_exIreland!H84/AWMD_exIreland!H83-1)*100</f>
        <v>1.613823551418947</v>
      </c>
      <c r="I84" s="36">
        <f>(AWMD_Updated!C84/AWMD_Updated!C83-1)*100</f>
        <v>0.92745048420277421</v>
      </c>
      <c r="J84" s="36">
        <f>(AWMD_Updated!D84/AWMD_Updated!D83-1)*100</f>
        <v>0.33419895603732375</v>
      </c>
      <c r="K84" s="36">
        <f>(AWMD_Updated!E84/AWMD_Updated!E83-1)*100</f>
        <v>0.52605745796403536</v>
      </c>
      <c r="L84" s="36">
        <f>(AWMD_Updated!F84/AWMD_Updated!F83-1)*100</f>
        <v>0.34540925538939504</v>
      </c>
      <c r="M84" s="36">
        <f>(AWMD_Updated!G84/AWMD_Updated!G83-1)*100</f>
        <v>3.6186726757840182</v>
      </c>
      <c r="N84" s="36">
        <f>(AWMD_Updated!H84/AWMD_Updated!H83-1)*100</f>
        <v>1.613823551418947</v>
      </c>
    </row>
    <row r="85" spans="1:14">
      <c r="A85" t="s">
        <v>626</v>
      </c>
      <c r="B85" s="36">
        <f>(AWMD_exIreland!C85/AWMD_exIreland!C84-1)*100</f>
        <v>0.56586627904395836</v>
      </c>
      <c r="C85" s="36">
        <f>(AWMD_exIreland!D85/AWMD_exIreland!D84-1)*100</f>
        <v>0.88163217532655214</v>
      </c>
      <c r="D85" s="36">
        <f>(AWMD_exIreland!E85/AWMD_exIreland!E84-1)*100</f>
        <v>0.60705496100843526</v>
      </c>
      <c r="E85" s="36">
        <f>(AWMD_exIreland!F85/AWMD_exIreland!F84-1)*100</f>
        <v>0.75355137697787899</v>
      </c>
      <c r="F85" s="36">
        <f>(AWMD_exIreland!G85/AWMD_exIreland!G84-1)*100</f>
        <v>3.4410367232030614</v>
      </c>
      <c r="G85" s="36">
        <f>(AWMD_exIreland!H85/AWMD_exIreland!H84-1)*100</f>
        <v>3.186052774482051</v>
      </c>
      <c r="I85" s="36">
        <f>(AWMD_Updated!C85/AWMD_Updated!C84-1)*100</f>
        <v>0.56586627904395836</v>
      </c>
      <c r="J85" s="36">
        <f>(AWMD_Updated!D85/AWMD_Updated!D84-1)*100</f>
        <v>0.88163217532655214</v>
      </c>
      <c r="K85" s="36">
        <f>(AWMD_Updated!E85/AWMD_Updated!E84-1)*100</f>
        <v>0.60705496100843526</v>
      </c>
      <c r="L85" s="36">
        <f>(AWMD_Updated!F85/AWMD_Updated!F84-1)*100</f>
        <v>0.75355137697787899</v>
      </c>
      <c r="M85" s="36">
        <f>(AWMD_Updated!G85/AWMD_Updated!G84-1)*100</f>
        <v>3.4410367232030614</v>
      </c>
      <c r="N85" s="36">
        <f>(AWMD_Updated!H85/AWMD_Updated!H84-1)*100</f>
        <v>3.186052774482051</v>
      </c>
    </row>
    <row r="86" spans="1:14">
      <c r="A86" t="s">
        <v>205</v>
      </c>
      <c r="B86" s="36">
        <f>(AWMD_exIreland!C86/AWMD_exIreland!C85-1)*100</f>
        <v>0.69106028462355695</v>
      </c>
      <c r="C86" s="36">
        <f>(AWMD_exIreland!D86/AWMD_exIreland!D85-1)*100</f>
        <v>1.0985406450221724</v>
      </c>
      <c r="D86" s="36">
        <f>(AWMD_exIreland!E86/AWMD_exIreland!E85-1)*100</f>
        <v>0.57182175362451293</v>
      </c>
      <c r="E86" s="36">
        <f>(AWMD_exIreland!F86/AWMD_exIreland!F85-1)*100</f>
        <v>1.5753168399523787E-3</v>
      </c>
      <c r="F86" s="36">
        <f>(AWMD_exIreland!G86/AWMD_exIreland!G85-1)*100</f>
        <v>-1.0597196164202738</v>
      </c>
      <c r="G86" s="36">
        <f>(AWMD_exIreland!H86/AWMD_exIreland!H85-1)*100</f>
        <v>0.73074440538360985</v>
      </c>
      <c r="I86" s="36">
        <f>(AWMD_Updated!C86/AWMD_Updated!C85-1)*100</f>
        <v>0.69106028462355695</v>
      </c>
      <c r="J86" s="36">
        <f>(AWMD_Updated!D86/AWMD_Updated!D85-1)*100</f>
        <v>1.0985406450221724</v>
      </c>
      <c r="K86" s="36">
        <f>(AWMD_Updated!E86/AWMD_Updated!E85-1)*100</f>
        <v>0.57182175362451293</v>
      </c>
      <c r="L86" s="36">
        <f>(AWMD_Updated!F86/AWMD_Updated!F85-1)*100</f>
        <v>1.5753168399523787E-3</v>
      </c>
      <c r="M86" s="36">
        <f>(AWMD_Updated!G86/AWMD_Updated!G85-1)*100</f>
        <v>-1.0597196164202738</v>
      </c>
      <c r="N86" s="36">
        <f>(AWMD_Updated!H86/AWMD_Updated!H85-1)*100</f>
        <v>0.73074440538360985</v>
      </c>
    </row>
    <row r="87" spans="1:14">
      <c r="A87" t="s">
        <v>206</v>
      </c>
      <c r="B87" s="36">
        <f>(AWMD_exIreland!C87/AWMD_exIreland!C86-1)*100</f>
        <v>0.29703824832927328</v>
      </c>
      <c r="C87" s="36">
        <f>(AWMD_exIreland!D87/AWMD_exIreland!D86-1)*100</f>
        <v>0.85781266054358873</v>
      </c>
      <c r="D87" s="36">
        <f>(AWMD_exIreland!E87/AWMD_exIreland!E86-1)*100</f>
        <v>1.525228154913405</v>
      </c>
      <c r="E87" s="36">
        <f>(AWMD_exIreland!F87/AWMD_exIreland!F86-1)*100</f>
        <v>0.22224562651600444</v>
      </c>
      <c r="F87" s="36">
        <f>(AWMD_exIreland!G87/AWMD_exIreland!G86-1)*100</f>
        <v>-0.58095621740783532</v>
      </c>
      <c r="G87" s="36">
        <f>(AWMD_exIreland!H87/AWMD_exIreland!H86-1)*100</f>
        <v>0.45870256573226076</v>
      </c>
      <c r="I87" s="36">
        <f>(AWMD_Updated!C87/AWMD_Updated!C86-1)*100</f>
        <v>0.29703824832927328</v>
      </c>
      <c r="J87" s="36">
        <f>(AWMD_Updated!D87/AWMD_Updated!D86-1)*100</f>
        <v>0.85781266054358873</v>
      </c>
      <c r="K87" s="36">
        <f>(AWMD_Updated!E87/AWMD_Updated!E86-1)*100</f>
        <v>1.525228154913405</v>
      </c>
      <c r="L87" s="36">
        <f>(AWMD_Updated!F87/AWMD_Updated!F86-1)*100</f>
        <v>0.22224562651600444</v>
      </c>
      <c r="M87" s="36">
        <f>(AWMD_Updated!G87/AWMD_Updated!G86-1)*100</f>
        <v>-0.58095621740783532</v>
      </c>
      <c r="N87" s="36">
        <f>(AWMD_Updated!H87/AWMD_Updated!H86-1)*100</f>
        <v>0.45870256573226076</v>
      </c>
    </row>
    <row r="88" spans="1:14">
      <c r="A88" t="s">
        <v>207</v>
      </c>
      <c r="B88" s="36">
        <f>(AWMD_exIreland!C88/AWMD_exIreland!C87-1)*100</f>
        <v>-2.7626852366269272E-2</v>
      </c>
      <c r="C88" s="36">
        <f>(AWMD_exIreland!D88/AWMD_exIreland!D87-1)*100</f>
        <v>-0.33048521929837094</v>
      </c>
      <c r="D88" s="36">
        <f>(AWMD_exIreland!E88/AWMD_exIreland!E87-1)*100</f>
        <v>1.405804854815651</v>
      </c>
      <c r="E88" s="36">
        <f>(AWMD_exIreland!F88/AWMD_exIreland!F87-1)*100</f>
        <v>-0.15980260036364546</v>
      </c>
      <c r="F88" s="36">
        <f>(AWMD_exIreland!G88/AWMD_exIreland!G87-1)*100</f>
        <v>2.1408278294917205</v>
      </c>
      <c r="G88" s="36">
        <f>(AWMD_exIreland!H88/AWMD_exIreland!H87-1)*100</f>
        <v>1.5743653706199456</v>
      </c>
      <c r="I88" s="36">
        <f>(AWMD_Updated!C88/AWMD_Updated!C87-1)*100</f>
        <v>-2.762685236625817E-2</v>
      </c>
      <c r="J88" s="36">
        <f>(AWMD_Updated!D88/AWMD_Updated!D87-1)*100</f>
        <v>-0.33048521929837094</v>
      </c>
      <c r="K88" s="36">
        <f>(AWMD_Updated!E88/AWMD_Updated!E87-1)*100</f>
        <v>1.405804854815651</v>
      </c>
      <c r="L88" s="36">
        <f>(AWMD_Updated!F88/AWMD_Updated!F87-1)*100</f>
        <v>-0.15980260036364546</v>
      </c>
      <c r="M88" s="36">
        <f>(AWMD_Updated!G88/AWMD_Updated!G87-1)*100</f>
        <v>2.1408278294917205</v>
      </c>
      <c r="N88" s="36">
        <f>(AWMD_Updated!H88/AWMD_Updated!H87-1)*100</f>
        <v>1.5743653706199456</v>
      </c>
    </row>
    <row r="89" spans="1:14">
      <c r="A89" t="s">
        <v>208</v>
      </c>
      <c r="B89" s="36">
        <f>(AWMD_exIreland!C89/AWMD_exIreland!C88-1)*100</f>
        <v>0.95100117899342695</v>
      </c>
      <c r="C89" s="36">
        <f>(AWMD_exIreland!D89/AWMD_exIreland!D88-1)*100</f>
        <v>1.4106659852913594</v>
      </c>
      <c r="D89" s="36">
        <f>(AWMD_exIreland!E89/AWMD_exIreland!E88-1)*100</f>
        <v>1.156731630114094</v>
      </c>
      <c r="E89" s="36">
        <f>(AWMD_exIreland!F89/AWMD_exIreland!F88-1)*100</f>
        <v>1.3450053624376457</v>
      </c>
      <c r="F89" s="36">
        <f>(AWMD_exIreland!G89/AWMD_exIreland!G88-1)*100</f>
        <v>1.7440023038129304</v>
      </c>
      <c r="G89" s="36">
        <f>(AWMD_exIreland!H89/AWMD_exIreland!H88-1)*100</f>
        <v>-0.21836527273805251</v>
      </c>
      <c r="I89" s="36">
        <f>(AWMD_Updated!C89/AWMD_Updated!C88-1)*100</f>
        <v>0.95100117899342695</v>
      </c>
      <c r="J89" s="36">
        <f>(AWMD_Updated!D89/AWMD_Updated!D88-1)*100</f>
        <v>1.4106659852913594</v>
      </c>
      <c r="K89" s="36">
        <f>(AWMD_Updated!E89/AWMD_Updated!E88-1)*100</f>
        <v>1.156731630114094</v>
      </c>
      <c r="L89" s="36">
        <f>(AWMD_Updated!F89/AWMD_Updated!F88-1)*100</f>
        <v>1.3450053624376457</v>
      </c>
      <c r="M89" s="36">
        <f>(AWMD_Updated!G89/AWMD_Updated!G88-1)*100</f>
        <v>1.7440023038129304</v>
      </c>
      <c r="N89" s="36">
        <f>(AWMD_Updated!H89/AWMD_Updated!H88-1)*100</f>
        <v>-0.21836527273805251</v>
      </c>
    </row>
    <row r="90" spans="1:14">
      <c r="A90" t="s">
        <v>209</v>
      </c>
      <c r="B90" s="36">
        <f>(AWMD_exIreland!C90/AWMD_exIreland!C89-1)*100</f>
        <v>1.5095534759260065</v>
      </c>
      <c r="C90" s="36">
        <f>(AWMD_exIreland!D90/AWMD_exIreland!D89-1)*100</f>
        <v>0.60573766725839917</v>
      </c>
      <c r="D90" s="36">
        <f>(AWMD_exIreland!E90/AWMD_exIreland!E89-1)*100</f>
        <v>0.6026868544616315</v>
      </c>
      <c r="E90" s="36">
        <f>(AWMD_exIreland!F90/AWMD_exIreland!F89-1)*100</f>
        <v>1.7981764547111645</v>
      </c>
      <c r="F90" s="36">
        <f>(AWMD_exIreland!G90/AWMD_exIreland!G89-1)*100</f>
        <v>1.4434184180467602</v>
      </c>
      <c r="G90" s="36">
        <f>(AWMD_exIreland!H90/AWMD_exIreland!H89-1)*100</f>
        <v>3.0235892962124034</v>
      </c>
      <c r="I90" s="36">
        <f>(AWMD_Updated!C90/AWMD_Updated!C89-1)*100</f>
        <v>1.5095534759260065</v>
      </c>
      <c r="J90" s="36">
        <f>(AWMD_Updated!D90/AWMD_Updated!D89-1)*100</f>
        <v>0.60573766725839917</v>
      </c>
      <c r="K90" s="36">
        <f>(AWMD_Updated!E90/AWMD_Updated!E89-1)*100</f>
        <v>0.6026868544616315</v>
      </c>
      <c r="L90" s="36">
        <f>(AWMD_Updated!F90/AWMD_Updated!F89-1)*100</f>
        <v>1.7981764547111645</v>
      </c>
      <c r="M90" s="36">
        <f>(AWMD_Updated!G90/AWMD_Updated!G89-1)*100</f>
        <v>1.4434184180467602</v>
      </c>
      <c r="N90" s="36">
        <f>(AWMD_Updated!H90/AWMD_Updated!H89-1)*100</f>
        <v>3.0235892962124034</v>
      </c>
    </row>
    <row r="91" spans="1:14">
      <c r="A91" t="s">
        <v>210</v>
      </c>
      <c r="B91" s="36">
        <f>(AWMD_exIreland!C91/AWMD_exIreland!C90-1)*100</f>
        <v>-0.76332527118709859</v>
      </c>
      <c r="C91" s="36">
        <f>(AWMD_exIreland!D91/AWMD_exIreland!D90-1)*100</f>
        <v>0.11365836939885021</v>
      </c>
      <c r="D91" s="36">
        <f>(AWMD_exIreland!E91/AWMD_exIreland!E90-1)*100</f>
        <v>9.2804887871866804E-2</v>
      </c>
      <c r="E91" s="36">
        <f>(AWMD_exIreland!F91/AWMD_exIreland!F90-1)*100</f>
        <v>-1.4686004364372063</v>
      </c>
      <c r="F91" s="36">
        <f>(AWMD_exIreland!G91/AWMD_exIreland!G90-1)*100</f>
        <v>-0.62136325598575182</v>
      </c>
      <c r="G91" s="36">
        <f>(AWMD_exIreland!H91/AWMD_exIreland!H90-1)*100</f>
        <v>-0.35082192834495762</v>
      </c>
      <c r="I91" s="36">
        <f>(AWMD_Updated!C91/AWMD_Updated!C90-1)*100</f>
        <v>-0.76332527118710969</v>
      </c>
      <c r="J91" s="36">
        <f>(AWMD_Updated!D91/AWMD_Updated!D90-1)*100</f>
        <v>0.11365836939885021</v>
      </c>
      <c r="K91" s="36">
        <f>(AWMD_Updated!E91/AWMD_Updated!E90-1)*100</f>
        <v>9.2804887871866804E-2</v>
      </c>
      <c r="L91" s="36">
        <f>(AWMD_Updated!F91/AWMD_Updated!F90-1)*100</f>
        <v>-1.4686004364372174</v>
      </c>
      <c r="M91" s="36">
        <f>(AWMD_Updated!G91/AWMD_Updated!G90-1)*100</f>
        <v>-0.62136325598575182</v>
      </c>
      <c r="N91" s="36">
        <f>(AWMD_Updated!H91/AWMD_Updated!H90-1)*100</f>
        <v>-0.35082192834495762</v>
      </c>
    </row>
    <row r="92" spans="1:14">
      <c r="A92" t="s">
        <v>211</v>
      </c>
      <c r="B92" s="36">
        <f>(AWMD_exIreland!C92/AWMD_exIreland!C91-1)*100</f>
        <v>-0.28002873036551135</v>
      </c>
      <c r="C92" s="36">
        <f>(AWMD_exIreland!D92/AWMD_exIreland!D91-1)*100</f>
        <v>-0.1814008443048909</v>
      </c>
      <c r="D92" s="36">
        <f>(AWMD_exIreland!E92/AWMD_exIreland!E91-1)*100</f>
        <v>0.87033247449301854</v>
      </c>
      <c r="E92" s="36">
        <f>(AWMD_exIreland!F92/AWMD_exIreland!F91-1)*100</f>
        <v>-1.9242049846296405</v>
      </c>
      <c r="F92" s="36">
        <f>(AWMD_exIreland!G92/AWMD_exIreland!G91-1)*100</f>
        <v>-3.0934216943623305E-2</v>
      </c>
      <c r="G92" s="36">
        <f>(AWMD_exIreland!H92/AWMD_exIreland!H91-1)*100</f>
        <v>-0.65191665429840118</v>
      </c>
      <c r="I92" s="36">
        <f>(AWMD_Updated!C92/AWMD_Updated!C91-1)*100</f>
        <v>-0.28002873036551135</v>
      </c>
      <c r="J92" s="36">
        <f>(AWMD_Updated!D92/AWMD_Updated!D91-1)*100</f>
        <v>-0.181400844304902</v>
      </c>
      <c r="K92" s="36">
        <f>(AWMD_Updated!E92/AWMD_Updated!E91-1)*100</f>
        <v>0.87033247449301854</v>
      </c>
      <c r="L92" s="36">
        <f>(AWMD_Updated!F92/AWMD_Updated!F91-1)*100</f>
        <v>-1.9242049846296627</v>
      </c>
      <c r="M92" s="36">
        <f>(AWMD_Updated!G92/AWMD_Updated!G91-1)*100</f>
        <v>-3.0934216943623305E-2</v>
      </c>
      <c r="N92" s="36">
        <f>(AWMD_Updated!H92/AWMD_Updated!H91-1)*100</f>
        <v>-0.65191665429840118</v>
      </c>
    </row>
    <row r="93" spans="1:14">
      <c r="A93" t="s">
        <v>212</v>
      </c>
      <c r="B93" s="36">
        <f>(AWMD_exIreland!C93/AWMD_exIreland!C92-1)*100</f>
        <v>-0.19995856710245397</v>
      </c>
      <c r="C93" s="36">
        <f>(AWMD_exIreland!D93/AWMD_exIreland!D92-1)*100</f>
        <v>0.8244503441934059</v>
      </c>
      <c r="D93" s="36">
        <f>(AWMD_exIreland!E93/AWMD_exIreland!E92-1)*100</f>
        <v>0.55826898790900525</v>
      </c>
      <c r="E93" s="36">
        <f>(AWMD_exIreland!F93/AWMD_exIreland!F92-1)*100</f>
        <v>-0.84674174500721788</v>
      </c>
      <c r="F93" s="36">
        <f>(AWMD_exIreland!G93/AWMD_exIreland!G92-1)*100</f>
        <v>-0.18843824465492043</v>
      </c>
      <c r="G93" s="36">
        <f>(AWMD_exIreland!H93/AWMD_exIreland!H92-1)*100</f>
        <v>-0.23335068696654915</v>
      </c>
      <c r="I93" s="36">
        <f>(AWMD_Updated!C93/AWMD_Updated!C92-1)*100</f>
        <v>-0.19995856710245397</v>
      </c>
      <c r="J93" s="36">
        <f>(AWMD_Updated!D93/AWMD_Updated!D92-1)*100</f>
        <v>0.8244503441934059</v>
      </c>
      <c r="K93" s="36">
        <f>(AWMD_Updated!E93/AWMD_Updated!E92-1)*100</f>
        <v>0.55826898790900525</v>
      </c>
      <c r="L93" s="36">
        <f>(AWMD_Updated!F93/AWMD_Updated!F92-1)*100</f>
        <v>-0.84674174500721788</v>
      </c>
      <c r="M93" s="36">
        <f>(AWMD_Updated!G93/AWMD_Updated!G92-1)*100</f>
        <v>-0.18843824465492043</v>
      </c>
      <c r="N93" s="36">
        <f>(AWMD_Updated!H93/AWMD_Updated!H92-1)*100</f>
        <v>-0.23335068696656025</v>
      </c>
    </row>
    <row r="94" spans="1:14">
      <c r="A94" t="s">
        <v>213</v>
      </c>
      <c r="B94" s="36">
        <f>(AWMD_exIreland!C94/AWMD_exIreland!C93-1)*100</f>
        <v>-0.68135370552370178</v>
      </c>
      <c r="C94" s="36">
        <f>(AWMD_exIreland!D94/AWMD_exIreland!D93-1)*100</f>
        <v>-1.6657631050480237</v>
      </c>
      <c r="D94" s="36">
        <f>(AWMD_exIreland!E94/AWMD_exIreland!E93-1)*100</f>
        <v>0.12836549480661485</v>
      </c>
      <c r="E94" s="36">
        <f>(AWMD_exIreland!F94/AWMD_exIreland!F93-1)*100</f>
        <v>-2.8217070215440176</v>
      </c>
      <c r="F94" s="36">
        <f>(AWMD_exIreland!G94/AWMD_exIreland!G93-1)*100</f>
        <v>-0.19990500455153715</v>
      </c>
      <c r="G94" s="36">
        <f>(AWMD_exIreland!H94/AWMD_exIreland!H93-1)*100</f>
        <v>-3.8658688293603416</v>
      </c>
      <c r="I94" s="36">
        <f>(AWMD_Updated!C94/AWMD_Updated!C93-1)*100</f>
        <v>-0.68135370552369068</v>
      </c>
      <c r="J94" s="36">
        <f>(AWMD_Updated!D94/AWMD_Updated!D93-1)*100</f>
        <v>-1.6657631050480348</v>
      </c>
      <c r="K94" s="36">
        <f>(AWMD_Updated!E94/AWMD_Updated!E93-1)*100</f>
        <v>0.12836549480661485</v>
      </c>
      <c r="L94" s="36">
        <f>(AWMD_Updated!F94/AWMD_Updated!F93-1)*100</f>
        <v>-2.8217070215439954</v>
      </c>
      <c r="M94" s="36">
        <f>(AWMD_Updated!G94/AWMD_Updated!G93-1)*100</f>
        <v>-0.19990500455152604</v>
      </c>
      <c r="N94" s="36">
        <f>(AWMD_Updated!H94/AWMD_Updated!H93-1)*100</f>
        <v>-3.8658688293603305</v>
      </c>
    </row>
    <row r="95" spans="1:14">
      <c r="A95" t="s">
        <v>214</v>
      </c>
      <c r="B95" s="36">
        <f>(AWMD_exIreland!C95/AWMD_exIreland!C94-1)*100</f>
        <v>7.4176876254550272E-2</v>
      </c>
      <c r="C95" s="36">
        <f>(AWMD_exIreland!D95/AWMD_exIreland!D94-1)*100</f>
        <v>-1.7210253024924071E-2</v>
      </c>
      <c r="D95" s="36">
        <f>(AWMD_exIreland!E95/AWMD_exIreland!E94-1)*100</f>
        <v>0.53258159624574031</v>
      </c>
      <c r="E95" s="36">
        <f>(AWMD_exIreland!F95/AWMD_exIreland!F94-1)*100</f>
        <v>-1.5710823617427039</v>
      </c>
      <c r="F95" s="36">
        <f>(AWMD_exIreland!G95/AWMD_exIreland!G94-1)*100</f>
        <v>-0.25533148141784201</v>
      </c>
      <c r="G95" s="36">
        <f>(AWMD_exIreland!H95/AWMD_exIreland!H94-1)*100</f>
        <v>-0.36252528731203215</v>
      </c>
      <c r="I95" s="36">
        <f>(AWMD_Updated!C95/AWMD_Updated!C94-1)*100</f>
        <v>7.4176876254550272E-2</v>
      </c>
      <c r="J95" s="36">
        <f>(AWMD_Updated!D95/AWMD_Updated!D94-1)*100</f>
        <v>-1.7210253024912969E-2</v>
      </c>
      <c r="K95" s="36">
        <f>(AWMD_Updated!E95/AWMD_Updated!E94-1)*100</f>
        <v>0.53258159624574031</v>
      </c>
      <c r="L95" s="36">
        <f>(AWMD_Updated!F95/AWMD_Updated!F94-1)*100</f>
        <v>-1.5710823617427261</v>
      </c>
      <c r="M95" s="36">
        <f>(AWMD_Updated!G95/AWMD_Updated!G94-1)*100</f>
        <v>-0.25533148141783091</v>
      </c>
      <c r="N95" s="36">
        <f>(AWMD_Updated!H95/AWMD_Updated!H94-1)*100</f>
        <v>-0.36252528731203215</v>
      </c>
    </row>
    <row r="96" spans="1:14">
      <c r="A96" t="s">
        <v>215</v>
      </c>
      <c r="B96" s="36">
        <f>(AWMD_exIreland!C96/AWMD_exIreland!C95-1)*100</f>
        <v>0.41461157701974116</v>
      </c>
      <c r="C96" s="36">
        <f>(AWMD_exIreland!D96/AWMD_exIreland!D95-1)*100</f>
        <v>0.32271700613193399</v>
      </c>
      <c r="D96" s="36">
        <f>(AWMD_exIreland!E96/AWMD_exIreland!E95-1)*100</f>
        <v>0.10760569811754106</v>
      </c>
      <c r="E96" s="36">
        <f>(AWMD_exIreland!F96/AWMD_exIreland!F95-1)*100</f>
        <v>0.13750407826982336</v>
      </c>
      <c r="F96" s="36">
        <f>(AWMD_exIreland!G96/AWMD_exIreland!G95-1)*100</f>
        <v>1.3817342878484684</v>
      </c>
      <c r="G96" s="36">
        <f>(AWMD_exIreland!H96/AWMD_exIreland!H95-1)*100</f>
        <v>0.80236539472180457</v>
      </c>
      <c r="I96" s="36">
        <f>(AWMD_Updated!C96/AWMD_Updated!C95-1)*100</f>
        <v>0.41461157701974116</v>
      </c>
      <c r="J96" s="36">
        <f>(AWMD_Updated!D96/AWMD_Updated!D95-1)*100</f>
        <v>0.32271700613193399</v>
      </c>
      <c r="K96" s="36">
        <f>(AWMD_Updated!E96/AWMD_Updated!E95-1)*100</f>
        <v>0.10760569811754106</v>
      </c>
      <c r="L96" s="36">
        <f>(AWMD_Updated!F96/AWMD_Updated!F95-1)*100</f>
        <v>0.13750407826982336</v>
      </c>
      <c r="M96" s="36">
        <f>(AWMD_Updated!G96/AWMD_Updated!G95-1)*100</f>
        <v>1.3817342878484684</v>
      </c>
      <c r="N96" s="36">
        <f>(AWMD_Updated!H96/AWMD_Updated!H95-1)*100</f>
        <v>0.80236539472180457</v>
      </c>
    </row>
    <row r="97" spans="1:14">
      <c r="A97" t="s">
        <v>216</v>
      </c>
      <c r="B97" s="36">
        <f>(AWMD_exIreland!C97/AWMD_exIreland!C96-1)*100</f>
        <v>0.26185815260268974</v>
      </c>
      <c r="C97" s="36">
        <f>(AWMD_exIreland!D97/AWMD_exIreland!D96-1)*100</f>
        <v>0.56317814689774703</v>
      </c>
      <c r="D97" s="36">
        <f>(AWMD_exIreland!E97/AWMD_exIreland!E96-1)*100</f>
        <v>0.24578921678952703</v>
      </c>
      <c r="E97" s="36">
        <f>(AWMD_exIreland!F97/AWMD_exIreland!F96-1)*100</f>
        <v>-0.96758014753530741</v>
      </c>
      <c r="F97" s="36">
        <f>(AWMD_exIreland!G97/AWMD_exIreland!G96-1)*100</f>
        <v>2.7533649374746894</v>
      </c>
      <c r="G97" s="36">
        <f>(AWMD_exIreland!H97/AWMD_exIreland!H96-1)*100</f>
        <v>0.8808194193842267</v>
      </c>
      <c r="I97" s="36">
        <f>(AWMD_Updated!C97/AWMD_Updated!C96-1)*100</f>
        <v>0.26185815260268974</v>
      </c>
      <c r="J97" s="36">
        <f>(AWMD_Updated!D97/AWMD_Updated!D96-1)*100</f>
        <v>0.56317814689774703</v>
      </c>
      <c r="K97" s="36">
        <f>(AWMD_Updated!E97/AWMD_Updated!E96-1)*100</f>
        <v>0.24578921678952703</v>
      </c>
      <c r="L97" s="36">
        <f>(AWMD_Updated!F97/AWMD_Updated!F96-1)*100</f>
        <v>-0.96758014753531851</v>
      </c>
      <c r="M97" s="36">
        <f>(AWMD_Updated!G97/AWMD_Updated!G96-1)*100</f>
        <v>2.7533649374746894</v>
      </c>
      <c r="N97" s="36">
        <f>(AWMD_Updated!H97/AWMD_Updated!H96-1)*100</f>
        <v>0.8808194193842267</v>
      </c>
    </row>
    <row r="98" spans="1:14">
      <c r="A98" t="s">
        <v>217</v>
      </c>
      <c r="B98" s="36">
        <f>(AWMD_exIreland!C98/AWMD_exIreland!C97-1)*100</f>
        <v>0.92661597767533799</v>
      </c>
      <c r="C98" s="36">
        <f>(AWMD_exIreland!D98/AWMD_exIreland!D97-1)*100</f>
        <v>7.5657306802767721E-2</v>
      </c>
      <c r="D98" s="36">
        <f>(AWMD_exIreland!E98/AWMD_exIreland!E97-1)*100</f>
        <v>0.73390162023529992</v>
      </c>
      <c r="E98" s="36">
        <f>(AWMD_exIreland!F98/AWMD_exIreland!F97-1)*100</f>
        <v>1.0212959231693519</v>
      </c>
      <c r="F98" s="36">
        <f>(AWMD_exIreland!G98/AWMD_exIreland!G97-1)*100</f>
        <v>2.6226661859358291</v>
      </c>
      <c r="G98" s="36">
        <f>(AWMD_exIreland!H98/AWMD_exIreland!H97-1)*100</f>
        <v>2.5117347095363174</v>
      </c>
      <c r="I98" s="36">
        <f>(AWMD_Updated!C98/AWMD_Updated!C97-1)*100</f>
        <v>0.92661597767533799</v>
      </c>
      <c r="J98" s="36">
        <f>(AWMD_Updated!D98/AWMD_Updated!D97-1)*100</f>
        <v>7.5657306802767721E-2</v>
      </c>
      <c r="K98" s="36">
        <f>(AWMD_Updated!E98/AWMD_Updated!E97-1)*100</f>
        <v>0.73390162023529992</v>
      </c>
      <c r="L98" s="36">
        <f>(AWMD_Updated!F98/AWMD_Updated!F97-1)*100</f>
        <v>1.0212959231693519</v>
      </c>
      <c r="M98" s="36">
        <f>(AWMD_Updated!G98/AWMD_Updated!G97-1)*100</f>
        <v>2.6226661859358291</v>
      </c>
      <c r="N98" s="36">
        <f>(AWMD_Updated!H98/AWMD_Updated!H97-1)*100</f>
        <v>2.5117347095363174</v>
      </c>
    </row>
    <row r="99" spans="1:14">
      <c r="A99" t="s">
        <v>218</v>
      </c>
      <c r="B99" s="36">
        <f>(AWMD_exIreland!C99/AWMD_exIreland!C98-1)*100</f>
        <v>0.62282733039962235</v>
      </c>
      <c r="C99" s="36">
        <f>(AWMD_exIreland!D99/AWMD_exIreland!D98-1)*100</f>
        <v>0.28807623606792454</v>
      </c>
      <c r="D99" s="36">
        <f>(AWMD_exIreland!E99/AWMD_exIreland!E98-1)*100</f>
        <v>-9.7738105213851512E-2</v>
      </c>
      <c r="E99" s="36">
        <f>(AWMD_exIreland!F99/AWMD_exIreland!F98-1)*100</f>
        <v>1.6214581925253047</v>
      </c>
      <c r="F99" s="36">
        <f>(AWMD_exIreland!G99/AWMD_exIreland!G98-1)*100</f>
        <v>2.4053678522896194</v>
      </c>
      <c r="G99" s="36">
        <f>(AWMD_exIreland!H99/AWMD_exIreland!H98-1)*100</f>
        <v>2.8912141221310916</v>
      </c>
      <c r="I99" s="36">
        <f>(AWMD_Updated!C99/AWMD_Updated!C98-1)*100</f>
        <v>0.62282733039962235</v>
      </c>
      <c r="J99" s="36">
        <f>(AWMD_Updated!D99/AWMD_Updated!D98-1)*100</f>
        <v>0.28807623606792454</v>
      </c>
      <c r="K99" s="36">
        <f>(AWMD_Updated!E99/AWMD_Updated!E98-1)*100</f>
        <v>-9.7738105213851512E-2</v>
      </c>
      <c r="L99" s="36">
        <f>(AWMD_Updated!F99/AWMD_Updated!F98-1)*100</f>
        <v>1.6214581925253047</v>
      </c>
      <c r="M99" s="36">
        <f>(AWMD_Updated!G99/AWMD_Updated!G98-1)*100</f>
        <v>2.4053678522896194</v>
      </c>
      <c r="N99" s="36">
        <f>(AWMD_Updated!H99/AWMD_Updated!H98-1)*100</f>
        <v>2.8912141221310916</v>
      </c>
    </row>
    <row r="100" spans="1:14">
      <c r="A100" t="s">
        <v>219</v>
      </c>
      <c r="B100" s="36">
        <f>(AWMD_exIreland!C100/AWMD_exIreland!C99-1)*100</f>
        <v>0.67342904510678814</v>
      </c>
      <c r="C100" s="36">
        <f>(AWMD_exIreland!D100/AWMD_exIreland!D99-1)*100</f>
        <v>0.72682291691377188</v>
      </c>
      <c r="D100" s="36">
        <f>(AWMD_exIreland!E100/AWMD_exIreland!E99-1)*100</f>
        <v>7.5135018488592387E-2</v>
      </c>
      <c r="E100" s="36">
        <f>(AWMD_exIreland!F100/AWMD_exIreland!F99-1)*100</f>
        <v>1.0724361994792098</v>
      </c>
      <c r="F100" s="36">
        <f>(AWMD_exIreland!G100/AWMD_exIreland!G99-1)*100</f>
        <v>1.6141754054841861</v>
      </c>
      <c r="G100" s="36">
        <f>(AWMD_exIreland!H100/AWMD_exIreland!H99-1)*100</f>
        <v>3.0691514830930355</v>
      </c>
      <c r="I100" s="36">
        <f>(AWMD_Updated!C100/AWMD_Updated!C99-1)*100</f>
        <v>0.67342904510678814</v>
      </c>
      <c r="J100" s="36">
        <f>(AWMD_Updated!D100/AWMD_Updated!D99-1)*100</f>
        <v>0.72682291691377188</v>
      </c>
      <c r="K100" s="36">
        <f>(AWMD_Updated!E100/AWMD_Updated!E99-1)*100</f>
        <v>7.5135018488592387E-2</v>
      </c>
      <c r="L100" s="36">
        <f>(AWMD_Updated!F100/AWMD_Updated!F99-1)*100</f>
        <v>1.0724361994792098</v>
      </c>
      <c r="M100" s="36">
        <f>(AWMD_Updated!G100/AWMD_Updated!G99-1)*100</f>
        <v>1.6141754054841861</v>
      </c>
      <c r="N100" s="36">
        <f>(AWMD_Updated!H100/AWMD_Updated!H99-1)*100</f>
        <v>3.0691514830930355</v>
      </c>
    </row>
    <row r="101" spans="1:14">
      <c r="A101" t="s">
        <v>220</v>
      </c>
      <c r="B101" s="36">
        <f>(AWMD_exIreland!C101/AWMD_exIreland!C100-1)*100</f>
        <v>0.79342813965985748</v>
      </c>
      <c r="C101" s="36">
        <f>(AWMD_exIreland!D101/AWMD_exIreland!D100-1)*100</f>
        <v>0.45572864841629812</v>
      </c>
      <c r="D101" s="36">
        <f>(AWMD_exIreland!E101/AWMD_exIreland!E100-1)*100</f>
        <v>0.66433932208946889</v>
      </c>
      <c r="E101" s="36">
        <f>(AWMD_exIreland!F101/AWMD_exIreland!F100-1)*100</f>
        <v>2.4705127375506786</v>
      </c>
      <c r="F101" s="36">
        <f>(AWMD_exIreland!G101/AWMD_exIreland!G100-1)*100</f>
        <v>2.9716767209356787</v>
      </c>
      <c r="G101" s="36">
        <f>(AWMD_exIreland!H101/AWMD_exIreland!H100-1)*100</f>
        <v>3.3340740035643801</v>
      </c>
      <c r="I101" s="36">
        <f>(AWMD_Updated!C101/AWMD_Updated!C100-1)*100</f>
        <v>0.79342813965985748</v>
      </c>
      <c r="J101" s="36">
        <f>(AWMD_Updated!D101/AWMD_Updated!D100-1)*100</f>
        <v>0.45572864841629812</v>
      </c>
      <c r="K101" s="36">
        <f>(AWMD_Updated!E101/AWMD_Updated!E100-1)*100</f>
        <v>0.66433932208946889</v>
      </c>
      <c r="L101" s="36">
        <f>(AWMD_Updated!F101/AWMD_Updated!F100-1)*100</f>
        <v>2.4705127375506786</v>
      </c>
      <c r="M101" s="36">
        <f>(AWMD_Updated!G101/AWMD_Updated!G100-1)*100</f>
        <v>2.9716767209356787</v>
      </c>
      <c r="N101" s="36">
        <f>(AWMD_Updated!H101/AWMD_Updated!H100-1)*100</f>
        <v>3.3340740035643801</v>
      </c>
    </row>
    <row r="102" spans="1:14">
      <c r="A102" t="s">
        <v>221</v>
      </c>
      <c r="B102" s="36">
        <f>(AWMD_exIreland!C102/AWMD_exIreland!C101-1)*100</f>
        <v>0.54319014832588941</v>
      </c>
      <c r="C102" s="36">
        <f>(AWMD_exIreland!D102/AWMD_exIreland!D101-1)*100</f>
        <v>0.44217239653285834</v>
      </c>
      <c r="D102" s="36">
        <f>(AWMD_exIreland!E102/AWMD_exIreland!E101-1)*100</f>
        <v>-1.3216974687510818</v>
      </c>
      <c r="E102" s="36">
        <f>(AWMD_exIreland!F102/AWMD_exIreland!F101-1)*100</f>
        <v>-1.3771196410474196</v>
      </c>
      <c r="F102" s="36">
        <f>(AWMD_exIreland!G102/AWMD_exIreland!G101-1)*100</f>
        <v>3.3603330311737789</v>
      </c>
      <c r="G102" s="36">
        <f>(AWMD_exIreland!H102/AWMD_exIreland!H101-1)*100</f>
        <v>1.4081212955695754</v>
      </c>
      <c r="I102" s="36">
        <f>(AWMD_Updated!C102/AWMD_Updated!C101-1)*100</f>
        <v>0.54319014832588941</v>
      </c>
      <c r="J102" s="36">
        <f>(AWMD_Updated!D102/AWMD_Updated!D101-1)*100</f>
        <v>0.44217239653285834</v>
      </c>
      <c r="K102" s="36">
        <f>(AWMD_Updated!E102/AWMD_Updated!E101-1)*100</f>
        <v>-1.321697468751093</v>
      </c>
      <c r="L102" s="36">
        <f>(AWMD_Updated!F102/AWMD_Updated!F101-1)*100</f>
        <v>-1.3771196410474085</v>
      </c>
      <c r="M102" s="36">
        <f>(AWMD_Updated!G102/AWMD_Updated!G101-1)*100</f>
        <v>3.3603330311737789</v>
      </c>
      <c r="N102" s="36">
        <f>(AWMD_Updated!H102/AWMD_Updated!H101-1)*100</f>
        <v>1.4081212955695754</v>
      </c>
    </row>
    <row r="103" spans="1:14">
      <c r="A103" t="s">
        <v>222</v>
      </c>
      <c r="B103" s="36">
        <f>(AWMD_exIreland!C103/AWMD_exIreland!C102-1)*100</f>
        <v>0.78987381507698018</v>
      </c>
      <c r="C103" s="36">
        <f>(AWMD_exIreland!D103/AWMD_exIreland!D102-1)*100</f>
        <v>0.95920744517317136</v>
      </c>
      <c r="D103" s="36">
        <f>(AWMD_exIreland!E103/AWMD_exIreland!E102-1)*100</f>
        <v>0.91143855162154619</v>
      </c>
      <c r="E103" s="36">
        <f>(AWMD_exIreland!F103/AWMD_exIreland!F102-1)*100</f>
        <v>0.79148718333963419</v>
      </c>
      <c r="F103" s="36">
        <f>(AWMD_exIreland!G103/AWMD_exIreland!G102-1)*100</f>
        <v>0.79430598151837284</v>
      </c>
      <c r="G103" s="36">
        <f>(AWMD_exIreland!H103/AWMD_exIreland!H102-1)*100</f>
        <v>1.7361537150303086</v>
      </c>
      <c r="I103" s="36">
        <f>(AWMD_Updated!C103/AWMD_Updated!C102-1)*100</f>
        <v>0.7917609256091751</v>
      </c>
      <c r="J103" s="36">
        <f>(AWMD_Updated!D103/AWMD_Updated!D102-1)*100</f>
        <v>0.97440323528019679</v>
      </c>
      <c r="K103" s="36">
        <f>(AWMD_Updated!E103/AWMD_Updated!E102-1)*100</f>
        <v>0.88162789473895664</v>
      </c>
      <c r="L103" s="36">
        <f>(AWMD_Updated!F103/AWMD_Updated!F102-1)*100</f>
        <v>0.75282446500986033</v>
      </c>
      <c r="M103" s="36">
        <f>(AWMD_Updated!G103/AWMD_Updated!G102-1)*100</f>
        <v>0.89588362119594755</v>
      </c>
      <c r="N103" s="36">
        <f>(AWMD_Updated!H103/AWMD_Updated!H102-1)*100</f>
        <v>1.7510119636592769</v>
      </c>
    </row>
    <row r="104" spans="1:14">
      <c r="A104" t="s">
        <v>223</v>
      </c>
      <c r="B104" s="36">
        <f>(AWMD_exIreland!C104/AWMD_exIreland!C103-1)*100</f>
        <v>0.24803594000779583</v>
      </c>
      <c r="C104" s="36">
        <f>(AWMD_exIreland!D104/AWMD_exIreland!D103-1)*100</f>
        <v>0.16304599957546184</v>
      </c>
      <c r="D104" s="36">
        <f>(AWMD_exIreland!E104/AWMD_exIreland!E103-1)*100</f>
        <v>0.72983995608384422</v>
      </c>
      <c r="E104" s="36">
        <f>(AWMD_exIreland!F104/AWMD_exIreland!F103-1)*100</f>
        <v>-4.4566164527781726E-2</v>
      </c>
      <c r="F104" s="36">
        <f>(AWMD_exIreland!G104/AWMD_exIreland!G103-1)*100</f>
        <v>-6.3337511550842773E-2</v>
      </c>
      <c r="G104" s="36">
        <f>(AWMD_exIreland!H104/AWMD_exIreland!H103-1)*100</f>
        <v>0.5746552208199196</v>
      </c>
      <c r="I104" s="36">
        <f>(AWMD_Updated!C104/AWMD_Updated!C103-1)*100</f>
        <v>0.25078805694096484</v>
      </c>
      <c r="J104" s="36">
        <f>(AWMD_Updated!D104/AWMD_Updated!D103-1)*100</f>
        <v>0.18217474145467705</v>
      </c>
      <c r="K104" s="36">
        <f>(AWMD_Updated!E104/AWMD_Updated!E103-1)*100</f>
        <v>0.72563886849199566</v>
      </c>
      <c r="L104" s="36">
        <f>(AWMD_Updated!F104/AWMD_Updated!F103-1)*100</f>
        <v>5.8745517417158055E-2</v>
      </c>
      <c r="M104" s="36">
        <f>(AWMD_Updated!G104/AWMD_Updated!G103-1)*100</f>
        <v>2.8022072327038572E-2</v>
      </c>
      <c r="N104" s="36">
        <f>(AWMD_Updated!H104/AWMD_Updated!H103-1)*100</f>
        <v>0.6947477204937158</v>
      </c>
    </row>
    <row r="105" spans="1:14">
      <c r="A105" t="s">
        <v>224</v>
      </c>
      <c r="B105" s="36">
        <f>(AWMD_exIreland!C105/AWMD_exIreland!C104-1)*100</f>
        <v>0.20496587526235288</v>
      </c>
      <c r="C105" s="36">
        <f>(AWMD_exIreland!D105/AWMD_exIreland!D104-1)*100</f>
        <v>0.31757443437634425</v>
      </c>
      <c r="D105" s="36">
        <f>(AWMD_exIreland!E105/AWMD_exIreland!E104-1)*100</f>
        <v>0.72762726120456644</v>
      </c>
      <c r="E105" s="36">
        <f>(AWMD_exIreland!F105/AWMD_exIreland!F104-1)*100</f>
        <v>-2.1101537067014231E-2</v>
      </c>
      <c r="F105" s="36">
        <f>(AWMD_exIreland!G105/AWMD_exIreland!G104-1)*100</f>
        <v>0.96685843357504631</v>
      </c>
      <c r="G105" s="36">
        <f>(AWMD_exIreland!H105/AWMD_exIreland!H104-1)*100</f>
        <v>0.86895937864222006</v>
      </c>
      <c r="I105" s="36">
        <f>(AWMD_Updated!C105/AWMD_Updated!C104-1)*100</f>
        <v>0.21770323045058326</v>
      </c>
      <c r="J105" s="36">
        <f>(AWMD_Updated!D105/AWMD_Updated!D104-1)*100</f>
        <v>0.32833248954164951</v>
      </c>
      <c r="K105" s="36">
        <f>(AWMD_Updated!E105/AWMD_Updated!E104-1)*100</f>
        <v>0.69456216955514627</v>
      </c>
      <c r="L105" s="36">
        <f>(AWMD_Updated!F105/AWMD_Updated!F104-1)*100</f>
        <v>-7.1742786671546988E-3</v>
      </c>
      <c r="M105" s="36">
        <f>(AWMD_Updated!G105/AWMD_Updated!G104-1)*100</f>
        <v>0.99979875077167435</v>
      </c>
      <c r="N105" s="36">
        <f>(AWMD_Updated!H105/AWMD_Updated!H104-1)*100</f>
        <v>0.93733696304667546</v>
      </c>
    </row>
    <row r="106" spans="1:14">
      <c r="A106" t="s">
        <v>225</v>
      </c>
      <c r="B106" s="36">
        <f>(AWMD_exIreland!C106/AWMD_exIreland!C105-1)*100</f>
        <v>0.15464512005396447</v>
      </c>
      <c r="C106" s="36">
        <f>(AWMD_exIreland!D106/AWMD_exIreland!D105-1)*100</f>
        <v>0.94761844439708032</v>
      </c>
      <c r="D106" s="36">
        <f>(AWMD_exIreland!E106/AWMD_exIreland!E105-1)*100</f>
        <v>-0.2713435704280065</v>
      </c>
      <c r="E106" s="36">
        <f>(AWMD_exIreland!F106/AWMD_exIreland!F105-1)*100</f>
        <v>-3.3179434888056747</v>
      </c>
      <c r="F106" s="36">
        <f>(AWMD_exIreland!G106/AWMD_exIreland!G105-1)*100</f>
        <v>1.7773760108585446</v>
      </c>
      <c r="G106" s="36">
        <f>(AWMD_exIreland!H106/AWMD_exIreland!H105-1)*100</f>
        <v>1.1043122003679073</v>
      </c>
      <c r="I106" s="36">
        <f>(AWMD_Updated!C106/AWMD_Updated!C105-1)*100</f>
        <v>0.1906312548836997</v>
      </c>
      <c r="J106" s="36">
        <f>(AWMD_Updated!D106/AWMD_Updated!D105-1)*100</f>
        <v>0.95148844191907944</v>
      </c>
      <c r="K106" s="36">
        <f>(AWMD_Updated!E106/AWMD_Updated!E105-1)*100</f>
        <v>-0.19505863187744277</v>
      </c>
      <c r="L106" s="36">
        <f>(AWMD_Updated!F106/AWMD_Updated!F105-1)*100</f>
        <v>-3.2598310563203059</v>
      </c>
      <c r="M106" s="36">
        <f>(AWMD_Updated!G106/AWMD_Updated!G105-1)*100</f>
        <v>1.7505252677121552</v>
      </c>
      <c r="N106" s="36">
        <f>(AWMD_Updated!H106/AWMD_Updated!H105-1)*100</f>
        <v>1.0779756915111793</v>
      </c>
    </row>
    <row r="107" spans="1:14">
      <c r="A107" t="s">
        <v>226</v>
      </c>
      <c r="B107" s="36">
        <f>(AWMD_exIreland!C107/AWMD_exIreland!C106-1)*100</f>
        <v>0.76665521223904243</v>
      </c>
      <c r="C107" s="36">
        <f>(AWMD_exIreland!D107/AWMD_exIreland!D106-1)*100</f>
        <v>0.30409784508138582</v>
      </c>
      <c r="D107" s="36">
        <f>(AWMD_exIreland!E107/AWMD_exIreland!E106-1)*100</f>
        <v>0.50119128611680885</v>
      </c>
      <c r="E107" s="36">
        <f>(AWMD_exIreland!F107/AWMD_exIreland!F106-1)*100</f>
        <v>5.5159610769448753</v>
      </c>
      <c r="F107" s="36">
        <f>(AWMD_exIreland!G107/AWMD_exIreland!G106-1)*100</f>
        <v>0.37183516180221421</v>
      </c>
      <c r="G107" s="36">
        <f>(AWMD_exIreland!H107/AWMD_exIreland!H106-1)*100</f>
        <v>9.6135940476238524E-2</v>
      </c>
      <c r="I107" s="36">
        <f>(AWMD_Updated!C107/AWMD_Updated!C106-1)*100</f>
        <v>0.78245187650765047</v>
      </c>
      <c r="J107" s="36">
        <f>(AWMD_Updated!D107/AWMD_Updated!D106-1)*100</f>
        <v>0.31137135941128324</v>
      </c>
      <c r="K107" s="36">
        <f>(AWMD_Updated!E107/AWMD_Updated!E106-1)*100</f>
        <v>0.47249098719477356</v>
      </c>
      <c r="L107" s="36">
        <f>(AWMD_Updated!F107/AWMD_Updated!F106-1)*100</f>
        <v>5.5007410693225456</v>
      </c>
      <c r="M107" s="36">
        <f>(AWMD_Updated!G107/AWMD_Updated!G106-1)*100</f>
        <v>0.49139655156518192</v>
      </c>
      <c r="N107" s="36">
        <f>(AWMD_Updated!H107/AWMD_Updated!H106-1)*100</f>
        <v>0.17079072080825597</v>
      </c>
    </row>
    <row r="108" spans="1:14">
      <c r="A108" t="s">
        <v>227</v>
      </c>
      <c r="B108" s="36">
        <f>(AWMD_exIreland!C108/AWMD_exIreland!C107-1)*100</f>
        <v>0.47855734942379158</v>
      </c>
      <c r="C108" s="36">
        <f>(AWMD_exIreland!D108/AWMD_exIreland!D107-1)*100</f>
        <v>0.54744320397450696</v>
      </c>
      <c r="D108" s="36">
        <f>(AWMD_exIreland!E108/AWMD_exIreland!E107-1)*100</f>
        <v>0.88731277239852968</v>
      </c>
      <c r="E108" s="36">
        <f>(AWMD_exIreland!F108/AWMD_exIreland!F107-1)*100</f>
        <v>1.2183213187756836</v>
      </c>
      <c r="F108" s="36">
        <f>(AWMD_exIreland!G108/AWMD_exIreland!G107-1)*100</f>
        <v>1.6699898295366111</v>
      </c>
      <c r="G108" s="36">
        <f>(AWMD_exIreland!H108/AWMD_exIreland!H107-1)*100</f>
        <v>0.95465427312311224</v>
      </c>
      <c r="I108" s="36">
        <f>(AWMD_Updated!C108/AWMD_Updated!C107-1)*100</f>
        <v>0.46006555141848704</v>
      </c>
      <c r="J108" s="36">
        <f>(AWMD_Updated!D108/AWMD_Updated!D107-1)*100</f>
        <v>0.55895910039684971</v>
      </c>
      <c r="K108" s="36">
        <f>(AWMD_Updated!E108/AWMD_Updated!E107-1)*100</f>
        <v>0.88427494167115928</v>
      </c>
      <c r="L108" s="36">
        <f>(AWMD_Updated!F108/AWMD_Updated!F107-1)*100</f>
        <v>1.2177908112087188</v>
      </c>
      <c r="M108" s="36">
        <f>(AWMD_Updated!G108/AWMD_Updated!G107-1)*100</f>
        <v>1.7356522169267974</v>
      </c>
      <c r="N108" s="36">
        <f>(AWMD_Updated!H108/AWMD_Updated!H107-1)*100</f>
        <v>1.0264548082841385</v>
      </c>
    </row>
    <row r="109" spans="1:14">
      <c r="A109" t="s">
        <v>228</v>
      </c>
      <c r="B109" s="36">
        <f>(AWMD_exIreland!C109/AWMD_exIreland!C108-1)*100</f>
        <v>0.54445201785855435</v>
      </c>
      <c r="C109" s="36">
        <f>(AWMD_exIreland!D109/AWMD_exIreland!D108-1)*100</f>
        <v>0.15057333486432345</v>
      </c>
      <c r="D109" s="36">
        <f>(AWMD_exIreland!E109/AWMD_exIreland!E108-1)*100</f>
        <v>0.20899292263376612</v>
      </c>
      <c r="E109" s="36">
        <f>(AWMD_exIreland!F109/AWMD_exIreland!F108-1)*100</f>
        <v>7.2756262834450247E-2</v>
      </c>
      <c r="F109" s="36">
        <f>(AWMD_exIreland!G109/AWMD_exIreland!G108-1)*100</f>
        <v>3.3022677945057755</v>
      </c>
      <c r="G109" s="36">
        <f>(AWMD_exIreland!H109/AWMD_exIreland!H108-1)*100</f>
        <v>2.9915424754064057</v>
      </c>
      <c r="I109" s="36">
        <f>(AWMD_Updated!C109/AWMD_Updated!C108-1)*100</f>
        <v>0.54927406106506371</v>
      </c>
      <c r="J109" s="36">
        <f>(AWMD_Updated!D109/AWMD_Updated!D108-1)*100</f>
        <v>0.16878261945745265</v>
      </c>
      <c r="K109" s="36">
        <f>(AWMD_Updated!E109/AWMD_Updated!E108-1)*100</f>
        <v>0.17762946354857867</v>
      </c>
      <c r="L109" s="36">
        <f>(AWMD_Updated!F109/AWMD_Updated!F108-1)*100</f>
        <v>0.11213561420073681</v>
      </c>
      <c r="M109" s="36">
        <f>(AWMD_Updated!G109/AWMD_Updated!G108-1)*100</f>
        <v>3.2556689631375368</v>
      </c>
      <c r="N109" s="36">
        <f>(AWMD_Updated!H109/AWMD_Updated!H108-1)*100</f>
        <v>3.0372144546697788</v>
      </c>
    </row>
    <row r="110" spans="1:14">
      <c r="A110" t="s">
        <v>229</v>
      </c>
      <c r="B110" s="36">
        <f>(AWMD_exIreland!C110/AWMD_exIreland!C109-1)*100</f>
        <v>0.22101279414317165</v>
      </c>
      <c r="C110" s="36">
        <f>(AWMD_exIreland!D110/AWMD_exIreland!D109-1)*100</f>
        <v>0.34197223764298457</v>
      </c>
      <c r="D110" s="36">
        <f>(AWMD_exIreland!E110/AWMD_exIreland!E109-1)*100</f>
        <v>2.799115893201698E-2</v>
      </c>
      <c r="E110" s="36">
        <f>(AWMD_exIreland!F110/AWMD_exIreland!F109-1)*100</f>
        <v>-1.2181178742392551</v>
      </c>
      <c r="F110" s="36">
        <f>(AWMD_exIreland!G110/AWMD_exIreland!G109-1)*100</f>
        <v>2.4097971460583789</v>
      </c>
      <c r="G110" s="36">
        <f>(AWMD_exIreland!H110/AWMD_exIreland!H109-1)*100</f>
        <v>2.3813588592291435</v>
      </c>
      <c r="I110" s="36">
        <f>(AWMD_Updated!C110/AWMD_Updated!C109-1)*100</f>
        <v>0.28634544735652856</v>
      </c>
      <c r="J110" s="36">
        <f>(AWMD_Updated!D110/AWMD_Updated!D109-1)*100</f>
        <v>0.34625249724824503</v>
      </c>
      <c r="K110" s="36">
        <f>(AWMD_Updated!E110/AWMD_Updated!E109-1)*100</f>
        <v>7.6707606306292142E-2</v>
      </c>
      <c r="L110" s="36">
        <f>(AWMD_Updated!F110/AWMD_Updated!F109-1)*100</f>
        <v>-1.1946783169958008</v>
      </c>
      <c r="M110" s="36">
        <f>(AWMD_Updated!G110/AWMD_Updated!G109-1)*100</f>
        <v>2.5476024742919323</v>
      </c>
      <c r="N110" s="36">
        <f>(AWMD_Updated!H110/AWMD_Updated!H109-1)*100</f>
        <v>2.421421802864332</v>
      </c>
    </row>
    <row r="111" spans="1:14">
      <c r="A111" t="s">
        <v>230</v>
      </c>
      <c r="B111" s="36">
        <f>(AWMD_exIreland!C111/AWMD_exIreland!C110-1)*100</f>
        <v>1.1773069433141492</v>
      </c>
      <c r="C111" s="36">
        <f>(AWMD_exIreland!D111/AWMD_exIreland!D110-1)*100</f>
        <v>0.67301348476895839</v>
      </c>
      <c r="D111" s="36">
        <f>(AWMD_exIreland!E111/AWMD_exIreland!E110-1)*100</f>
        <v>0.7928592574969473</v>
      </c>
      <c r="E111" s="36">
        <f>(AWMD_exIreland!F111/AWMD_exIreland!F110-1)*100</f>
        <v>1.473197197645959</v>
      </c>
      <c r="F111" s="36">
        <f>(AWMD_exIreland!G111/AWMD_exIreland!G110-1)*100</f>
        <v>3.3091041498342744</v>
      </c>
      <c r="G111" s="36">
        <f>(AWMD_exIreland!H111/AWMD_exIreland!H110-1)*100</f>
        <v>2.8215850163783696</v>
      </c>
      <c r="I111" s="36">
        <f>(AWMD_Updated!C111/AWMD_Updated!C110-1)*100</f>
        <v>1.2029791970804116</v>
      </c>
      <c r="J111" s="36">
        <f>(AWMD_Updated!D111/AWMD_Updated!D110-1)*100</f>
        <v>0.68649847789781226</v>
      </c>
      <c r="K111" s="36">
        <f>(AWMD_Updated!E111/AWMD_Updated!E110-1)*100</f>
        <v>0.83006956470106363</v>
      </c>
      <c r="L111" s="36">
        <f>(AWMD_Updated!F111/AWMD_Updated!F110-1)*100</f>
        <v>1.5519939527162574</v>
      </c>
      <c r="M111" s="36">
        <f>(AWMD_Updated!G111/AWMD_Updated!G110-1)*100</f>
        <v>3.2577699904699386</v>
      </c>
      <c r="N111" s="36">
        <f>(AWMD_Updated!H111/AWMD_Updated!H110-1)*100</f>
        <v>2.8145258808146778</v>
      </c>
    </row>
    <row r="112" spans="1:14">
      <c r="A112" t="s">
        <v>231</v>
      </c>
      <c r="B112" s="36">
        <f>(AWMD_exIreland!C112/AWMD_exIreland!C111-1)*100</f>
        <v>0.77737654724177041</v>
      </c>
      <c r="C112" s="36">
        <f>(AWMD_exIreland!D112/AWMD_exIreland!D111-1)*100</f>
        <v>0.54197185260189684</v>
      </c>
      <c r="D112" s="36">
        <f>(AWMD_exIreland!E112/AWMD_exIreland!E111-1)*100</f>
        <v>0.27344019932269426</v>
      </c>
      <c r="E112" s="36">
        <f>(AWMD_exIreland!F112/AWMD_exIreland!F111-1)*100</f>
        <v>0.32701814747058133</v>
      </c>
      <c r="F112" s="36">
        <f>(AWMD_exIreland!G112/AWMD_exIreland!G111-1)*100</f>
        <v>3.634330204589209</v>
      </c>
      <c r="G112" s="36">
        <f>(AWMD_exIreland!H112/AWMD_exIreland!H111-1)*100</f>
        <v>3.1416078178016171</v>
      </c>
      <c r="I112" s="36">
        <f>(AWMD_Updated!C112/AWMD_Updated!C111-1)*100</f>
        <v>0.78201087091409605</v>
      </c>
      <c r="J112" s="36">
        <f>(AWMD_Updated!D112/AWMD_Updated!D111-1)*100</f>
        <v>0.55438910167560085</v>
      </c>
      <c r="K112" s="36">
        <f>(AWMD_Updated!E112/AWMD_Updated!E111-1)*100</f>
        <v>0.26734111966044694</v>
      </c>
      <c r="L112" s="36">
        <f>(AWMD_Updated!F112/AWMD_Updated!F111-1)*100</f>
        <v>0.25654316346930273</v>
      </c>
      <c r="M112" s="36">
        <f>(AWMD_Updated!G112/AWMD_Updated!G111-1)*100</f>
        <v>3.709180801673817</v>
      </c>
      <c r="N112" s="36">
        <f>(AWMD_Updated!H112/AWMD_Updated!H111-1)*100</f>
        <v>3.1797136249538616</v>
      </c>
    </row>
    <row r="113" spans="1:14">
      <c r="A113" t="s">
        <v>232</v>
      </c>
      <c r="B113" s="36">
        <f>(AWMD_exIreland!C113/AWMD_exIreland!C112-1)*100</f>
        <v>1.0274697220634899</v>
      </c>
      <c r="C113" s="36">
        <f>(AWMD_exIreland!D113/AWMD_exIreland!D112-1)*100</f>
        <v>1.2065955718884025</v>
      </c>
      <c r="D113" s="36">
        <f>(AWMD_exIreland!E113/AWMD_exIreland!E112-1)*100</f>
        <v>-0.50771266080067434</v>
      </c>
      <c r="E113" s="36">
        <f>(AWMD_exIreland!F113/AWMD_exIreland!F112-1)*100</f>
        <v>2.0008911765361681</v>
      </c>
      <c r="F113" s="36">
        <f>(AWMD_exIreland!G113/AWMD_exIreland!G112-1)*100</f>
        <v>1.4828231647916246</v>
      </c>
      <c r="G113" s="36">
        <f>(AWMD_exIreland!H113/AWMD_exIreland!H112-1)*100</f>
        <v>2.317193408049012</v>
      </c>
      <c r="I113" s="36">
        <f>(AWMD_Updated!C113/AWMD_Updated!C112-1)*100</f>
        <v>1.0448323367965084</v>
      </c>
      <c r="J113" s="36">
        <f>(AWMD_Updated!D113/AWMD_Updated!D112-1)*100</f>
        <v>1.2395541869098636</v>
      </c>
      <c r="K113" s="36">
        <f>(AWMD_Updated!E113/AWMD_Updated!E112-1)*100</f>
        <v>-0.47568257190968577</v>
      </c>
      <c r="L113" s="36">
        <f>(AWMD_Updated!F113/AWMD_Updated!F112-1)*100</f>
        <v>2.235456796503632</v>
      </c>
      <c r="M113" s="36">
        <f>(AWMD_Updated!G113/AWMD_Updated!G112-1)*100</f>
        <v>1.4829321968341747</v>
      </c>
      <c r="N113" s="36">
        <f>(AWMD_Updated!H113/AWMD_Updated!H112-1)*100</f>
        <v>2.3826654065959296</v>
      </c>
    </row>
    <row r="114" spans="1:14">
      <c r="A114" t="s">
        <v>233</v>
      </c>
      <c r="B114" s="36">
        <f>(AWMD_exIreland!C114/AWMD_exIreland!C113-1)*100</f>
        <v>0.70812365370704899</v>
      </c>
      <c r="C114" s="36">
        <f>(AWMD_exIreland!D114/AWMD_exIreland!D113-1)*100</f>
        <v>0.58854829673622433</v>
      </c>
      <c r="D114" s="36">
        <f>(AWMD_exIreland!E114/AWMD_exIreland!E113-1)*100</f>
        <v>1.3437834352175049</v>
      </c>
      <c r="E114" s="36">
        <f>(AWMD_exIreland!F114/AWMD_exIreland!F113-1)*100</f>
        <v>2.0434946710480961</v>
      </c>
      <c r="F114" s="36">
        <f>(AWMD_exIreland!G114/AWMD_exIreland!G113-1)*100</f>
        <v>1.645460852703251</v>
      </c>
      <c r="G114" s="36">
        <f>(AWMD_exIreland!H114/AWMD_exIreland!H113-1)*100</f>
        <v>3.1300449598420377</v>
      </c>
      <c r="I114" s="36">
        <f>(AWMD_Updated!C114/AWMD_Updated!C113-1)*100</f>
        <v>0.72961962963997706</v>
      </c>
      <c r="J114" s="36">
        <f>(AWMD_Updated!D114/AWMD_Updated!D113-1)*100</f>
        <v>0.58776526578381283</v>
      </c>
      <c r="K114" s="36">
        <f>(AWMD_Updated!E114/AWMD_Updated!E113-1)*100</f>
        <v>1.341947111242825</v>
      </c>
      <c r="L114" s="36">
        <f>(AWMD_Updated!F114/AWMD_Updated!F113-1)*100</f>
        <v>1.9174146772669376</v>
      </c>
      <c r="M114" s="36">
        <f>(AWMD_Updated!G114/AWMD_Updated!G113-1)*100</f>
        <v>1.9101519480094753</v>
      </c>
      <c r="N114" s="36">
        <f>(AWMD_Updated!H114/AWMD_Updated!H113-1)*100</f>
        <v>3.4345719123173302</v>
      </c>
    </row>
    <row r="115" spans="1:14">
      <c r="A115" t="s">
        <v>234</v>
      </c>
      <c r="B115" s="36">
        <f>(AWMD_exIreland!C115/AWMD_exIreland!C114-1)*100</f>
        <v>0.34980536246218552</v>
      </c>
      <c r="C115" s="36">
        <f>(AWMD_exIreland!D115/AWMD_exIreland!D114-1)*100</f>
        <v>0.57266226550669597</v>
      </c>
      <c r="D115" s="36">
        <f>(AWMD_exIreland!E115/AWMD_exIreland!E114-1)*100</f>
        <v>0.5346347862164702</v>
      </c>
      <c r="E115" s="36">
        <f>(AWMD_exIreland!F115/AWMD_exIreland!F114-1)*100</f>
        <v>0.43518032445830634</v>
      </c>
      <c r="F115" s="36">
        <f>(AWMD_exIreland!G115/AWMD_exIreland!G114-1)*100</f>
        <v>1.5067817081012791</v>
      </c>
      <c r="G115" s="36">
        <f>(AWMD_exIreland!H115/AWMD_exIreland!H114-1)*100</f>
        <v>1.4331714235652049</v>
      </c>
      <c r="I115" s="36">
        <f>(AWMD_Updated!C115/AWMD_Updated!C114-1)*100</f>
        <v>0.37899655810011978</v>
      </c>
      <c r="J115" s="36">
        <f>(AWMD_Updated!D115/AWMD_Updated!D114-1)*100</f>
        <v>0.59505545075164701</v>
      </c>
      <c r="K115" s="36">
        <f>(AWMD_Updated!E115/AWMD_Updated!E114-1)*100</f>
        <v>0.54175914882692577</v>
      </c>
      <c r="L115" s="36">
        <f>(AWMD_Updated!F115/AWMD_Updated!F114-1)*100</f>
        <v>0.47954081375112256</v>
      </c>
      <c r="M115" s="36">
        <f>(AWMD_Updated!G115/AWMD_Updated!G114-1)*100</f>
        <v>1.6101004933553487</v>
      </c>
      <c r="N115" s="36">
        <f>(AWMD_Updated!H115/AWMD_Updated!H114-1)*100</f>
        <v>1.4492280669416102</v>
      </c>
    </row>
    <row r="116" spans="1:14">
      <c r="A116" t="s">
        <v>235</v>
      </c>
      <c r="B116" s="36">
        <f>(AWMD_exIreland!C116/AWMD_exIreland!C115-1)*100</f>
        <v>0.50174822293966859</v>
      </c>
      <c r="C116" s="36">
        <f>(AWMD_exIreland!D116/AWMD_exIreland!D115-1)*100</f>
        <v>1.0027442525232466</v>
      </c>
      <c r="D116" s="36">
        <f>(AWMD_exIreland!E116/AWMD_exIreland!E115-1)*100</f>
        <v>0.23678178324180177</v>
      </c>
      <c r="E116" s="36">
        <f>(AWMD_exIreland!F116/AWMD_exIreland!F115-1)*100</f>
        <v>1.6742230915272271</v>
      </c>
      <c r="F116" s="36">
        <f>(AWMD_exIreland!G116/AWMD_exIreland!G115-1)*100</f>
        <v>-0.11232960954358218</v>
      </c>
      <c r="G116" s="36">
        <f>(AWMD_exIreland!H116/AWMD_exIreland!H115-1)*100</f>
        <v>1.2533574593939889</v>
      </c>
      <c r="I116" s="36">
        <f>(AWMD_Updated!C116/AWMD_Updated!C115-1)*100</f>
        <v>0.52803787550357306</v>
      </c>
      <c r="J116" s="36">
        <f>(AWMD_Updated!D116/AWMD_Updated!D115-1)*100</f>
        <v>1.0035417763278653</v>
      </c>
      <c r="K116" s="36">
        <f>(AWMD_Updated!E116/AWMD_Updated!E115-1)*100</f>
        <v>0.26779237118317312</v>
      </c>
      <c r="L116" s="36">
        <f>(AWMD_Updated!F116/AWMD_Updated!F115-1)*100</f>
        <v>1.6553219821172638</v>
      </c>
      <c r="M116" s="36">
        <f>(AWMD_Updated!G116/AWMD_Updated!G115-1)*100</f>
        <v>4.8849928872241044E-2</v>
      </c>
      <c r="N116" s="36">
        <f>(AWMD_Updated!H116/AWMD_Updated!H115-1)*100</f>
        <v>1.3452431324765479</v>
      </c>
    </row>
    <row r="117" spans="1:14">
      <c r="A117" t="s">
        <v>236</v>
      </c>
      <c r="B117" s="36">
        <f>(AWMD_exIreland!C117/AWMD_exIreland!C116-1)*100</f>
        <v>0.32481416082625891</v>
      </c>
      <c r="C117" s="36">
        <f>(AWMD_exIreland!D117/AWMD_exIreland!D116-1)*100</f>
        <v>0.98069436653260844</v>
      </c>
      <c r="D117" s="36">
        <f>(AWMD_exIreland!E117/AWMD_exIreland!E116-1)*100</f>
        <v>0.24236355090443418</v>
      </c>
      <c r="E117" s="36">
        <f>(AWMD_exIreland!F117/AWMD_exIreland!F116-1)*100</f>
        <v>0.78987648284642997</v>
      </c>
      <c r="F117" s="36">
        <f>(AWMD_exIreland!G117/AWMD_exIreland!G116-1)*100</f>
        <v>-0.57825728536748944</v>
      </c>
      <c r="G117" s="36">
        <f>(AWMD_exIreland!H117/AWMD_exIreland!H116-1)*100</f>
        <v>1.2564119716347744</v>
      </c>
      <c r="I117" s="36">
        <f>(AWMD_Updated!C117/AWMD_Updated!C116-1)*100</f>
        <v>0.30044061862997129</v>
      </c>
      <c r="J117" s="36">
        <f>(AWMD_Updated!D117/AWMD_Updated!D116-1)*100</f>
        <v>0.98506514140452861</v>
      </c>
      <c r="K117" s="36">
        <f>(AWMD_Updated!E117/AWMD_Updated!E116-1)*100</f>
        <v>0.26119551654417705</v>
      </c>
      <c r="L117" s="36">
        <f>(AWMD_Updated!F117/AWMD_Updated!F116-1)*100</f>
        <v>0.92284397694817333</v>
      </c>
      <c r="M117" s="36">
        <f>(AWMD_Updated!G117/AWMD_Updated!G116-1)*100</f>
        <v>-0.50909696095903234</v>
      </c>
      <c r="N117" s="36">
        <f>(AWMD_Updated!H117/AWMD_Updated!H116-1)*100</f>
        <v>1.4016631397351986</v>
      </c>
    </row>
    <row r="118" spans="1:14">
      <c r="A118" t="s">
        <v>237</v>
      </c>
      <c r="B118" s="36">
        <f>(AWMD_exIreland!C118/AWMD_exIreland!C117-1)*100</f>
        <v>0.92945437981519774</v>
      </c>
      <c r="C118" s="36">
        <f>(AWMD_exIreland!D118/AWMD_exIreland!D117-1)*100</f>
        <v>0.6767145903300964</v>
      </c>
      <c r="D118" s="36">
        <f>(AWMD_exIreland!E118/AWMD_exIreland!E117-1)*100</f>
        <v>1.4935641137144406</v>
      </c>
      <c r="E118" s="36">
        <f>(AWMD_exIreland!F118/AWMD_exIreland!F117-1)*100</f>
        <v>2.0785295129941872</v>
      </c>
      <c r="F118" s="36">
        <f>(AWMD_exIreland!G118/AWMD_exIreland!G117-1)*100</f>
        <v>0.8498521722851482</v>
      </c>
      <c r="G118" s="36">
        <f>(AWMD_exIreland!H118/AWMD_exIreland!H117-1)*100</f>
        <v>1.5465678181039388</v>
      </c>
      <c r="I118" s="36">
        <f>(AWMD_Updated!C118/AWMD_Updated!C117-1)*100</f>
        <v>0.99323715693540038</v>
      </c>
      <c r="J118" s="36">
        <f>(AWMD_Updated!D118/AWMD_Updated!D117-1)*100</f>
        <v>0.71550580546391185</v>
      </c>
      <c r="K118" s="36">
        <f>(AWMD_Updated!E118/AWMD_Updated!E117-1)*100</f>
        <v>1.4761258655712872</v>
      </c>
      <c r="L118" s="36">
        <f>(AWMD_Updated!F118/AWMD_Updated!F117-1)*100</f>
        <v>2.0004803249630054</v>
      </c>
      <c r="M118" s="36">
        <f>(AWMD_Updated!G118/AWMD_Updated!G117-1)*100</f>
        <v>0.8886890662682001</v>
      </c>
      <c r="N118" s="36">
        <f>(AWMD_Updated!H118/AWMD_Updated!H117-1)*100</f>
        <v>1.3546323790555981</v>
      </c>
    </row>
    <row r="119" spans="1:14">
      <c r="A119" t="s">
        <v>238</v>
      </c>
      <c r="B119" s="36">
        <f>(AWMD_exIreland!C119/AWMD_exIreland!C118-1)*100</f>
        <v>0.46610308643213472</v>
      </c>
      <c r="C119" s="36">
        <f>(AWMD_exIreland!D119/AWMD_exIreland!D118-1)*100</f>
        <v>0.83826570172920167</v>
      </c>
      <c r="D119" s="36">
        <f>(AWMD_exIreland!E119/AWMD_exIreland!E118-1)*100</f>
        <v>-0.28677069228317809</v>
      </c>
      <c r="E119" s="36">
        <f>(AWMD_exIreland!F119/AWMD_exIreland!F118-1)*100</f>
        <v>1.2316145333259643</v>
      </c>
      <c r="F119" s="36">
        <f>(AWMD_exIreland!G119/AWMD_exIreland!G118-1)*100</f>
        <v>2.6455417467981412</v>
      </c>
      <c r="G119" s="36">
        <f>(AWMD_exIreland!H119/AWMD_exIreland!H118-1)*100</f>
        <v>2.2644751611299752</v>
      </c>
      <c r="I119" s="36">
        <f>(AWMD_Updated!C119/AWMD_Updated!C118-1)*100</f>
        <v>0.47457748207961892</v>
      </c>
      <c r="J119" s="36">
        <f>(AWMD_Updated!D119/AWMD_Updated!D118-1)*100</f>
        <v>0.83140226402085293</v>
      </c>
      <c r="K119" s="36">
        <f>(AWMD_Updated!E119/AWMD_Updated!E118-1)*100</f>
        <v>-0.27504228510949469</v>
      </c>
      <c r="L119" s="36">
        <f>(AWMD_Updated!F119/AWMD_Updated!F118-1)*100</f>
        <v>1.2979955678394495</v>
      </c>
      <c r="M119" s="36">
        <f>(AWMD_Updated!G119/AWMD_Updated!G118-1)*100</f>
        <v>2.762971334500075</v>
      </c>
      <c r="N119" s="36">
        <f>(AWMD_Updated!H119/AWMD_Updated!H118-1)*100</f>
        <v>2.4569717710925865</v>
      </c>
    </row>
    <row r="120" spans="1:14">
      <c r="A120" t="s">
        <v>239</v>
      </c>
      <c r="B120" s="36">
        <f>(AWMD_exIreland!C120/AWMD_exIreland!C119-1)*100</f>
        <v>1.2783216791591778</v>
      </c>
      <c r="C120" s="36">
        <f>(AWMD_exIreland!D120/AWMD_exIreland!D119-1)*100</f>
        <v>1.0005542478728202</v>
      </c>
      <c r="D120" s="36">
        <f>(AWMD_exIreland!E120/AWMD_exIreland!E119-1)*100</f>
        <v>0.37642671937816452</v>
      </c>
      <c r="E120" s="36">
        <f>(AWMD_exIreland!F120/AWMD_exIreland!F119-1)*100</f>
        <v>1.5949523754496209</v>
      </c>
      <c r="F120" s="36">
        <f>(AWMD_exIreland!G120/AWMD_exIreland!G119-1)*100</f>
        <v>2.6285652548122984</v>
      </c>
      <c r="G120" s="36">
        <f>(AWMD_exIreland!H120/AWMD_exIreland!H119-1)*100</f>
        <v>2.5485835123298495</v>
      </c>
      <c r="I120" s="36">
        <f>(AWMD_Updated!C120/AWMD_Updated!C119-1)*100</f>
        <v>1.3078011237627418</v>
      </c>
      <c r="J120" s="36">
        <f>(AWMD_Updated!D120/AWMD_Updated!D119-1)*100</f>
        <v>1.0485918425279683</v>
      </c>
      <c r="K120" s="36">
        <f>(AWMD_Updated!E120/AWMD_Updated!E119-1)*100</f>
        <v>0.40482927835712168</v>
      </c>
      <c r="L120" s="36">
        <f>(AWMD_Updated!F120/AWMD_Updated!F119-1)*100</f>
        <v>1.6976036352724488</v>
      </c>
      <c r="M120" s="36">
        <f>(AWMD_Updated!G120/AWMD_Updated!G119-1)*100</f>
        <v>2.736449999952173</v>
      </c>
      <c r="N120" s="36">
        <f>(AWMD_Updated!H120/AWMD_Updated!H119-1)*100</f>
        <v>2.6171185345898351</v>
      </c>
    </row>
    <row r="121" spans="1:14">
      <c r="A121" t="s">
        <v>240</v>
      </c>
      <c r="B121" s="36">
        <f>(AWMD_exIreland!C121/AWMD_exIreland!C120-1)*100</f>
        <v>1.0196096648565467</v>
      </c>
      <c r="C121" s="36">
        <f>(AWMD_exIreland!D121/AWMD_exIreland!D120-1)*100</f>
        <v>0.81103870289573887</v>
      </c>
      <c r="D121" s="36">
        <f>(AWMD_exIreland!E121/AWMD_exIreland!E120-1)*100</f>
        <v>1.0053312413134563</v>
      </c>
      <c r="E121" s="36">
        <f>(AWMD_exIreland!F121/AWMD_exIreland!F120-1)*100</f>
        <v>0.81740606874773913</v>
      </c>
      <c r="F121" s="36">
        <f>(AWMD_exIreland!G121/AWMD_exIreland!G120-1)*100</f>
        <v>3.1265429259685673</v>
      </c>
      <c r="G121" s="36">
        <f>(AWMD_exIreland!H121/AWMD_exIreland!H120-1)*100</f>
        <v>2.8107258028943427</v>
      </c>
      <c r="I121" s="36">
        <f>(AWMD_Updated!C121/AWMD_Updated!C120-1)*100</f>
        <v>1.0479265349991662</v>
      </c>
      <c r="J121" s="36">
        <f>(AWMD_Updated!D121/AWMD_Updated!D120-1)*100</f>
        <v>0.80458772467049133</v>
      </c>
      <c r="K121" s="36">
        <f>(AWMD_Updated!E121/AWMD_Updated!E120-1)*100</f>
        <v>1.0002323908089084</v>
      </c>
      <c r="L121" s="36">
        <f>(AWMD_Updated!F121/AWMD_Updated!F120-1)*100</f>
        <v>0.7592213958736993</v>
      </c>
      <c r="M121" s="36">
        <f>(AWMD_Updated!G121/AWMD_Updated!G120-1)*100</f>
        <v>3.1987243650922981</v>
      </c>
      <c r="N121" s="36">
        <f>(AWMD_Updated!H121/AWMD_Updated!H120-1)*100</f>
        <v>2.8710672298976281</v>
      </c>
    </row>
    <row r="122" spans="1:14">
      <c r="A122" t="s">
        <v>241</v>
      </c>
      <c r="B122" s="36">
        <f>(AWMD_exIreland!C122/AWMD_exIreland!C121-1)*100</f>
        <v>1.2896329583776289</v>
      </c>
      <c r="C122" s="36">
        <f>(AWMD_exIreland!D122/AWMD_exIreland!D121-1)*100</f>
        <v>0.94044328103528585</v>
      </c>
      <c r="D122" s="36">
        <f>(AWMD_exIreland!E122/AWMD_exIreland!E121-1)*100</f>
        <v>0.99484327648260429</v>
      </c>
      <c r="E122" s="36">
        <f>(AWMD_exIreland!F122/AWMD_exIreland!F121-1)*100</f>
        <v>1.9029799623457411</v>
      </c>
      <c r="F122" s="36">
        <f>(AWMD_exIreland!G122/AWMD_exIreland!G121-1)*100</f>
        <v>3.9570476583987713</v>
      </c>
      <c r="G122" s="36">
        <f>(AWMD_exIreland!H122/AWMD_exIreland!H121-1)*100</f>
        <v>2.966650759165268</v>
      </c>
      <c r="I122" s="36">
        <f>(AWMD_Updated!C122/AWMD_Updated!C121-1)*100</f>
        <v>1.2912888850021176</v>
      </c>
      <c r="J122" s="36">
        <f>(AWMD_Updated!D122/AWMD_Updated!D121-1)*100</f>
        <v>0.98806690465997882</v>
      </c>
      <c r="K122" s="36">
        <f>(AWMD_Updated!E122/AWMD_Updated!E121-1)*100</f>
        <v>0.9972520402760976</v>
      </c>
      <c r="L122" s="36">
        <f>(AWMD_Updated!F122/AWMD_Updated!F121-1)*100</f>
        <v>1.9096206052031883</v>
      </c>
      <c r="M122" s="36">
        <f>(AWMD_Updated!G122/AWMD_Updated!G121-1)*100</f>
        <v>3.8948139773842705</v>
      </c>
      <c r="N122" s="36">
        <f>(AWMD_Updated!H122/AWMD_Updated!H121-1)*100</f>
        <v>2.9473275630517826</v>
      </c>
    </row>
    <row r="123" spans="1:14">
      <c r="A123" t="s">
        <v>242</v>
      </c>
      <c r="B123" s="36">
        <f>(AWMD_exIreland!C123/AWMD_exIreland!C122-1)*100</f>
        <v>0.87744000892748808</v>
      </c>
      <c r="C123" s="36">
        <f>(AWMD_exIreland!D123/AWMD_exIreland!D122-1)*100</f>
        <v>0.66167271351138535</v>
      </c>
      <c r="D123" s="36">
        <f>(AWMD_exIreland!E123/AWMD_exIreland!E122-1)*100</f>
        <v>0.13576308835481221</v>
      </c>
      <c r="E123" s="36">
        <f>(AWMD_exIreland!F123/AWMD_exIreland!F122-1)*100</f>
        <v>0.94584758220082055</v>
      </c>
      <c r="F123" s="36">
        <f>(AWMD_exIreland!G123/AWMD_exIreland!G122-1)*100</f>
        <v>3.1351026318840791</v>
      </c>
      <c r="G123" s="36">
        <f>(AWMD_exIreland!H123/AWMD_exIreland!H122-1)*100</f>
        <v>3.2562896155886589</v>
      </c>
      <c r="I123" s="36">
        <f>(AWMD_Updated!C123/AWMD_Updated!C122-1)*100</f>
        <v>0.90566378812992898</v>
      </c>
      <c r="J123" s="36">
        <f>(AWMD_Updated!D123/AWMD_Updated!D122-1)*100</f>
        <v>0.68723730751825141</v>
      </c>
      <c r="K123" s="36">
        <f>(AWMD_Updated!E123/AWMD_Updated!E122-1)*100</f>
        <v>0.16762740179556701</v>
      </c>
      <c r="L123" s="36">
        <f>(AWMD_Updated!F123/AWMD_Updated!F122-1)*100</f>
        <v>0.94401800547079251</v>
      </c>
      <c r="M123" s="36">
        <f>(AWMD_Updated!G123/AWMD_Updated!G122-1)*100</f>
        <v>3.3023422432415961</v>
      </c>
      <c r="N123" s="36">
        <f>(AWMD_Updated!H123/AWMD_Updated!H122-1)*100</f>
        <v>3.4532851037046397</v>
      </c>
    </row>
    <row r="124" spans="1:14">
      <c r="A124" t="s">
        <v>243</v>
      </c>
      <c r="B124" s="36">
        <f>(AWMD_exIreland!C124/AWMD_exIreland!C123-1)*100</f>
        <v>0.65383609385885055</v>
      </c>
      <c r="C124" s="36">
        <f>(AWMD_exIreland!D124/AWMD_exIreland!D123-1)*100</f>
        <v>0.39118009326888359</v>
      </c>
      <c r="D124" s="36">
        <f>(AWMD_exIreland!E124/AWMD_exIreland!E123-1)*100</f>
        <v>0.64567355939761928</v>
      </c>
      <c r="E124" s="36">
        <f>(AWMD_exIreland!F124/AWMD_exIreland!F123-1)*100</f>
        <v>1.3067868064597477</v>
      </c>
      <c r="F124" s="36">
        <f>(AWMD_exIreland!G124/AWMD_exIreland!G123-1)*100</f>
        <v>2.0499133096250732</v>
      </c>
      <c r="G124" s="36">
        <f>(AWMD_exIreland!H124/AWMD_exIreland!H123-1)*100</f>
        <v>2.6799149066120576</v>
      </c>
      <c r="I124" s="36">
        <f>(AWMD_Updated!C124/AWMD_Updated!C123-1)*100</f>
        <v>0.67258434999506456</v>
      </c>
      <c r="J124" s="36">
        <f>(AWMD_Updated!D124/AWMD_Updated!D123-1)*100</f>
        <v>0.38501505580377238</v>
      </c>
      <c r="K124" s="36">
        <f>(AWMD_Updated!E124/AWMD_Updated!E123-1)*100</f>
        <v>0.66045615240293287</v>
      </c>
      <c r="L124" s="36">
        <f>(AWMD_Updated!F124/AWMD_Updated!F123-1)*100</f>
        <v>1.2784960853589267</v>
      </c>
      <c r="M124" s="36">
        <f>(AWMD_Updated!G124/AWMD_Updated!G123-1)*100</f>
        <v>2.1693024355858181</v>
      </c>
      <c r="N124" s="36">
        <f>(AWMD_Updated!H124/AWMD_Updated!H123-1)*100</f>
        <v>2.6820135592960703</v>
      </c>
    </row>
    <row r="125" spans="1:14">
      <c r="A125" t="s">
        <v>244</v>
      </c>
      <c r="B125" s="36">
        <f>(AWMD_exIreland!C125/AWMD_exIreland!C124-1)*100</f>
        <v>0.46307887073153697</v>
      </c>
      <c r="C125" s="36">
        <f>(AWMD_exIreland!D125/AWMD_exIreland!D124-1)*100</f>
        <v>0.28897530491169832</v>
      </c>
      <c r="D125" s="36">
        <f>(AWMD_exIreland!E125/AWMD_exIreland!E124-1)*100</f>
        <v>0.72128743778259174</v>
      </c>
      <c r="E125" s="36">
        <f>(AWMD_exIreland!F125/AWMD_exIreland!F124-1)*100</f>
        <v>-0.18583536379145338</v>
      </c>
      <c r="F125" s="36">
        <f>(AWMD_exIreland!G125/AWMD_exIreland!G124-1)*100</f>
        <v>3.5641941481659556</v>
      </c>
      <c r="G125" s="36">
        <f>(AWMD_exIreland!H125/AWMD_exIreland!H124-1)*100</f>
        <v>3.1558952343039959</v>
      </c>
      <c r="I125" s="36">
        <f>(AWMD_Updated!C125/AWMD_Updated!C124-1)*100</f>
        <v>0.47586581185952159</v>
      </c>
      <c r="J125" s="36">
        <f>(AWMD_Updated!D125/AWMD_Updated!D124-1)*100</f>
        <v>0.30169112781308627</v>
      </c>
      <c r="K125" s="36">
        <f>(AWMD_Updated!E125/AWMD_Updated!E124-1)*100</f>
        <v>0.7810256970511853</v>
      </c>
      <c r="L125" s="36">
        <f>(AWMD_Updated!F125/AWMD_Updated!F124-1)*100</f>
        <v>-0.22167778493884516</v>
      </c>
      <c r="M125" s="36">
        <f>(AWMD_Updated!G125/AWMD_Updated!G124-1)*100</f>
        <v>3.6344280048749456</v>
      </c>
      <c r="N125" s="36">
        <f>(AWMD_Updated!H125/AWMD_Updated!H124-1)*100</f>
        <v>3.3127173501360074</v>
      </c>
    </row>
    <row r="126" spans="1:14">
      <c r="A126" t="s">
        <v>245</v>
      </c>
      <c r="B126" s="36">
        <f>(AWMD_exIreland!C126/AWMD_exIreland!C125-1)*100</f>
        <v>1.0861279051482819</v>
      </c>
      <c r="C126" s="36">
        <f>(AWMD_exIreland!D126/AWMD_exIreland!D125-1)*100</f>
        <v>0.9180285352452966</v>
      </c>
      <c r="D126" s="36">
        <f>(AWMD_exIreland!E126/AWMD_exIreland!E125-1)*100</f>
        <v>0.76086996850746047</v>
      </c>
      <c r="E126" s="36">
        <f>(AWMD_exIreland!F126/AWMD_exIreland!F125-1)*100</f>
        <v>0.81070695348570698</v>
      </c>
      <c r="F126" s="36">
        <f>(AWMD_exIreland!G126/AWMD_exIreland!G125-1)*100</f>
        <v>-0.20608687421718175</v>
      </c>
      <c r="G126" s="36">
        <f>(AWMD_exIreland!H126/AWMD_exIreland!H125-1)*100</f>
        <v>-1.5478017383627418</v>
      </c>
      <c r="I126" s="36">
        <f>(AWMD_Updated!C126/AWMD_Updated!C125-1)*100</f>
        <v>1.1003770198024343</v>
      </c>
      <c r="J126" s="36">
        <f>(AWMD_Updated!D126/AWMD_Updated!D125-1)*100</f>
        <v>0.93214345601255744</v>
      </c>
      <c r="K126" s="36">
        <f>(AWMD_Updated!E126/AWMD_Updated!E125-1)*100</f>
        <v>0.74185309152703383</v>
      </c>
      <c r="L126" s="36">
        <f>(AWMD_Updated!F126/AWMD_Updated!F125-1)*100</f>
        <v>0.94136698137867736</v>
      </c>
      <c r="M126" s="36">
        <f>(AWMD_Updated!G126/AWMD_Updated!G125-1)*100</f>
        <v>0.12987992557873529</v>
      </c>
      <c r="N126" s="36">
        <f>(AWMD_Updated!H126/AWMD_Updated!H125-1)*100</f>
        <v>-1.2080996752358963</v>
      </c>
    </row>
    <row r="127" spans="1:14">
      <c r="A127" t="s">
        <v>246</v>
      </c>
      <c r="B127" s="36">
        <f>(AWMD_exIreland!C127/AWMD_exIreland!C126-1)*100</f>
        <v>2.9297632522018446E-2</v>
      </c>
      <c r="C127" s="36">
        <f>(AWMD_exIreland!D127/AWMD_exIreland!D126-1)*100</f>
        <v>7.6494758520029293E-2</v>
      </c>
      <c r="D127" s="36">
        <f>(AWMD_exIreland!E127/AWMD_exIreland!E126-1)*100</f>
        <v>-3.2764317327294012E-2</v>
      </c>
      <c r="E127" s="36">
        <f>(AWMD_exIreland!F127/AWMD_exIreland!F126-1)*100</f>
        <v>-0.24838000832884122</v>
      </c>
      <c r="F127" s="36">
        <f>(AWMD_exIreland!G127/AWMD_exIreland!G126-1)*100</f>
        <v>-0.53221463775945388</v>
      </c>
      <c r="G127" s="36">
        <f>(AWMD_exIreland!H127/AWMD_exIreland!H126-1)*100</f>
        <v>0.15025357401876605</v>
      </c>
      <c r="I127" s="36">
        <f>(AWMD_Updated!C127/AWMD_Updated!C126-1)*100</f>
        <v>4.6537477561425789E-2</v>
      </c>
      <c r="J127" s="36">
        <f>(AWMD_Updated!D127/AWMD_Updated!D126-1)*100</f>
        <v>0.10483659956981306</v>
      </c>
      <c r="K127" s="36">
        <f>(AWMD_Updated!E127/AWMD_Updated!E126-1)*100</f>
        <v>5.7468553802397793E-4</v>
      </c>
      <c r="L127" s="36">
        <f>(AWMD_Updated!F127/AWMD_Updated!F126-1)*100</f>
        <v>-0.22174429088461789</v>
      </c>
      <c r="M127" s="36">
        <f>(AWMD_Updated!G127/AWMD_Updated!G126-1)*100</f>
        <v>-0.72573658993008161</v>
      </c>
      <c r="N127" s="36">
        <f>(AWMD_Updated!H127/AWMD_Updated!H126-1)*100</f>
        <v>-0.16703145203789127</v>
      </c>
    </row>
    <row r="128" spans="1:14">
      <c r="A128" t="s">
        <v>247</v>
      </c>
      <c r="B128" s="36">
        <f>(AWMD_exIreland!C128/AWMD_exIreland!C127-1)*100</f>
        <v>0.2278671794986975</v>
      </c>
      <c r="C128" s="36">
        <f>(AWMD_exIreland!D128/AWMD_exIreland!D127-1)*100</f>
        <v>0.37787662164439073</v>
      </c>
      <c r="D128" s="36">
        <f>(AWMD_exIreland!E128/AWMD_exIreland!E127-1)*100</f>
        <v>0.21860951403140927</v>
      </c>
      <c r="E128" s="36">
        <f>(AWMD_exIreland!F128/AWMD_exIreland!F127-1)*100</f>
        <v>-0.68842272992901687</v>
      </c>
      <c r="F128" s="36">
        <f>(AWMD_exIreland!G128/AWMD_exIreland!G127-1)*100</f>
        <v>-0.52809783099918572</v>
      </c>
      <c r="G128" s="36">
        <f>(AWMD_exIreland!H128/AWMD_exIreland!H127-1)*100</f>
        <v>-1.1556424030161883</v>
      </c>
      <c r="I128" s="36">
        <f>(AWMD_Updated!C128/AWMD_Updated!C127-1)*100</f>
        <v>0.21463704527924232</v>
      </c>
      <c r="J128" s="36">
        <f>(AWMD_Updated!D128/AWMD_Updated!D127-1)*100</f>
        <v>0.36420213616132902</v>
      </c>
      <c r="K128" s="36">
        <f>(AWMD_Updated!E128/AWMD_Updated!E127-1)*100</f>
        <v>0.24873832478542468</v>
      </c>
      <c r="L128" s="36">
        <f>(AWMD_Updated!F128/AWMD_Updated!F127-1)*100</f>
        <v>-0.78575703116909867</v>
      </c>
      <c r="M128" s="36">
        <f>(AWMD_Updated!G128/AWMD_Updated!G127-1)*100</f>
        <v>-0.40113793085087002</v>
      </c>
      <c r="N128" s="36">
        <f>(AWMD_Updated!H128/AWMD_Updated!H127-1)*100</f>
        <v>-0.97825422754679314</v>
      </c>
    </row>
    <row r="129" spans="1:14">
      <c r="A129" t="s">
        <v>248</v>
      </c>
      <c r="B129" s="36">
        <f>(AWMD_exIreland!C129/AWMD_exIreland!C128-1)*100</f>
        <v>-7.9486466386446963E-2</v>
      </c>
      <c r="C129" s="36">
        <f>(AWMD_exIreland!D129/AWMD_exIreland!D128-1)*100</f>
        <v>0.38434063484056313</v>
      </c>
      <c r="D129" s="36">
        <f>(AWMD_exIreland!E129/AWMD_exIreland!E128-1)*100</f>
        <v>1.2201713558912752</v>
      </c>
      <c r="E129" s="36">
        <f>(AWMD_exIreland!F129/AWMD_exIreland!F128-1)*100</f>
        <v>-0.36724079236821749</v>
      </c>
      <c r="F129" s="36">
        <f>(AWMD_exIreland!G129/AWMD_exIreland!G128-1)*100</f>
        <v>-0.31589169100993963</v>
      </c>
      <c r="G129" s="36">
        <f>(AWMD_exIreland!H129/AWMD_exIreland!H128-1)*100</f>
        <v>-1.2761744364646499</v>
      </c>
      <c r="I129" s="36">
        <f>(AWMD_Updated!C129/AWMD_Updated!C128-1)*100</f>
        <v>-5.2501218500211611E-2</v>
      </c>
      <c r="J129" s="36">
        <f>(AWMD_Updated!D129/AWMD_Updated!D128-1)*100</f>
        <v>0.40814881728208352</v>
      </c>
      <c r="K129" s="36">
        <f>(AWMD_Updated!E129/AWMD_Updated!E128-1)*100</f>
        <v>1.2672720648831293</v>
      </c>
      <c r="L129" s="36">
        <f>(AWMD_Updated!F129/AWMD_Updated!F128-1)*100</f>
        <v>-0.32150289626022843</v>
      </c>
      <c r="M129" s="36">
        <f>(AWMD_Updated!G129/AWMD_Updated!G128-1)*100</f>
        <v>-0.22794141528708067</v>
      </c>
      <c r="N129" s="36">
        <f>(AWMD_Updated!H129/AWMD_Updated!H128-1)*100</f>
        <v>-1.1598825912675359</v>
      </c>
    </row>
    <row r="130" spans="1:14">
      <c r="A130" t="s">
        <v>249</v>
      </c>
      <c r="B130" s="36">
        <f>(AWMD_exIreland!C130/AWMD_exIreland!C129-1)*100</f>
        <v>0.16552504283116054</v>
      </c>
      <c r="C130" s="36">
        <f>(AWMD_exIreland!D130/AWMD_exIreland!D129-1)*100</f>
        <v>8.8986734747598106E-2</v>
      </c>
      <c r="D130" s="36">
        <f>(AWMD_exIreland!E130/AWMD_exIreland!E129-1)*100</f>
        <v>-6.0343050169064938E-2</v>
      </c>
      <c r="E130" s="36">
        <f>(AWMD_exIreland!F130/AWMD_exIreland!F129-1)*100</f>
        <v>-0.42050706358298662</v>
      </c>
      <c r="F130" s="36">
        <f>(AWMD_exIreland!G130/AWMD_exIreland!G129-1)*100</f>
        <v>0.72796500308982548</v>
      </c>
      <c r="G130" s="36">
        <f>(AWMD_exIreland!H130/AWMD_exIreland!H129-1)*100</f>
        <v>0.31334257240782648</v>
      </c>
      <c r="I130" s="36">
        <f>(AWMD_Updated!C130/AWMD_Updated!C129-1)*100</f>
        <v>0.2283758251043988</v>
      </c>
      <c r="J130" s="36">
        <f>(AWMD_Updated!D130/AWMD_Updated!D129-1)*100</f>
        <v>0.10157719001384624</v>
      </c>
      <c r="K130" s="36">
        <f>(AWMD_Updated!E130/AWMD_Updated!E129-1)*100</f>
        <v>-5.7408575720752086E-2</v>
      </c>
      <c r="L130" s="36">
        <f>(AWMD_Updated!F130/AWMD_Updated!F129-1)*100</f>
        <v>-0.34281560645946785</v>
      </c>
      <c r="M130" s="36">
        <f>(AWMD_Updated!G130/AWMD_Updated!G129-1)*100</f>
        <v>1.2173708952263551</v>
      </c>
      <c r="N130" s="36">
        <f>(AWMD_Updated!H130/AWMD_Updated!H129-1)*100</f>
        <v>0.63306198817083548</v>
      </c>
    </row>
    <row r="131" spans="1:14">
      <c r="A131" t="s">
        <v>250</v>
      </c>
      <c r="B131" s="36">
        <f>(AWMD_exIreland!C131/AWMD_exIreland!C130-1)*100</f>
        <v>0.49401947211766828</v>
      </c>
      <c r="C131" s="36">
        <f>(AWMD_exIreland!D131/AWMD_exIreland!D130-1)*100</f>
        <v>4.2398260246390151E-2</v>
      </c>
      <c r="D131" s="36">
        <f>(AWMD_exIreland!E131/AWMD_exIreland!E130-1)*100</f>
        <v>0.84576077830589291</v>
      </c>
      <c r="E131" s="36">
        <f>(AWMD_exIreland!F131/AWMD_exIreland!F130-1)*100</f>
        <v>-1.0203206432012002</v>
      </c>
      <c r="F131" s="36">
        <f>(AWMD_exIreland!G131/AWMD_exIreland!G130-1)*100</f>
        <v>1.7758085116483802</v>
      </c>
      <c r="G131" s="36">
        <f>(AWMD_exIreland!H131/AWMD_exIreland!H130-1)*100</f>
        <v>1.1444802041122859</v>
      </c>
      <c r="I131" s="36">
        <f>(AWMD_Updated!C131/AWMD_Updated!C130-1)*100</f>
        <v>0.46756065998405649</v>
      </c>
      <c r="J131" s="36">
        <f>(AWMD_Updated!D131/AWMD_Updated!D130-1)*100</f>
        <v>4.8784519874933707E-2</v>
      </c>
      <c r="K131" s="36">
        <f>(AWMD_Updated!E131/AWMD_Updated!E130-1)*100</f>
        <v>0.84834199774335151</v>
      </c>
      <c r="L131" s="36">
        <f>(AWMD_Updated!F131/AWMD_Updated!F130-1)*100</f>
        <v>-0.97894502907228675</v>
      </c>
      <c r="M131" s="36">
        <f>(AWMD_Updated!G131/AWMD_Updated!G130-1)*100</f>
        <v>1.2943702695469961</v>
      </c>
      <c r="N131" s="36">
        <f>(AWMD_Updated!H131/AWMD_Updated!H130-1)*100</f>
        <v>1.0260460594970988</v>
      </c>
    </row>
    <row r="132" spans="1:14">
      <c r="A132" t="s">
        <v>251</v>
      </c>
      <c r="B132" s="36">
        <f>(AWMD_exIreland!C132/AWMD_exIreland!C131-1)*100</f>
        <v>0.41817283555183327</v>
      </c>
      <c r="C132" s="36">
        <f>(AWMD_exIreland!D132/AWMD_exIreland!D131-1)*100</f>
        <v>0.50928027548724497</v>
      </c>
      <c r="D132" s="36">
        <f>(AWMD_exIreland!E132/AWMD_exIreland!E131-1)*100</f>
        <v>0.46207315750539379</v>
      </c>
      <c r="E132" s="36">
        <f>(AWMD_exIreland!F132/AWMD_exIreland!F131-1)*100</f>
        <v>0.36936816474411049</v>
      </c>
      <c r="F132" s="36">
        <f>(AWMD_exIreland!G132/AWMD_exIreland!G131-1)*100</f>
        <v>0.52461552196343408</v>
      </c>
      <c r="G132" s="36">
        <f>(AWMD_exIreland!H132/AWMD_exIreland!H131-1)*100</f>
        <v>0.53284446183039513</v>
      </c>
      <c r="I132" s="36">
        <f>(AWMD_Updated!C132/AWMD_Updated!C131-1)*100</f>
        <v>0.46222678331084843</v>
      </c>
      <c r="J132" s="36">
        <f>(AWMD_Updated!D132/AWMD_Updated!D131-1)*100</f>
        <v>0.53423576587416921</v>
      </c>
      <c r="K132" s="36">
        <f>(AWMD_Updated!E132/AWMD_Updated!E131-1)*100</f>
        <v>0.46360727440057925</v>
      </c>
      <c r="L132" s="36">
        <f>(AWMD_Updated!F132/AWMD_Updated!F131-1)*100</f>
        <v>0.47204645114373722</v>
      </c>
      <c r="M132" s="36">
        <f>(AWMD_Updated!G132/AWMD_Updated!G131-1)*100</f>
        <v>0.60396978426344727</v>
      </c>
      <c r="N132" s="36">
        <f>(AWMD_Updated!H132/AWMD_Updated!H131-1)*100</f>
        <v>0.44209237909602628</v>
      </c>
    </row>
    <row r="133" spans="1:14">
      <c r="A133" t="s">
        <v>252</v>
      </c>
      <c r="B133" s="36">
        <f>(AWMD_exIreland!C133/AWMD_exIreland!C132-1)*100</f>
        <v>0.17293543827343605</v>
      </c>
      <c r="C133" s="36">
        <f>(AWMD_exIreland!D133/AWMD_exIreland!D132-1)*100</f>
        <v>0.59978196448586818</v>
      </c>
      <c r="D133" s="36">
        <f>(AWMD_exIreland!E133/AWMD_exIreland!E132-1)*100</f>
        <v>0.67578244614594496</v>
      </c>
      <c r="E133" s="36">
        <f>(AWMD_exIreland!F133/AWMD_exIreland!F132-1)*100</f>
        <v>0.80370368988014196</v>
      </c>
      <c r="F133" s="36">
        <f>(AWMD_exIreland!G133/AWMD_exIreland!G132-1)*100</f>
        <v>1.1748442115705915</v>
      </c>
      <c r="G133" s="36">
        <f>(AWMD_exIreland!H133/AWMD_exIreland!H132-1)*100</f>
        <v>1.7368639784842266</v>
      </c>
      <c r="I133" s="36">
        <f>(AWMD_Updated!C133/AWMD_Updated!C132-1)*100</f>
        <v>0.18831125212845912</v>
      </c>
      <c r="J133" s="36">
        <f>(AWMD_Updated!D133/AWMD_Updated!D132-1)*100</f>
        <v>0.58893590783515304</v>
      </c>
      <c r="K133" s="36">
        <f>(AWMD_Updated!E133/AWMD_Updated!E132-1)*100</f>
        <v>0.67063014712684943</v>
      </c>
      <c r="L133" s="36">
        <f>(AWMD_Updated!F133/AWMD_Updated!F132-1)*100</f>
        <v>0.71584657573169341</v>
      </c>
      <c r="M133" s="36">
        <f>(AWMD_Updated!G133/AWMD_Updated!G132-1)*100</f>
        <v>0.95307709361553972</v>
      </c>
      <c r="N133" s="36">
        <f>(AWMD_Updated!H133/AWMD_Updated!H132-1)*100</f>
        <v>1.4136306657436259</v>
      </c>
    </row>
    <row r="134" spans="1:14">
      <c r="A134" t="s">
        <v>253</v>
      </c>
      <c r="B134" s="36">
        <f>(AWMD_exIreland!C134/AWMD_exIreland!C133-1)*100</f>
        <v>-0.23602032894006753</v>
      </c>
      <c r="C134" s="36">
        <f>(AWMD_exIreland!D134/AWMD_exIreland!D133-1)*100</f>
        <v>2.332850695421218E-2</v>
      </c>
      <c r="D134" s="36">
        <f>(AWMD_exIreland!E134/AWMD_exIreland!E133-1)*100</f>
        <v>1.6959675318073408E-2</v>
      </c>
      <c r="E134" s="36">
        <f>(AWMD_exIreland!F134/AWMD_exIreland!F133-1)*100</f>
        <v>-0.11536297687991803</v>
      </c>
      <c r="F134" s="36">
        <f>(AWMD_exIreland!G134/AWMD_exIreland!G133-1)*100</f>
        <v>-1.4497659241546446</v>
      </c>
      <c r="G134" s="36">
        <f>(AWMD_exIreland!H134/AWMD_exIreland!H133-1)*100</f>
        <v>0.46583021095922827</v>
      </c>
      <c r="I134" s="36">
        <f>(AWMD_Updated!C134/AWMD_Updated!C133-1)*100</f>
        <v>-0.26637467578192187</v>
      </c>
      <c r="J134" s="36">
        <f>(AWMD_Updated!D134/AWMD_Updated!D133-1)*100</f>
        <v>4.4415129791675056E-2</v>
      </c>
      <c r="K134" s="36">
        <f>(AWMD_Updated!E134/AWMD_Updated!E133-1)*100</f>
        <v>4.7528335083568685E-2</v>
      </c>
      <c r="L134" s="36">
        <f>(AWMD_Updated!F134/AWMD_Updated!F133-1)*100</f>
        <v>-0.11097077621079476</v>
      </c>
      <c r="M134" s="36">
        <f>(AWMD_Updated!G134/AWMD_Updated!G133-1)*100</f>
        <v>-1.4933416699150937</v>
      </c>
      <c r="N134" s="36">
        <f>(AWMD_Updated!H134/AWMD_Updated!H133-1)*100</f>
        <v>0.42184228124615419</v>
      </c>
    </row>
    <row r="135" spans="1:14">
      <c r="A135" t="s">
        <v>254</v>
      </c>
      <c r="B135" s="36">
        <f>(AWMD_exIreland!C135/AWMD_exIreland!C134-1)*100</f>
        <v>2.4313269926801162E-2</v>
      </c>
      <c r="C135" s="36">
        <f>(AWMD_exIreland!D135/AWMD_exIreland!D134-1)*100</f>
        <v>0.20300434444466831</v>
      </c>
      <c r="D135" s="36">
        <f>(AWMD_exIreland!E135/AWMD_exIreland!E134-1)*100</f>
        <v>0.49419343397958393</v>
      </c>
      <c r="E135" s="36">
        <f>(AWMD_exIreland!F135/AWMD_exIreland!F134-1)*100</f>
        <v>0.16709808037351781</v>
      </c>
      <c r="F135" s="36">
        <f>(AWMD_exIreland!G135/AWMD_exIreland!G134-1)*100</f>
        <v>-0.57923397982146962</v>
      </c>
      <c r="G135" s="36">
        <f>(AWMD_exIreland!H135/AWMD_exIreland!H134-1)*100</f>
        <v>-0.32237999290772867</v>
      </c>
      <c r="I135" s="36">
        <f>(AWMD_Updated!C135/AWMD_Updated!C134-1)*100</f>
        <v>5.351523692338489E-2</v>
      </c>
      <c r="J135" s="36">
        <f>(AWMD_Updated!D135/AWMD_Updated!D134-1)*100</f>
        <v>0.2104959783358451</v>
      </c>
      <c r="K135" s="36">
        <f>(AWMD_Updated!E135/AWMD_Updated!E134-1)*100</f>
        <v>0.47735437724776286</v>
      </c>
      <c r="L135" s="36">
        <f>(AWMD_Updated!F135/AWMD_Updated!F134-1)*100</f>
        <v>0.14203093836668845</v>
      </c>
      <c r="M135" s="36">
        <f>(AWMD_Updated!G135/AWMD_Updated!G134-1)*100</f>
        <v>-0.51588810239350247</v>
      </c>
      <c r="N135" s="36">
        <f>(AWMD_Updated!H135/AWMD_Updated!H134-1)*100</f>
        <v>-0.29146376366728788</v>
      </c>
    </row>
    <row r="136" spans="1:14">
      <c r="A136" t="s">
        <v>255</v>
      </c>
      <c r="B136" s="36">
        <f>(AWMD_exIreland!C136/AWMD_exIreland!C135-1)*100</f>
        <v>0.65181846577828662</v>
      </c>
      <c r="C136" s="36">
        <f>(AWMD_exIreland!D136/AWMD_exIreland!D135-1)*100</f>
        <v>0.61609354703253683</v>
      </c>
      <c r="D136" s="36">
        <f>(AWMD_exIreland!E136/AWMD_exIreland!E135-1)*100</f>
        <v>0.83590595114910737</v>
      </c>
      <c r="E136" s="36">
        <f>(AWMD_exIreland!F136/AWMD_exIreland!F135-1)*100</f>
        <v>0.7119646093487475</v>
      </c>
      <c r="F136" s="36">
        <f>(AWMD_exIreland!G136/AWMD_exIreland!G135-1)*100</f>
        <v>1.4925230565570713</v>
      </c>
      <c r="G136" s="36">
        <f>(AWMD_exIreland!H136/AWMD_exIreland!H135-1)*100</f>
        <v>0.87113393916429249</v>
      </c>
      <c r="I136" s="36">
        <f>(AWMD_Updated!C136/AWMD_Updated!C135-1)*100</f>
        <v>0.65228309550862118</v>
      </c>
      <c r="J136" s="36">
        <f>(AWMD_Updated!D136/AWMD_Updated!D135-1)*100</f>
        <v>0.61156796770092114</v>
      </c>
      <c r="K136" s="36">
        <f>(AWMD_Updated!E136/AWMD_Updated!E135-1)*100</f>
        <v>0.83723047792485517</v>
      </c>
      <c r="L136" s="36">
        <f>(AWMD_Updated!F136/AWMD_Updated!F135-1)*100</f>
        <v>0.88650857118470761</v>
      </c>
      <c r="M136" s="36">
        <f>(AWMD_Updated!G136/AWMD_Updated!G135-1)*100</f>
        <v>1.599379420148006</v>
      </c>
      <c r="N136" s="36">
        <f>(AWMD_Updated!H136/AWMD_Updated!H135-1)*100</f>
        <v>1.0183187778953773</v>
      </c>
    </row>
    <row r="137" spans="1:14">
      <c r="A137" t="s">
        <v>256</v>
      </c>
      <c r="B137" s="36">
        <f>(AWMD_exIreland!C137/AWMD_exIreland!C136-1)*100</f>
        <v>0.53250539698010968</v>
      </c>
      <c r="C137" s="36">
        <f>(AWMD_exIreland!D137/AWMD_exIreland!D136-1)*100</f>
        <v>0.33553726275912243</v>
      </c>
      <c r="D137" s="36">
        <f>(AWMD_exIreland!E137/AWMD_exIreland!E136-1)*100</f>
        <v>0.41010509363366143</v>
      </c>
      <c r="E137" s="36">
        <f>(AWMD_exIreland!F137/AWMD_exIreland!F136-1)*100</f>
        <v>0.65881486047378868</v>
      </c>
      <c r="F137" s="36">
        <f>(AWMD_exIreland!G137/AWMD_exIreland!G136-1)*100</f>
        <v>2.169703759521191</v>
      </c>
      <c r="G137" s="36">
        <f>(AWMD_exIreland!H137/AWMD_exIreland!H136-1)*100</f>
        <v>2.1582583495909136</v>
      </c>
      <c r="I137" s="36">
        <f>(AWMD_Updated!C137/AWMD_Updated!C136-1)*100</f>
        <v>0.64308767478342688</v>
      </c>
      <c r="J137" s="36">
        <f>(AWMD_Updated!D137/AWMD_Updated!D136-1)*100</f>
        <v>0.34737353943605775</v>
      </c>
      <c r="K137" s="36">
        <f>(AWMD_Updated!E137/AWMD_Updated!E136-1)*100</f>
        <v>0.40889608258851684</v>
      </c>
      <c r="L137" s="36">
        <f>(AWMD_Updated!F137/AWMD_Updated!F136-1)*100</f>
        <v>0.9360259935494275</v>
      </c>
      <c r="M137" s="36">
        <f>(AWMD_Updated!G137/AWMD_Updated!G136-1)*100</f>
        <v>2.3925657653229404</v>
      </c>
      <c r="N137" s="36">
        <f>(AWMD_Updated!H137/AWMD_Updated!H136-1)*100</f>
        <v>2.305517417833669</v>
      </c>
    </row>
    <row r="138" spans="1:14">
      <c r="A138" t="s">
        <v>257</v>
      </c>
      <c r="B138" s="36">
        <f>(AWMD_exIreland!C138/AWMD_exIreland!C137-1)*100</f>
        <v>0.56182919764484751</v>
      </c>
      <c r="C138" s="36">
        <f>(AWMD_exIreland!D138/AWMD_exIreland!D137-1)*100</f>
        <v>0.51067239035389456</v>
      </c>
      <c r="D138" s="36">
        <f>(AWMD_exIreland!E138/AWMD_exIreland!E137-1)*100</f>
        <v>-8.7605347707664372E-2</v>
      </c>
      <c r="E138" s="36">
        <f>(AWMD_exIreland!F138/AWMD_exIreland!F137-1)*100</f>
        <v>0.21610033583128185</v>
      </c>
      <c r="F138" s="36">
        <f>(AWMD_exIreland!G138/AWMD_exIreland!G137-1)*100</f>
        <v>2.2136047209737164</v>
      </c>
      <c r="G138" s="36">
        <f>(AWMD_exIreland!H138/AWMD_exIreland!H137-1)*100</f>
        <v>1.3683603360661545</v>
      </c>
      <c r="I138" s="36">
        <f>(AWMD_Updated!C138/AWMD_Updated!C137-1)*100</f>
        <v>0.52000300558132651</v>
      </c>
      <c r="J138" s="36">
        <f>(AWMD_Updated!D138/AWMD_Updated!D137-1)*100</f>
        <v>0.53039260492466767</v>
      </c>
      <c r="K138" s="36">
        <f>(AWMD_Updated!E138/AWMD_Updated!E137-1)*100</f>
        <v>-0.17833873862077576</v>
      </c>
      <c r="L138" s="36">
        <f>(AWMD_Updated!F138/AWMD_Updated!F137-1)*100</f>
        <v>1.9095360920529103E-2</v>
      </c>
      <c r="M138" s="36">
        <f>(AWMD_Updated!G138/AWMD_Updated!G137-1)*100</f>
        <v>1.9521378872238593</v>
      </c>
      <c r="N138" s="36">
        <f>(AWMD_Updated!H138/AWMD_Updated!H137-1)*100</f>
        <v>1.0257433249494685</v>
      </c>
    </row>
    <row r="139" spans="1:14">
      <c r="A139" t="s">
        <v>258</v>
      </c>
      <c r="B139" s="36">
        <f>(AWMD_exIreland!C139/AWMD_exIreland!C138-1)*100</f>
        <v>0.57687109369273237</v>
      </c>
      <c r="C139" s="36">
        <f>(AWMD_exIreland!D139/AWMD_exIreland!D138-1)*100</f>
        <v>0.21339180454991169</v>
      </c>
      <c r="D139" s="36">
        <f>(AWMD_exIreland!E139/AWMD_exIreland!E138-1)*100</f>
        <v>0.42548316353021587</v>
      </c>
      <c r="E139" s="36">
        <f>(AWMD_exIreland!F139/AWMD_exIreland!F138-1)*100</f>
        <v>0.76530555305733827</v>
      </c>
      <c r="F139" s="36">
        <f>(AWMD_exIreland!G139/AWMD_exIreland!G138-1)*100</f>
        <v>3.2009192878232007</v>
      </c>
      <c r="G139" s="36">
        <f>(AWMD_exIreland!H139/AWMD_exIreland!H138-1)*100</f>
        <v>2.5438543986363582</v>
      </c>
      <c r="I139" s="36">
        <f>(AWMD_Updated!C139/AWMD_Updated!C138-1)*100</f>
        <v>0.62576566744556583</v>
      </c>
      <c r="J139" s="36">
        <f>(AWMD_Updated!D139/AWMD_Updated!D138-1)*100</f>
        <v>0.2180058074004787</v>
      </c>
      <c r="K139" s="36">
        <f>(AWMD_Updated!E139/AWMD_Updated!E138-1)*100</f>
        <v>0.54622521079741304</v>
      </c>
      <c r="L139" s="36">
        <f>(AWMD_Updated!F139/AWMD_Updated!F138-1)*100</f>
        <v>0.85992874855265189</v>
      </c>
      <c r="M139" s="36">
        <f>(AWMD_Updated!G139/AWMD_Updated!G138-1)*100</f>
        <v>3.1803110352609298</v>
      </c>
      <c r="N139" s="36">
        <f>(AWMD_Updated!H139/AWMD_Updated!H138-1)*100</f>
        <v>2.5263625349172925</v>
      </c>
    </row>
    <row r="140" spans="1:14">
      <c r="A140" t="s">
        <v>259</v>
      </c>
      <c r="B140" s="36">
        <f>(AWMD_exIreland!C140/AWMD_exIreland!C139-1)*100</f>
        <v>0.25607955500390744</v>
      </c>
      <c r="C140" s="36">
        <f>(AWMD_exIreland!D140/AWMD_exIreland!D139-1)*100</f>
        <v>0.15243098725006288</v>
      </c>
      <c r="D140" s="36">
        <f>(AWMD_exIreland!E140/AWMD_exIreland!E139-1)*100</f>
        <v>0.53114610541384888</v>
      </c>
      <c r="E140" s="36">
        <f>(AWMD_exIreland!F140/AWMD_exIreland!F139-1)*100</f>
        <v>0.17755043159703998</v>
      </c>
      <c r="F140" s="36">
        <f>(AWMD_exIreland!G140/AWMD_exIreland!G139-1)*100</f>
        <v>0.12983805373623092</v>
      </c>
      <c r="G140" s="36">
        <f>(AWMD_exIreland!H140/AWMD_exIreland!H139-1)*100</f>
        <v>1.3847553135667656</v>
      </c>
      <c r="I140" s="36">
        <f>(AWMD_Updated!C140/AWMD_Updated!C139-1)*100</f>
        <v>0.2295232186064089</v>
      </c>
      <c r="J140" s="36">
        <f>(AWMD_Updated!D140/AWMD_Updated!D139-1)*100</f>
        <v>0.16329587111947319</v>
      </c>
      <c r="K140" s="36">
        <f>(AWMD_Updated!E140/AWMD_Updated!E139-1)*100</f>
        <v>0.54273293108397791</v>
      </c>
      <c r="L140" s="36">
        <f>(AWMD_Updated!F140/AWMD_Updated!F139-1)*100</f>
        <v>0.16663969413144297</v>
      </c>
      <c r="M140" s="36">
        <f>(AWMD_Updated!G140/AWMD_Updated!G139-1)*100</f>
        <v>0.12595933025145722</v>
      </c>
      <c r="N140" s="36">
        <f>(AWMD_Updated!H140/AWMD_Updated!H139-1)*100</f>
        <v>1.3775558541360811</v>
      </c>
    </row>
    <row r="141" spans="1:14">
      <c r="A141" t="s">
        <v>260</v>
      </c>
      <c r="B141" s="36">
        <f>(AWMD_exIreland!C141/AWMD_exIreland!C140-1)*100</f>
        <v>0.38670452419007351</v>
      </c>
      <c r="C141" s="36">
        <f>(AWMD_exIreland!D141/AWMD_exIreland!D140-1)*100</f>
        <v>0.84489521975195103</v>
      </c>
      <c r="D141" s="36">
        <f>(AWMD_exIreland!E141/AWMD_exIreland!E140-1)*100</f>
        <v>-8.0563116949838864E-2</v>
      </c>
      <c r="E141" s="36">
        <f>(AWMD_exIreland!F141/AWMD_exIreland!F140-1)*100</f>
        <v>0.36211830076080531</v>
      </c>
      <c r="F141" s="36">
        <f>(AWMD_exIreland!G141/AWMD_exIreland!G140-1)*100</f>
        <v>1.1872481707698723</v>
      </c>
      <c r="G141" s="36">
        <f>(AWMD_exIreland!H141/AWMD_exIreland!H140-1)*100</f>
        <v>1.5313942104514977</v>
      </c>
      <c r="I141" s="36">
        <f>(AWMD_Updated!C141/AWMD_Updated!C140-1)*100</f>
        <v>0.44726439407267726</v>
      </c>
      <c r="J141" s="36">
        <f>(AWMD_Updated!D141/AWMD_Updated!D140-1)*100</f>
        <v>0.84665836100410452</v>
      </c>
      <c r="K141" s="36">
        <f>(AWMD_Updated!E141/AWMD_Updated!E140-1)*100</f>
        <v>-6.1637464690356136E-2</v>
      </c>
      <c r="L141" s="36">
        <f>(AWMD_Updated!F141/AWMD_Updated!F140-1)*100</f>
        <v>0.41222765944635142</v>
      </c>
      <c r="M141" s="36">
        <f>(AWMD_Updated!G141/AWMD_Updated!G140-1)*100</f>
        <v>1.2223771236984371</v>
      </c>
      <c r="N141" s="36">
        <f>(AWMD_Updated!H141/AWMD_Updated!H140-1)*100</f>
        <v>1.5172992880644109</v>
      </c>
    </row>
    <row r="142" spans="1:14">
      <c r="A142" t="s">
        <v>261</v>
      </c>
      <c r="B142" s="36">
        <f>(AWMD_exIreland!C142/AWMD_exIreland!C141-1)*100</f>
        <v>0.25412371449213822</v>
      </c>
      <c r="C142" s="36">
        <f>(AWMD_exIreland!D142/AWMD_exIreland!D141-1)*100</f>
        <v>0.39979904802251998</v>
      </c>
      <c r="D142" s="36">
        <f>(AWMD_exIreland!E142/AWMD_exIreland!E141-1)*100</f>
        <v>0.61624330158815965</v>
      </c>
      <c r="E142" s="36">
        <f>(AWMD_exIreland!F142/AWMD_exIreland!F141-1)*100</f>
        <v>0.12446228957723182</v>
      </c>
      <c r="F142" s="36">
        <f>(AWMD_exIreland!G142/AWMD_exIreland!G141-1)*100</f>
        <v>0.70359151144256948</v>
      </c>
      <c r="G142" s="36">
        <f>(AWMD_exIreland!H142/AWMD_exIreland!H141-1)*100</f>
        <v>-5.1319610938282967E-2</v>
      </c>
      <c r="I142" s="36">
        <f>(AWMD_Updated!C142/AWMD_Updated!C141-1)*100</f>
        <v>0.27500637345772017</v>
      </c>
      <c r="J142" s="36">
        <f>(AWMD_Updated!D142/AWMD_Updated!D141-1)*100</f>
        <v>0.41892511229633111</v>
      </c>
      <c r="K142" s="36">
        <f>(AWMD_Updated!E142/AWMD_Updated!E141-1)*100</f>
        <v>0.59035709655121948</v>
      </c>
      <c r="L142" s="36">
        <f>(AWMD_Updated!F142/AWMD_Updated!F141-1)*100</f>
        <v>0.20766503794589219</v>
      </c>
      <c r="M142" s="36">
        <f>(AWMD_Updated!G142/AWMD_Updated!G141-1)*100</f>
        <v>0.66474128696640822</v>
      </c>
      <c r="N142" s="36">
        <f>(AWMD_Updated!H142/AWMD_Updated!H141-1)*100</f>
        <v>7.4791518170846949E-2</v>
      </c>
    </row>
    <row r="143" spans="1:14">
      <c r="A143" t="s">
        <v>262</v>
      </c>
      <c r="B143" s="36">
        <f>(AWMD_exIreland!C143/AWMD_exIreland!C142-1)*100</f>
        <v>0.60126919802421241</v>
      </c>
      <c r="C143" s="36">
        <f>(AWMD_exIreland!D143/AWMD_exIreland!D142-1)*100</f>
        <v>0.67976176469524141</v>
      </c>
      <c r="D143" s="36">
        <f>(AWMD_exIreland!E143/AWMD_exIreland!E142-1)*100</f>
        <v>0.55106734071179719</v>
      </c>
      <c r="E143" s="36">
        <f>(AWMD_exIreland!F143/AWMD_exIreland!F142-1)*100</f>
        <v>1.6119673384971556</v>
      </c>
      <c r="F143" s="36">
        <f>(AWMD_exIreland!G143/AWMD_exIreland!G142-1)*100</f>
        <v>1.6399983560155817</v>
      </c>
      <c r="G143" s="36">
        <f>(AWMD_exIreland!H143/AWMD_exIreland!H142-1)*100</f>
        <v>2.8305355154210954</v>
      </c>
      <c r="I143" s="36">
        <f>(AWMD_Updated!C143/AWMD_Updated!C142-1)*100</f>
        <v>0.61887258575443749</v>
      </c>
      <c r="J143" s="36">
        <f>(AWMD_Updated!D143/AWMD_Updated!D142-1)*100</f>
        <v>0.70802836839836125</v>
      </c>
      <c r="K143" s="36">
        <f>(AWMD_Updated!E143/AWMD_Updated!E142-1)*100</f>
        <v>0.55686614885865904</v>
      </c>
      <c r="L143" s="36">
        <f>(AWMD_Updated!F143/AWMD_Updated!F142-1)*100</f>
        <v>1.8156869344123194</v>
      </c>
      <c r="M143" s="36">
        <f>(AWMD_Updated!G143/AWMD_Updated!G142-1)*100</f>
        <v>1.6989407400204382</v>
      </c>
      <c r="N143" s="36">
        <f>(AWMD_Updated!H143/AWMD_Updated!H142-1)*100</f>
        <v>2.9005953304518828</v>
      </c>
    </row>
    <row r="144" spans="1:14">
      <c r="A144" t="s">
        <v>263</v>
      </c>
      <c r="B144" s="36">
        <f>(AWMD_exIreland!C144/AWMD_exIreland!C143-1)*100</f>
        <v>0.78753329561311869</v>
      </c>
      <c r="C144" s="36">
        <f>(AWMD_exIreland!D144/AWMD_exIreland!D143-1)*100</f>
        <v>0.43421012447872886</v>
      </c>
      <c r="D144" s="36">
        <f>(AWMD_exIreland!E144/AWMD_exIreland!E143-1)*100</f>
        <v>0.21111321013567164</v>
      </c>
      <c r="E144" s="36">
        <f>(AWMD_exIreland!F144/AWMD_exIreland!F143-1)*100</f>
        <v>1.1564268840926317</v>
      </c>
      <c r="F144" s="36">
        <f>(AWMD_exIreland!G144/AWMD_exIreland!G143-1)*100</f>
        <v>2.4758462576496498</v>
      </c>
      <c r="G144" s="36">
        <f>(AWMD_exIreland!H144/AWMD_exIreland!H143-1)*100</f>
        <v>1.7148561957937458</v>
      </c>
      <c r="I144" s="36">
        <f>(AWMD_Updated!C144/AWMD_Updated!C143-1)*100</f>
        <v>0.74622354076256947</v>
      </c>
      <c r="J144" s="36">
        <f>(AWMD_Updated!D144/AWMD_Updated!D143-1)*100</f>
        <v>0.47767039452852877</v>
      </c>
      <c r="K144" s="36">
        <f>(AWMD_Updated!E144/AWMD_Updated!E143-1)*100</f>
        <v>0.2384181737097979</v>
      </c>
      <c r="L144" s="36">
        <f>(AWMD_Updated!F144/AWMD_Updated!F143-1)*100</f>
        <v>1.2833133707591315</v>
      </c>
      <c r="M144" s="36">
        <f>(AWMD_Updated!G144/AWMD_Updated!G143-1)*100</f>
        <v>2.3542405824538148</v>
      </c>
      <c r="N144" s="36">
        <f>(AWMD_Updated!H144/AWMD_Updated!H143-1)*100</f>
        <v>1.9234992992694266</v>
      </c>
    </row>
    <row r="145" spans="1:14">
      <c r="A145" t="s">
        <v>264</v>
      </c>
      <c r="B145" s="36">
        <f>(AWMD_exIreland!C145/AWMD_exIreland!C144-1)*100</f>
        <v>0.63702602367992078</v>
      </c>
      <c r="C145" s="36">
        <f>(AWMD_exIreland!D145/AWMD_exIreland!D144-1)*100</f>
        <v>0.39180703028509622</v>
      </c>
      <c r="D145" s="36">
        <f>(AWMD_exIreland!E145/AWMD_exIreland!E144-1)*100</f>
        <v>8.9949069830042028E-2</v>
      </c>
      <c r="E145" s="36">
        <f>(AWMD_exIreland!F145/AWMD_exIreland!F144-1)*100</f>
        <v>1.0321361749856539</v>
      </c>
      <c r="F145" s="36">
        <f>(AWMD_exIreland!G145/AWMD_exIreland!G144-1)*100</f>
        <v>1.8050244210812583</v>
      </c>
      <c r="G145" s="36">
        <f>(AWMD_exIreland!H145/AWMD_exIreland!H144-1)*100</f>
        <v>2.3941860155456407</v>
      </c>
      <c r="I145" s="36">
        <f>(AWMD_Updated!C145/AWMD_Updated!C144-1)*100</f>
        <v>0.70053302031447551</v>
      </c>
      <c r="J145" s="36">
        <f>(AWMD_Updated!D145/AWMD_Updated!D144-1)*100</f>
        <v>0.39557902590550142</v>
      </c>
      <c r="K145" s="36">
        <f>(AWMD_Updated!E145/AWMD_Updated!E144-1)*100</f>
        <v>0.10136316809485901</v>
      </c>
      <c r="L145" s="36">
        <f>(AWMD_Updated!F145/AWMD_Updated!F144-1)*100</f>
        <v>0.97497973716003106</v>
      </c>
      <c r="M145" s="36">
        <f>(AWMD_Updated!G145/AWMD_Updated!G144-1)*100</f>
        <v>1.9419227130235583</v>
      </c>
      <c r="N145" s="36">
        <f>(AWMD_Updated!H145/AWMD_Updated!H144-1)*100</f>
        <v>2.272430585851426</v>
      </c>
    </row>
    <row r="146" spans="1:14">
      <c r="A146" t="s">
        <v>265</v>
      </c>
      <c r="B146" s="36">
        <f>(AWMD_exIreland!C146/AWMD_exIreland!C145-1)*100</f>
        <v>0.94475960649287316</v>
      </c>
      <c r="C146" s="36">
        <f>(AWMD_exIreland!D146/AWMD_exIreland!D145-1)*100</f>
        <v>0.65530203550938637</v>
      </c>
      <c r="D146" s="36">
        <f>(AWMD_exIreland!E146/AWMD_exIreland!E145-1)*100</f>
        <v>1.0463773622644501</v>
      </c>
      <c r="E146" s="36">
        <f>(AWMD_exIreland!F146/AWMD_exIreland!F145-1)*100</f>
        <v>1.0749649242677295</v>
      </c>
      <c r="F146" s="36">
        <f>(AWMD_exIreland!G146/AWMD_exIreland!G145-1)*100</f>
        <v>2.4354732195078777</v>
      </c>
      <c r="G146" s="36">
        <f>(AWMD_exIreland!H146/AWMD_exIreland!H145-1)*100</f>
        <v>2.4376740680417841</v>
      </c>
      <c r="I146" s="36">
        <f>(AWMD_Updated!C146/AWMD_Updated!C145-1)*100</f>
        <v>0.94459908910506929</v>
      </c>
      <c r="J146" s="36">
        <f>(AWMD_Updated!D146/AWMD_Updated!D145-1)*100</f>
        <v>0.65533798321211201</v>
      </c>
      <c r="K146" s="36">
        <f>(AWMD_Updated!E146/AWMD_Updated!E145-1)*100</f>
        <v>1.0368497149669587</v>
      </c>
      <c r="L146" s="36">
        <f>(AWMD_Updated!F146/AWMD_Updated!F145-1)*100</f>
        <v>1.1813137640952265</v>
      </c>
      <c r="M146" s="36">
        <f>(AWMD_Updated!G146/AWMD_Updated!G145-1)*100</f>
        <v>2.2901271715447979</v>
      </c>
      <c r="N146" s="36">
        <f>(AWMD_Updated!H146/AWMD_Updated!H145-1)*100</f>
        <v>2.4639297933343185</v>
      </c>
    </row>
    <row r="147" spans="1:14">
      <c r="A147" t="s">
        <v>266</v>
      </c>
      <c r="B147" s="36">
        <f>(AWMD_exIreland!C147/AWMD_exIreland!C146-1)*100</f>
        <v>1.1081028526671588</v>
      </c>
      <c r="C147" s="36">
        <f>(AWMD_exIreland!D147/AWMD_exIreland!D146-1)*100</f>
        <v>0.6250801495629732</v>
      </c>
      <c r="D147" s="36">
        <f>(AWMD_exIreland!E147/AWMD_exIreland!E146-1)*100</f>
        <v>0.32469776352983537</v>
      </c>
      <c r="E147" s="36">
        <f>(AWMD_exIreland!F147/AWMD_exIreland!F146-1)*100</f>
        <v>2.6888210820022351</v>
      </c>
      <c r="F147" s="36">
        <f>(AWMD_exIreland!G147/AWMD_exIreland!G146-1)*100</f>
        <v>2.4694809047039579</v>
      </c>
      <c r="G147" s="36">
        <f>(AWMD_exIreland!H147/AWMD_exIreland!H146-1)*100</f>
        <v>1.8512676733039024</v>
      </c>
      <c r="I147" s="36">
        <f>(AWMD_Updated!C147/AWMD_Updated!C146-1)*100</f>
        <v>1.1017142887635778</v>
      </c>
      <c r="J147" s="36">
        <f>(AWMD_Updated!D147/AWMD_Updated!D146-1)*100</f>
        <v>0.65154429065885644</v>
      </c>
      <c r="K147" s="36">
        <f>(AWMD_Updated!E147/AWMD_Updated!E146-1)*100</f>
        <v>0.35065658740462968</v>
      </c>
      <c r="L147" s="36">
        <f>(AWMD_Updated!F147/AWMD_Updated!F146-1)*100</f>
        <v>2.4721386874225981</v>
      </c>
      <c r="M147" s="36">
        <f>(AWMD_Updated!G147/AWMD_Updated!G146-1)*100</f>
        <v>2.4042679471634854</v>
      </c>
      <c r="N147" s="36">
        <f>(AWMD_Updated!H147/AWMD_Updated!H146-1)*100</f>
        <v>1.8708054891952486</v>
      </c>
    </row>
    <row r="148" spans="1:14">
      <c r="A148" t="s">
        <v>267</v>
      </c>
      <c r="B148" s="36">
        <f>(AWMD_exIreland!C148/AWMD_exIreland!C147-1)*100</f>
        <v>0.54478601885608047</v>
      </c>
      <c r="C148" s="36">
        <f>(AWMD_exIreland!D148/AWMD_exIreland!D147-1)*100</f>
        <v>0.34345879802215595</v>
      </c>
      <c r="D148" s="36">
        <f>(AWMD_exIreland!E148/AWMD_exIreland!E147-1)*100</f>
        <v>0.30146375847901474</v>
      </c>
      <c r="E148" s="36">
        <f>(AWMD_exIreland!F148/AWMD_exIreland!F147-1)*100</f>
        <v>0.66024812545282252</v>
      </c>
      <c r="F148" s="36">
        <f>(AWMD_exIreland!G148/AWMD_exIreland!G147-1)*100</f>
        <v>0.76423583005109652</v>
      </c>
      <c r="G148" s="36">
        <f>(AWMD_exIreland!H148/AWMD_exIreland!H147-1)*100</f>
        <v>0.84899224116781191</v>
      </c>
      <c r="I148" s="36">
        <f>(AWMD_Updated!C148/AWMD_Updated!C147-1)*100</f>
        <v>0.54933531204299779</v>
      </c>
      <c r="J148" s="36">
        <f>(AWMD_Updated!D148/AWMD_Updated!D147-1)*100</f>
        <v>0.34780599240082921</v>
      </c>
      <c r="K148" s="36">
        <f>(AWMD_Updated!E148/AWMD_Updated!E147-1)*100</f>
        <v>0.31718027173517349</v>
      </c>
      <c r="L148" s="36">
        <f>(AWMD_Updated!F148/AWMD_Updated!F147-1)*100</f>
        <v>0.67557922203815846</v>
      </c>
      <c r="M148" s="36">
        <f>(AWMD_Updated!G148/AWMD_Updated!G147-1)*100</f>
        <v>0.90130868743563131</v>
      </c>
      <c r="N148" s="36">
        <f>(AWMD_Updated!H148/AWMD_Updated!H147-1)*100</f>
        <v>0.75572543021298344</v>
      </c>
    </row>
    <row r="149" spans="1:14">
      <c r="A149" t="s">
        <v>268</v>
      </c>
      <c r="B149" s="36">
        <f>(AWMD_exIreland!C149/AWMD_exIreland!C148-1)*100</f>
        <v>1.167112142956328</v>
      </c>
      <c r="C149" s="36">
        <f>(AWMD_exIreland!D149/AWMD_exIreland!D148-1)*100</f>
        <v>0.70439700738518241</v>
      </c>
      <c r="D149" s="36">
        <f>(AWMD_exIreland!E149/AWMD_exIreland!E148-1)*100</f>
        <v>0.88222199966032644</v>
      </c>
      <c r="E149" s="36">
        <f>(AWMD_exIreland!F149/AWMD_exIreland!F148-1)*100</f>
        <v>2.265117766711966</v>
      </c>
      <c r="F149" s="36">
        <f>(AWMD_exIreland!G149/AWMD_exIreland!G148-1)*100</f>
        <v>3.3999038667955617</v>
      </c>
      <c r="G149" s="36">
        <f>(AWMD_exIreland!H149/AWMD_exIreland!H148-1)*100</f>
        <v>2.8065948885543035</v>
      </c>
      <c r="I149" s="36">
        <f>(AWMD_Updated!C149/AWMD_Updated!C148-1)*100</f>
        <v>1.1705326327382526</v>
      </c>
      <c r="J149" s="36">
        <f>(AWMD_Updated!D149/AWMD_Updated!D148-1)*100</f>
        <v>0.72724217001014502</v>
      </c>
      <c r="K149" s="36">
        <f>(AWMD_Updated!E149/AWMD_Updated!E148-1)*100</f>
        <v>0.89578180722069689</v>
      </c>
      <c r="L149" s="36">
        <f>(AWMD_Updated!F149/AWMD_Updated!F148-1)*100</f>
        <v>2.2980597379129275</v>
      </c>
      <c r="M149" s="36">
        <f>(AWMD_Updated!G149/AWMD_Updated!G148-1)*100</f>
        <v>3.2301805438530673</v>
      </c>
      <c r="N149" s="36">
        <f>(AWMD_Updated!H149/AWMD_Updated!H148-1)*100</f>
        <v>2.8230965680474895</v>
      </c>
    </row>
    <row r="150" spans="1:14">
      <c r="A150" t="s">
        <v>269</v>
      </c>
      <c r="B150" s="36">
        <f>(AWMD_exIreland!C150/AWMD_exIreland!C149-1)*100</f>
        <v>0.62571496578389674</v>
      </c>
      <c r="C150" s="36">
        <f>(AWMD_exIreland!D150/AWMD_exIreland!D149-1)*100</f>
        <v>0.16468195164343058</v>
      </c>
      <c r="D150" s="36">
        <f>(AWMD_exIreland!E150/AWMD_exIreland!E149-1)*100</f>
        <v>0.45820384174233286</v>
      </c>
      <c r="E150" s="36">
        <f>(AWMD_exIreland!F150/AWMD_exIreland!F149-1)*100</f>
        <v>0.9675035319054448</v>
      </c>
      <c r="F150" s="36">
        <f>(AWMD_exIreland!G150/AWMD_exIreland!G149-1)*100</f>
        <v>0.73766925258387239</v>
      </c>
      <c r="G150" s="36">
        <f>(AWMD_exIreland!H150/AWMD_exIreland!H149-1)*100</f>
        <v>1.5233250005546761</v>
      </c>
      <c r="I150" s="36">
        <f>(AWMD_Updated!C150/AWMD_Updated!C149-1)*100</f>
        <v>0.70243640761589177</v>
      </c>
      <c r="J150" s="36">
        <f>(AWMD_Updated!D150/AWMD_Updated!D149-1)*100</f>
        <v>0.20611344801408915</v>
      </c>
      <c r="K150" s="36">
        <f>(AWMD_Updated!E150/AWMD_Updated!E149-1)*100</f>
        <v>0.50277879721039032</v>
      </c>
      <c r="L150" s="36">
        <f>(AWMD_Updated!F150/AWMD_Updated!F149-1)*100</f>
        <v>1.0426556936282694</v>
      </c>
      <c r="M150" s="36">
        <f>(AWMD_Updated!G150/AWMD_Updated!G149-1)*100</f>
        <v>0.92565190995301805</v>
      </c>
      <c r="N150" s="36">
        <f>(AWMD_Updated!H150/AWMD_Updated!H149-1)*100</f>
        <v>1.6030428761515392</v>
      </c>
    </row>
    <row r="151" spans="1:14">
      <c r="A151" t="s">
        <v>270</v>
      </c>
      <c r="B151" s="36">
        <f>(AWMD_exIreland!C151/AWMD_exIreland!C150-1)*100</f>
        <v>0.70062231062208991</v>
      </c>
      <c r="C151" s="36">
        <f>(AWMD_exIreland!D151/AWMD_exIreland!D150-1)*100</f>
        <v>0.76372434227633956</v>
      </c>
      <c r="D151" s="36">
        <f>(AWMD_exIreland!E151/AWMD_exIreland!E150-1)*100</f>
        <v>0.47018062261816596</v>
      </c>
      <c r="E151" s="36">
        <f>(AWMD_exIreland!F151/AWMD_exIreland!F150-1)*100</f>
        <v>0.63643369875170386</v>
      </c>
      <c r="F151" s="36">
        <f>(AWMD_exIreland!G151/AWMD_exIreland!G150-1)*100</f>
        <v>1.8433087279181137</v>
      </c>
      <c r="G151" s="36">
        <f>(AWMD_exIreland!H151/AWMD_exIreland!H150-1)*100</f>
        <v>0.94903725828703323</v>
      </c>
      <c r="I151" s="36">
        <f>(AWMD_Updated!C151/AWMD_Updated!C150-1)*100</f>
        <v>0.67550673470835321</v>
      </c>
      <c r="J151" s="36">
        <f>(AWMD_Updated!D151/AWMD_Updated!D150-1)*100</f>
        <v>0.76174911171251747</v>
      </c>
      <c r="K151" s="36">
        <f>(AWMD_Updated!E151/AWMD_Updated!E150-1)*100</f>
        <v>0.47383449154394519</v>
      </c>
      <c r="L151" s="36">
        <f>(AWMD_Updated!F151/AWMD_Updated!F150-1)*100</f>
        <v>0.54531391639136562</v>
      </c>
      <c r="M151" s="36">
        <f>(AWMD_Updated!G151/AWMD_Updated!G150-1)*100</f>
        <v>1.8333684181291776</v>
      </c>
      <c r="N151" s="36">
        <f>(AWMD_Updated!H151/AWMD_Updated!H150-1)*100</f>
        <v>1.0345361100489781</v>
      </c>
    </row>
    <row r="152" spans="1:14">
      <c r="A152" t="s">
        <v>271</v>
      </c>
      <c r="B152" s="36">
        <f>(AWMD_exIreland!C152/AWMD_exIreland!C151-1)*100</f>
        <v>0.45845308118310779</v>
      </c>
      <c r="C152" s="36">
        <f>(AWMD_exIreland!D152/AWMD_exIreland!D151-1)*100</f>
        <v>0.29596293960987285</v>
      </c>
      <c r="D152" s="36">
        <f>(AWMD_exIreland!E152/AWMD_exIreland!E151-1)*100</f>
        <v>0.37505518254365988</v>
      </c>
      <c r="E152" s="36">
        <f>(AWMD_exIreland!F152/AWMD_exIreland!F151-1)*100</f>
        <v>0.86398304027208717</v>
      </c>
      <c r="F152" s="36">
        <f>(AWMD_exIreland!G152/AWMD_exIreland!G151-1)*100</f>
        <v>1.4971760933355727</v>
      </c>
      <c r="G152" s="36">
        <f>(AWMD_exIreland!H152/AWMD_exIreland!H151-1)*100</f>
        <v>1.8118201053538785</v>
      </c>
      <c r="I152" s="36">
        <f>(AWMD_Updated!C152/AWMD_Updated!C151-1)*100</f>
        <v>0.38875657071817393</v>
      </c>
      <c r="J152" s="36">
        <f>(AWMD_Updated!D152/AWMD_Updated!D151-1)*100</f>
        <v>0.30836933694673441</v>
      </c>
      <c r="K152" s="36">
        <f>(AWMD_Updated!E152/AWMD_Updated!E151-1)*100</f>
        <v>0.38752498745084907</v>
      </c>
      <c r="L152" s="36">
        <f>(AWMD_Updated!F152/AWMD_Updated!F151-1)*100</f>
        <v>0.68180448074219857</v>
      </c>
      <c r="M152" s="36">
        <f>(AWMD_Updated!G152/AWMD_Updated!G151-1)*100</f>
        <v>1.3809946121674521</v>
      </c>
      <c r="N152" s="36">
        <f>(AWMD_Updated!H152/AWMD_Updated!H151-1)*100</f>
        <v>1.8421104082593454</v>
      </c>
    </row>
    <row r="153" spans="1:14">
      <c r="A153" t="s">
        <v>272</v>
      </c>
      <c r="B153" s="36">
        <f>(AWMD_exIreland!C153/AWMD_exIreland!C152-1)*100</f>
        <v>0.44083059834223448</v>
      </c>
      <c r="C153" s="36">
        <f>(AWMD_exIreland!D153/AWMD_exIreland!D152-1)*100</f>
        <v>0.35246470859515711</v>
      </c>
      <c r="D153" s="36">
        <f>(AWMD_exIreland!E153/AWMD_exIreland!E152-1)*100</f>
        <v>0.57606437960053825</v>
      </c>
      <c r="E153" s="36">
        <f>(AWMD_exIreland!F153/AWMD_exIreland!F152-1)*100</f>
        <v>2.040401801351055</v>
      </c>
      <c r="F153" s="36">
        <f>(AWMD_exIreland!G153/AWMD_exIreland!G152-1)*100</f>
        <v>0.39223193924602384</v>
      </c>
      <c r="G153" s="36">
        <f>(AWMD_exIreland!H153/AWMD_exIreland!H152-1)*100</f>
        <v>1.15051569264637</v>
      </c>
      <c r="I153" s="36">
        <f>(AWMD_Updated!C153/AWMD_Updated!C152-1)*100</f>
        <v>0.51354272542503132</v>
      </c>
      <c r="J153" s="36">
        <f>(AWMD_Updated!D153/AWMD_Updated!D152-1)*100</f>
        <v>0.36437915526417175</v>
      </c>
      <c r="K153" s="36">
        <f>(AWMD_Updated!E153/AWMD_Updated!E152-1)*100</f>
        <v>0.56467876794401572</v>
      </c>
      <c r="L153" s="36">
        <f>(AWMD_Updated!F153/AWMD_Updated!F152-1)*100</f>
        <v>1.8769232369169497</v>
      </c>
      <c r="M153" s="36">
        <f>(AWMD_Updated!G153/AWMD_Updated!G152-1)*100</f>
        <v>0.53895881998273776</v>
      </c>
      <c r="N153" s="36">
        <f>(AWMD_Updated!H153/AWMD_Updated!H152-1)*100</f>
        <v>1.0466401357332344</v>
      </c>
    </row>
    <row r="154" spans="1:14">
      <c r="A154" t="s">
        <v>273</v>
      </c>
      <c r="B154" s="36">
        <f>(AWMD_exIreland!C154/AWMD_exIreland!C153-1)*100</f>
        <v>0.7221800125386757</v>
      </c>
      <c r="C154" s="36">
        <f>(AWMD_exIreland!D154/AWMD_exIreland!D153-1)*100</f>
        <v>0.17569594358337604</v>
      </c>
      <c r="D154" s="36">
        <f>(AWMD_exIreland!E154/AWMD_exIreland!E153-1)*100</f>
        <v>0.74649705232867625</v>
      </c>
      <c r="E154" s="36">
        <f>(AWMD_exIreland!F154/AWMD_exIreland!F153-1)*100</f>
        <v>-0.63231687270677295</v>
      </c>
      <c r="F154" s="36">
        <f>(AWMD_exIreland!G154/AWMD_exIreland!G153-1)*100</f>
        <v>1.8910681329087131</v>
      </c>
      <c r="G154" s="36">
        <f>(AWMD_exIreland!H154/AWMD_exIreland!H153-1)*100</f>
        <v>0.11486268839246971</v>
      </c>
      <c r="I154" s="36">
        <f>(AWMD_Updated!C154/AWMD_Updated!C153-1)*100</f>
        <v>0.64627240998285096</v>
      </c>
      <c r="J154" s="36">
        <f>(AWMD_Updated!D154/AWMD_Updated!D153-1)*100</f>
        <v>0.1996773457693779</v>
      </c>
      <c r="K154" s="36">
        <f>(AWMD_Updated!E154/AWMD_Updated!E153-1)*100</f>
        <v>0.7322146510748917</v>
      </c>
      <c r="L154" s="36">
        <f>(AWMD_Updated!F154/AWMD_Updated!F153-1)*100</f>
        <v>-0.33561136825317472</v>
      </c>
      <c r="M154" s="36">
        <f>(AWMD_Updated!G154/AWMD_Updated!G153-1)*100</f>
        <v>1.5748693320593254</v>
      </c>
      <c r="N154" s="36">
        <f>(AWMD_Updated!H154/AWMD_Updated!H153-1)*100</f>
        <v>8.2393572828909356E-2</v>
      </c>
    </row>
    <row r="155" spans="1:14">
      <c r="A155" t="s">
        <v>274</v>
      </c>
      <c r="B155" s="36">
        <f>(AWMD_exIreland!C155/AWMD_exIreland!C154-1)*100</f>
        <v>-0.45294922017899975</v>
      </c>
      <c r="C155" s="36">
        <f>(AWMD_exIreland!D155/AWMD_exIreland!D154-1)*100</f>
        <v>-0.3629885771510688</v>
      </c>
      <c r="D155" s="36">
        <f>(AWMD_exIreland!E155/AWMD_exIreland!E154-1)*100</f>
        <v>1.0035179923858717</v>
      </c>
      <c r="E155" s="36">
        <f>(AWMD_exIreland!F155/AWMD_exIreland!F154-1)*100</f>
        <v>-0.98483215423970094</v>
      </c>
      <c r="F155" s="36">
        <f>(AWMD_exIreland!G155/AWMD_exIreland!G154-1)*100</f>
        <v>-0.92226014545956359</v>
      </c>
      <c r="G155" s="36">
        <f>(AWMD_exIreland!H155/AWMD_exIreland!H154-1)*100</f>
        <v>-0.6376927737304805</v>
      </c>
      <c r="I155" s="36">
        <f>(AWMD_Updated!C155/AWMD_Updated!C154-1)*100</f>
        <v>-0.4826793980418298</v>
      </c>
      <c r="J155" s="36">
        <f>(AWMD_Updated!D155/AWMD_Updated!D154-1)*100</f>
        <v>-0.39816757875361652</v>
      </c>
      <c r="K155" s="36">
        <f>(AWMD_Updated!E155/AWMD_Updated!E154-1)*100</f>
        <v>0.99330020762868898</v>
      </c>
      <c r="L155" s="36">
        <f>(AWMD_Updated!F155/AWMD_Updated!F154-1)*100</f>
        <v>-1.3768086141517144</v>
      </c>
      <c r="M155" s="36">
        <f>(AWMD_Updated!G155/AWMD_Updated!G154-1)*100</f>
        <v>-0.94397275234890943</v>
      </c>
      <c r="N155" s="36">
        <f>(AWMD_Updated!H155/AWMD_Updated!H154-1)*100</f>
        <v>-0.73477494535133525</v>
      </c>
    </row>
    <row r="156" spans="1:14">
      <c r="A156" t="s">
        <v>275</v>
      </c>
      <c r="B156" s="36">
        <f>(AWMD_exIreland!C156/AWMD_exIreland!C155-1)*100</f>
        <v>-0.5502374663543641</v>
      </c>
      <c r="C156" s="36">
        <f>(AWMD_exIreland!D156/AWMD_exIreland!D155-1)*100</f>
        <v>-0.37590086377150556</v>
      </c>
      <c r="D156" s="36">
        <f>(AWMD_exIreland!E156/AWMD_exIreland!E155-1)*100</f>
        <v>8.3320487078042405E-2</v>
      </c>
      <c r="E156" s="36">
        <f>(AWMD_exIreland!F156/AWMD_exIreland!F155-1)*100</f>
        <v>-1.650461484825827</v>
      </c>
      <c r="F156" s="36">
        <f>(AWMD_exIreland!G156/AWMD_exIreland!G155-1)*100</f>
        <v>-1.2052446603267875</v>
      </c>
      <c r="G156" s="36">
        <f>(AWMD_exIreland!H156/AWMD_exIreland!H155-1)*100</f>
        <v>-0.46484860769016034</v>
      </c>
      <c r="I156" s="36">
        <f>(AWMD_Updated!C156/AWMD_Updated!C155-1)*100</f>
        <v>-0.5392523702006824</v>
      </c>
      <c r="J156" s="36">
        <f>(AWMD_Updated!D156/AWMD_Updated!D155-1)*100</f>
        <v>-0.36213126647863803</v>
      </c>
      <c r="K156" s="36">
        <f>(AWMD_Updated!E156/AWMD_Updated!E155-1)*100</f>
        <v>7.4798009968812806E-2</v>
      </c>
      <c r="L156" s="36">
        <f>(AWMD_Updated!F156/AWMD_Updated!F155-1)*100</f>
        <v>-1.6361515231241186</v>
      </c>
      <c r="M156" s="36">
        <f>(AWMD_Updated!G156/AWMD_Updated!G155-1)*100</f>
        <v>-1.1366634221768535</v>
      </c>
      <c r="N156" s="36">
        <f>(AWMD_Updated!H156/AWMD_Updated!H155-1)*100</f>
        <v>-0.50840277672969947</v>
      </c>
    </row>
    <row r="157" spans="1:14">
      <c r="A157" t="s">
        <v>276</v>
      </c>
      <c r="B157" s="36">
        <f>(AWMD_exIreland!C157/AWMD_exIreland!C156-1)*100</f>
        <v>-1.6537426150134316</v>
      </c>
      <c r="C157" s="36">
        <f>(AWMD_exIreland!D157/AWMD_exIreland!D156-1)*100</f>
        <v>-0.64086297903438449</v>
      </c>
      <c r="D157" s="36">
        <f>(AWMD_exIreland!E157/AWMD_exIreland!E156-1)*100</f>
        <v>0.71829820169386771</v>
      </c>
      <c r="E157" s="36">
        <f>(AWMD_exIreland!F157/AWMD_exIreland!F156-1)*100</f>
        <v>-3.1008614874457052</v>
      </c>
      <c r="F157" s="36">
        <f>(AWMD_exIreland!G157/AWMD_exIreland!G156-1)*100</f>
        <v>-5.9956373026281096</v>
      </c>
      <c r="G157" s="36">
        <f>(AWMD_exIreland!H157/AWMD_exIreland!H156-1)*100</f>
        <v>-5.0933560044635566</v>
      </c>
      <c r="I157" s="36">
        <f>(AWMD_Updated!C157/AWMD_Updated!C156-1)*100</f>
        <v>-1.714009372361236</v>
      </c>
      <c r="J157" s="36">
        <f>(AWMD_Updated!D157/AWMD_Updated!D156-1)*100</f>
        <v>-0.63830827443660532</v>
      </c>
      <c r="K157" s="36">
        <f>(AWMD_Updated!E157/AWMD_Updated!E156-1)*100</f>
        <v>0.70981701558971988</v>
      </c>
      <c r="L157" s="36">
        <f>(AWMD_Updated!F157/AWMD_Updated!F156-1)*100</f>
        <v>-3.2773982633823584</v>
      </c>
      <c r="M157" s="36">
        <f>(AWMD_Updated!G157/AWMD_Updated!G156-1)*100</f>
        <v>-5.7459896310682819</v>
      </c>
      <c r="N157" s="36">
        <f>(AWMD_Updated!H157/AWMD_Updated!H156-1)*100</f>
        <v>-4.875494615696951</v>
      </c>
    </row>
    <row r="158" spans="1:14">
      <c r="A158" t="s">
        <v>277</v>
      </c>
      <c r="B158" s="36">
        <f>(AWMD_exIreland!C158/AWMD_exIreland!C157-1)*100</f>
        <v>-3.1240770597587564</v>
      </c>
      <c r="C158" s="36">
        <f>(AWMD_exIreland!D158/AWMD_exIreland!D157-1)*100</f>
        <v>-0.32259433829635586</v>
      </c>
      <c r="D158" s="36">
        <f>(AWMD_exIreland!E158/AWMD_exIreland!E157-1)*100</f>
        <v>0.82002190811547582</v>
      </c>
      <c r="E158" s="36">
        <f>(AWMD_exIreland!F158/AWMD_exIreland!F157-1)*100</f>
        <v>-5.7388854501159496</v>
      </c>
      <c r="F158" s="36">
        <f>(AWMD_exIreland!G158/AWMD_exIreland!G157-1)*100</f>
        <v>-9.3685228062232007</v>
      </c>
      <c r="G158" s="36">
        <f>(AWMD_exIreland!H158/AWMD_exIreland!H157-1)*100</f>
        <v>-7.7737952826360974</v>
      </c>
      <c r="I158" s="36">
        <f>(AWMD_Updated!C158/AWMD_Updated!C157-1)*100</f>
        <v>-3.0690548952563512</v>
      </c>
      <c r="J158" s="36">
        <f>(AWMD_Updated!D158/AWMD_Updated!D157-1)*100</f>
        <v>-0.35985660759439986</v>
      </c>
      <c r="K158" s="36">
        <f>(AWMD_Updated!E158/AWMD_Updated!E157-1)*100</f>
        <v>0.84621905460555702</v>
      </c>
      <c r="L158" s="36">
        <f>(AWMD_Updated!F158/AWMD_Updated!F157-1)*100</f>
        <v>-5.6223013200098038</v>
      </c>
      <c r="M158" s="36">
        <f>(AWMD_Updated!G158/AWMD_Updated!G157-1)*100</f>
        <v>-8.6826222852555368</v>
      </c>
      <c r="N158" s="36">
        <f>(AWMD_Updated!H158/AWMD_Updated!H157-1)*100</f>
        <v>-7.337990332476096</v>
      </c>
    </row>
    <row r="159" spans="1:14">
      <c r="A159" t="s">
        <v>278</v>
      </c>
      <c r="B159" s="36">
        <f>(AWMD_exIreland!C159/AWMD_exIreland!C158-1)*100</f>
        <v>-5.6822185924843005E-3</v>
      </c>
      <c r="C159" s="36">
        <f>(AWMD_exIreland!D159/AWMD_exIreland!D158-1)*100</f>
        <v>7.471684403501655E-2</v>
      </c>
      <c r="D159" s="36">
        <f>(AWMD_exIreland!E159/AWMD_exIreland!E158-1)*100</f>
        <v>0.6689905324233969</v>
      </c>
      <c r="E159" s="36">
        <f>(AWMD_exIreland!F159/AWMD_exIreland!F158-1)*100</f>
        <v>-2.3449131515795529</v>
      </c>
      <c r="F159" s="36">
        <f>(AWMD_exIreland!G159/AWMD_exIreland!G158-1)*100</f>
        <v>-0.539798984216322</v>
      </c>
      <c r="G159" s="36">
        <f>(AWMD_exIreland!H159/AWMD_exIreland!H158-1)*100</f>
        <v>-2.3510766534988292</v>
      </c>
      <c r="I159" s="36">
        <f>(AWMD_Updated!C159/AWMD_Updated!C158-1)*100</f>
        <v>2.9837622101736017E-3</v>
      </c>
      <c r="J159" s="36">
        <f>(AWMD_Updated!D159/AWMD_Updated!D158-1)*100</f>
        <v>6.0930556953087134E-2</v>
      </c>
      <c r="K159" s="36">
        <f>(AWMD_Updated!E159/AWMD_Updated!E158-1)*100</f>
        <v>0.54053401926830169</v>
      </c>
      <c r="L159" s="36">
        <f>(AWMD_Updated!F159/AWMD_Updated!F158-1)*100</f>
        <v>-2.3640166447464805</v>
      </c>
      <c r="M159" s="36">
        <f>(AWMD_Updated!G159/AWMD_Updated!G158-1)*100</f>
        <v>-0.59014606222611565</v>
      </c>
      <c r="N159" s="36">
        <f>(AWMD_Updated!H159/AWMD_Updated!H158-1)*100</f>
        <v>-2.4022661206545948</v>
      </c>
    </row>
    <row r="160" spans="1:14">
      <c r="A160" t="s">
        <v>279</v>
      </c>
      <c r="B160" s="36">
        <f>(AWMD_exIreland!C160/AWMD_exIreland!C159-1)*100</f>
        <v>0.3807779406890921</v>
      </c>
      <c r="C160" s="36">
        <f>(AWMD_exIreland!D160/AWMD_exIreland!D159-1)*100</f>
        <v>0.11835107283459934</v>
      </c>
      <c r="D160" s="36">
        <f>(AWMD_exIreland!E160/AWMD_exIreland!E159-1)*100</f>
        <v>0.87116347935161098</v>
      </c>
      <c r="E160" s="36">
        <f>(AWMD_exIreland!F160/AWMD_exIreland!F159-1)*100</f>
        <v>-1.0541619358934939</v>
      </c>
      <c r="F160" s="36">
        <f>(AWMD_exIreland!G160/AWMD_exIreland!G159-1)*100</f>
        <v>2.7232859158195843</v>
      </c>
      <c r="G160" s="36">
        <f>(AWMD_exIreland!H160/AWMD_exIreland!H159-1)*100</f>
        <v>2.4748463955961419</v>
      </c>
      <c r="I160" s="36">
        <f>(AWMD_Updated!C160/AWMD_Updated!C159-1)*100</f>
        <v>0.35979610230598702</v>
      </c>
      <c r="J160" s="36">
        <f>(AWMD_Updated!D160/AWMD_Updated!D159-1)*100</f>
        <v>0.10575428549293164</v>
      </c>
      <c r="K160" s="36">
        <f>(AWMD_Updated!E160/AWMD_Updated!E159-1)*100</f>
        <v>0.85240337155314538</v>
      </c>
      <c r="L160" s="36">
        <f>(AWMD_Updated!F160/AWMD_Updated!F159-1)*100</f>
        <v>-1.0927760258763963</v>
      </c>
      <c r="M160" s="36">
        <f>(AWMD_Updated!G160/AWMD_Updated!G159-1)*100</f>
        <v>2.5379602255544587</v>
      </c>
      <c r="N160" s="36">
        <f>(AWMD_Updated!H160/AWMD_Updated!H159-1)*100</f>
        <v>2.1900957453554026</v>
      </c>
    </row>
    <row r="161" spans="1:14">
      <c r="A161" t="s">
        <v>280</v>
      </c>
      <c r="B161" s="36">
        <f>(AWMD_exIreland!C161/AWMD_exIreland!C160-1)*100</f>
        <v>0.47579689572345707</v>
      </c>
      <c r="C161" s="36">
        <f>(AWMD_exIreland!D161/AWMD_exIreland!D160-1)*100</f>
        <v>0.22601619202775591</v>
      </c>
      <c r="D161" s="36">
        <f>(AWMD_exIreland!E161/AWMD_exIreland!E160-1)*100</f>
        <v>-0.30986650591136033</v>
      </c>
      <c r="E161" s="36">
        <f>(AWMD_exIreland!F161/AWMD_exIreland!F160-1)*100</f>
        <v>-0.35488672320841408</v>
      </c>
      <c r="F161" s="36">
        <f>(AWMD_exIreland!G161/AWMD_exIreland!G160-1)*100</f>
        <v>2.1828916897300044</v>
      </c>
      <c r="G161" s="36">
        <f>(AWMD_exIreland!H161/AWMD_exIreland!H160-1)*100</f>
        <v>1.2947918120259194</v>
      </c>
      <c r="I161" s="36">
        <f>(AWMD_Updated!C161/AWMD_Updated!C160-1)*100</f>
        <v>0.4305158439681378</v>
      </c>
      <c r="J161" s="36">
        <f>(AWMD_Updated!D161/AWMD_Updated!D160-1)*100</f>
        <v>0.22608158060306582</v>
      </c>
      <c r="K161" s="36">
        <f>(AWMD_Updated!E161/AWMD_Updated!E160-1)*100</f>
        <v>-0.3061491418389406</v>
      </c>
      <c r="L161" s="36">
        <f>(AWMD_Updated!F161/AWMD_Updated!F160-1)*100</f>
        <v>-0.35664484901981597</v>
      </c>
      <c r="M161" s="36">
        <f>(AWMD_Updated!G161/AWMD_Updated!G160-1)*100</f>
        <v>2.1311100814712658</v>
      </c>
      <c r="N161" s="36">
        <f>(AWMD_Updated!H161/AWMD_Updated!H160-1)*100</f>
        <v>1.4177454258365474</v>
      </c>
    </row>
    <row r="162" spans="1:14">
      <c r="A162" t="s">
        <v>281</v>
      </c>
      <c r="B162" s="36">
        <f>(AWMD_exIreland!C162/AWMD_exIreland!C161-1)*100</f>
        <v>0.36303834632913645</v>
      </c>
      <c r="C162" s="36">
        <f>(AWMD_exIreland!D162/AWMD_exIreland!D161-1)*100</f>
        <v>7.0723744133172062E-2</v>
      </c>
      <c r="D162" s="36">
        <f>(AWMD_exIreland!E162/AWMD_exIreland!E161-1)*100</f>
        <v>0.34062676916581935</v>
      </c>
      <c r="E162" s="36">
        <f>(AWMD_exIreland!F162/AWMD_exIreland!F161-1)*100</f>
        <v>-0.40401309488327097</v>
      </c>
      <c r="F162" s="36">
        <f>(AWMD_exIreland!G162/AWMD_exIreland!G161-1)*100</f>
        <v>2.4709637369144</v>
      </c>
      <c r="G162" s="36">
        <f>(AWMD_exIreland!H162/AWMD_exIreland!H161-1)*100</f>
        <v>3.3110858741146165</v>
      </c>
      <c r="I162" s="36">
        <f>(AWMD_Updated!C162/AWMD_Updated!C161-1)*100</f>
        <v>0.39473813560817472</v>
      </c>
      <c r="J162" s="36">
        <f>(AWMD_Updated!D162/AWMD_Updated!D161-1)*100</f>
        <v>7.2883184466254747E-2</v>
      </c>
      <c r="K162" s="36">
        <f>(AWMD_Updated!E162/AWMD_Updated!E161-1)*100</f>
        <v>0.32097378352700101</v>
      </c>
      <c r="L162" s="36">
        <f>(AWMD_Updated!F162/AWMD_Updated!F161-1)*100</f>
        <v>-0.67504772922182266</v>
      </c>
      <c r="M162" s="36">
        <f>(AWMD_Updated!G162/AWMD_Updated!G161-1)*100</f>
        <v>2.4578762057026138</v>
      </c>
      <c r="N162" s="36">
        <f>(AWMD_Updated!H162/AWMD_Updated!H161-1)*100</f>
        <v>2.9704814098293397</v>
      </c>
    </row>
    <row r="163" spans="1:14">
      <c r="A163" t="s">
        <v>282</v>
      </c>
      <c r="B163" s="36">
        <f>(AWMD_exIreland!C163/AWMD_exIreland!C162-1)*100</f>
        <v>0.92778537223143775</v>
      </c>
      <c r="C163" s="36">
        <f>(AWMD_exIreland!D163/AWMD_exIreland!D162-1)*100</f>
        <v>0.33412367731180392</v>
      </c>
      <c r="D163" s="36">
        <f>(AWMD_exIreland!E163/AWMD_exIreland!E162-1)*100</f>
        <v>-0.20531080141503733</v>
      </c>
      <c r="E163" s="36">
        <f>(AWMD_exIreland!F163/AWMD_exIreland!F162-1)*100</f>
        <v>2.0975090607853408</v>
      </c>
      <c r="F163" s="36">
        <f>(AWMD_exIreland!G163/AWMD_exIreland!G162-1)*100</f>
        <v>4.8660427744773083</v>
      </c>
      <c r="G163" s="36">
        <f>(AWMD_exIreland!H163/AWMD_exIreland!H162-1)*100</f>
        <v>4.6309860163237015</v>
      </c>
      <c r="I163" s="36">
        <f>(AWMD_Updated!C163/AWMD_Updated!C162-1)*100</f>
        <v>0.93383481908435595</v>
      </c>
      <c r="J163" s="36">
        <f>(AWMD_Updated!D163/AWMD_Updated!D162-1)*100</f>
        <v>0.33504886633046738</v>
      </c>
      <c r="K163" s="36">
        <f>(AWMD_Updated!E163/AWMD_Updated!E162-1)*100</f>
        <v>-0.24501610960395714</v>
      </c>
      <c r="L163" s="36">
        <f>(AWMD_Updated!F163/AWMD_Updated!F162-1)*100</f>
        <v>2.1891321746927206</v>
      </c>
      <c r="M163" s="36">
        <f>(AWMD_Updated!G163/AWMD_Updated!G162-1)*100</f>
        <v>4.8510343222764485</v>
      </c>
      <c r="N163" s="36">
        <f>(AWMD_Updated!H163/AWMD_Updated!H162-1)*100</f>
        <v>4.6466792651759903</v>
      </c>
    </row>
    <row r="164" spans="1:14">
      <c r="A164" t="s">
        <v>283</v>
      </c>
      <c r="B164" s="36">
        <f>(AWMD_exIreland!C164/AWMD_exIreland!C163-1)*100</f>
        <v>0.43721102042533211</v>
      </c>
      <c r="C164" s="36">
        <f>(AWMD_exIreland!D164/AWMD_exIreland!D163-1)*100</f>
        <v>0.32197896743615395</v>
      </c>
      <c r="D164" s="36">
        <f>(AWMD_exIreland!E164/AWMD_exIreland!E163-1)*100</f>
        <v>0.32341471951844447</v>
      </c>
      <c r="E164" s="36">
        <f>(AWMD_exIreland!F164/AWMD_exIreland!F163-1)*100</f>
        <v>-0.21845819862106319</v>
      </c>
      <c r="F164" s="36">
        <f>(AWMD_exIreland!G164/AWMD_exIreland!G163-1)*100</f>
        <v>2.0050335591366375</v>
      </c>
      <c r="G164" s="36">
        <f>(AWMD_exIreland!H164/AWMD_exIreland!H163-1)*100</f>
        <v>0.99224079104793805</v>
      </c>
      <c r="I164" s="36">
        <f>(AWMD_Updated!C164/AWMD_Updated!C163-1)*100</f>
        <v>0.44474080670309224</v>
      </c>
      <c r="J164" s="36">
        <f>(AWMD_Updated!D164/AWMD_Updated!D163-1)*100</f>
        <v>0.32612747231850481</v>
      </c>
      <c r="K164" s="36">
        <f>(AWMD_Updated!E164/AWMD_Updated!E163-1)*100</f>
        <v>0.30368405033898149</v>
      </c>
      <c r="L164" s="36">
        <f>(AWMD_Updated!F164/AWMD_Updated!F163-1)*100</f>
        <v>-0.354267102753969</v>
      </c>
      <c r="M164" s="36">
        <f>(AWMD_Updated!G164/AWMD_Updated!G163-1)*100</f>
        <v>2.0163007436581504</v>
      </c>
      <c r="N164" s="36">
        <f>(AWMD_Updated!H164/AWMD_Updated!H163-1)*100</f>
        <v>1.0236688406318306</v>
      </c>
    </row>
    <row r="165" spans="1:14">
      <c r="A165" t="s">
        <v>284</v>
      </c>
      <c r="B165" s="36">
        <f>(AWMD_exIreland!C165/AWMD_exIreland!C164-1)*100</f>
        <v>0.62264476583893114</v>
      </c>
      <c r="C165" s="36">
        <f>(AWMD_exIreland!D165/AWMD_exIreland!D164-1)*100</f>
        <v>0.42801152085327754</v>
      </c>
      <c r="D165" s="36">
        <f>(AWMD_exIreland!E165/AWMD_exIreland!E164-1)*100</f>
        <v>-0.3450991824554106</v>
      </c>
      <c r="E165" s="36">
        <f>(AWMD_exIreland!F165/AWMD_exIreland!F164-1)*100</f>
        <v>-4.9117196800951834E-2</v>
      </c>
      <c r="F165" s="36">
        <f>(AWMD_exIreland!G165/AWMD_exIreland!G164-1)*100</f>
        <v>1.9688423205918237</v>
      </c>
      <c r="G165" s="36">
        <f>(AWMD_exIreland!H165/AWMD_exIreland!H164-1)*100</f>
        <v>1.7795685577838283</v>
      </c>
      <c r="I165" s="36">
        <f>(AWMD_Updated!C165/AWMD_Updated!C164-1)*100</f>
        <v>0.59484651324177573</v>
      </c>
      <c r="J165" s="36">
        <f>(AWMD_Updated!D165/AWMD_Updated!D164-1)*100</f>
        <v>0.4077944492832275</v>
      </c>
      <c r="K165" s="36">
        <f>(AWMD_Updated!E165/AWMD_Updated!E164-1)*100</f>
        <v>-0.29583182899961535</v>
      </c>
      <c r="L165" s="36">
        <f>(AWMD_Updated!F165/AWMD_Updated!F164-1)*100</f>
        <v>8.6090597343790876E-2</v>
      </c>
      <c r="M165" s="36">
        <f>(AWMD_Updated!G165/AWMD_Updated!G164-1)*100</f>
        <v>1.7290398161095233</v>
      </c>
      <c r="N165" s="36">
        <f>(AWMD_Updated!H165/AWMD_Updated!H164-1)*100</f>
        <v>1.7783905470807326</v>
      </c>
    </row>
    <row r="166" spans="1:14">
      <c r="A166" t="s">
        <v>285</v>
      </c>
      <c r="B166" s="36">
        <f>(AWMD_exIreland!C166/AWMD_exIreland!C165-1)*100</f>
        <v>0.93105298262936564</v>
      </c>
      <c r="C166" s="36">
        <f>(AWMD_exIreland!D166/AWMD_exIreland!D165-1)*100</f>
        <v>-0.17289917636458263</v>
      </c>
      <c r="D166" s="36">
        <f>(AWMD_exIreland!E166/AWMD_exIreland!E165-1)*100</f>
        <v>0.10504760246627942</v>
      </c>
      <c r="E166" s="36">
        <f>(AWMD_exIreland!F166/AWMD_exIreland!F165-1)*100</f>
        <v>1.7041235967978796</v>
      </c>
      <c r="F166" s="36">
        <f>(AWMD_exIreland!G166/AWMD_exIreland!G165-1)*100</f>
        <v>2.0126782914017038</v>
      </c>
      <c r="G166" s="36">
        <f>(AWMD_exIreland!H166/AWMD_exIreland!H165-1)*100</f>
        <v>1.8864744504802466</v>
      </c>
      <c r="I166" s="36">
        <f>(AWMD_Updated!C166/AWMD_Updated!C165-1)*100</f>
        <v>0.94630406331253081</v>
      </c>
      <c r="J166" s="36">
        <f>(AWMD_Updated!D166/AWMD_Updated!D165-1)*100</f>
        <v>-0.17259976450715309</v>
      </c>
      <c r="K166" s="36">
        <f>(AWMD_Updated!E166/AWMD_Updated!E165-1)*100</f>
        <v>0.12813299361602581</v>
      </c>
      <c r="L166" s="36">
        <f>(AWMD_Updated!F166/AWMD_Updated!F165-1)*100</f>
        <v>1.5146180449793878</v>
      </c>
      <c r="M166" s="36">
        <f>(AWMD_Updated!G166/AWMD_Updated!G165-1)*100</f>
        <v>2.1108435286479432</v>
      </c>
      <c r="N166" s="36">
        <f>(AWMD_Updated!H166/AWMD_Updated!H165-1)*100</f>
        <v>1.7680793813442008</v>
      </c>
    </row>
    <row r="167" spans="1:14">
      <c r="A167" t="s">
        <v>286</v>
      </c>
      <c r="B167" s="36">
        <f>(AWMD_exIreland!C167/AWMD_exIreland!C166-1)*100</f>
        <v>-2.1253461860781808E-2</v>
      </c>
      <c r="C167" s="36">
        <f>(AWMD_exIreland!D167/AWMD_exIreland!D166-1)*100</f>
        <v>-0.23890585101041806</v>
      </c>
      <c r="D167" s="36">
        <f>(AWMD_exIreland!E167/AWMD_exIreland!E166-1)*100</f>
        <v>8.9435313438701591E-2</v>
      </c>
      <c r="E167" s="36">
        <f>(AWMD_exIreland!F167/AWMD_exIreland!F166-1)*100</f>
        <v>-0.47623611507908725</v>
      </c>
      <c r="F167" s="36">
        <f>(AWMD_exIreland!G167/AWMD_exIreland!G166-1)*100</f>
        <v>0.82484005268788074</v>
      </c>
      <c r="G167" s="36">
        <f>(AWMD_exIreland!H167/AWMD_exIreland!H166-1)*100</f>
        <v>-0.20040726935103281</v>
      </c>
      <c r="I167" s="36">
        <f>(AWMD_Updated!C167/AWMD_Updated!C166-1)*100</f>
        <v>-3.9648231485722718E-3</v>
      </c>
      <c r="J167" s="36">
        <f>(AWMD_Updated!D167/AWMD_Updated!D166-1)*100</f>
        <v>-0.24596381015588031</v>
      </c>
      <c r="K167" s="36">
        <f>(AWMD_Updated!E167/AWMD_Updated!E166-1)*100</f>
        <v>0.10428410230207685</v>
      </c>
      <c r="L167" s="36">
        <f>(AWMD_Updated!F167/AWMD_Updated!F166-1)*100</f>
        <v>-0.23874511977929336</v>
      </c>
      <c r="M167" s="36">
        <f>(AWMD_Updated!G167/AWMD_Updated!G166-1)*100</f>
        <v>0.77540125089559098</v>
      </c>
      <c r="N167" s="36">
        <f>(AWMD_Updated!H167/AWMD_Updated!H166-1)*100</f>
        <v>-0.1519830820763457</v>
      </c>
    </row>
    <row r="168" spans="1:14">
      <c r="A168" t="s">
        <v>287</v>
      </c>
      <c r="B168" s="36">
        <f>(AWMD_exIreland!C168/AWMD_exIreland!C167-1)*100</f>
        <v>4.215783514676108E-2</v>
      </c>
      <c r="C168" s="36">
        <f>(AWMD_exIreland!D168/AWMD_exIreland!D167-1)*100</f>
        <v>-3.8184323661549779E-2</v>
      </c>
      <c r="D168" s="36">
        <f>(AWMD_exIreland!E168/AWMD_exIreland!E167-1)*100</f>
        <v>-2.9420612122132983E-2</v>
      </c>
      <c r="E168" s="36">
        <f>(AWMD_exIreland!F168/AWMD_exIreland!F167-1)*100</f>
        <v>0.2385791933535053</v>
      </c>
      <c r="F168" s="36">
        <f>(AWMD_exIreland!G168/AWMD_exIreland!G167-1)*100</f>
        <v>0.94563857940439533</v>
      </c>
      <c r="G168" s="36">
        <f>(AWMD_exIreland!H168/AWMD_exIreland!H167-1)*100</f>
        <v>0.30362187629573434</v>
      </c>
      <c r="I168" s="36">
        <f>(AWMD_Updated!C168/AWMD_Updated!C167-1)*100</f>
        <v>1.7644696934948634E-2</v>
      </c>
      <c r="J168" s="36">
        <f>(AWMD_Updated!D168/AWMD_Updated!D167-1)*100</f>
        <v>-6.2553302404122491E-2</v>
      </c>
      <c r="K168" s="36">
        <f>(AWMD_Updated!E168/AWMD_Updated!E167-1)*100</f>
        <v>-4.6046996087001357E-2</v>
      </c>
      <c r="L168" s="36">
        <f>(AWMD_Updated!F168/AWMD_Updated!F167-1)*100</f>
        <v>4.4804109044882523E-2</v>
      </c>
      <c r="M168" s="36">
        <f>(AWMD_Updated!G168/AWMD_Updated!G167-1)*100</f>
        <v>0.87099235201022474</v>
      </c>
      <c r="N168" s="36">
        <f>(AWMD_Updated!H168/AWMD_Updated!H167-1)*100</f>
        <v>0.24407098688565831</v>
      </c>
    </row>
    <row r="169" spans="1:14">
      <c r="A169" t="s">
        <v>288</v>
      </c>
      <c r="B169" s="36">
        <f>(AWMD_exIreland!C169/AWMD_exIreland!C168-1)*100</f>
        <v>-0.28057914196993883</v>
      </c>
      <c r="C169" s="36">
        <f>(AWMD_exIreland!D169/AWMD_exIreland!D168-1)*100</f>
        <v>-0.43224006608474363</v>
      </c>
      <c r="D169" s="36">
        <f>(AWMD_exIreland!E169/AWMD_exIreland!E168-1)*100</f>
        <v>0.16600633124814745</v>
      </c>
      <c r="E169" s="36">
        <f>(AWMD_exIreland!F169/AWMD_exIreland!F168-1)*100</f>
        <v>-0.49932921420564602</v>
      </c>
      <c r="F169" s="36">
        <f>(AWMD_exIreland!G169/AWMD_exIreland!G168-1)*100</f>
        <v>-0.35614321677075456</v>
      </c>
      <c r="G169" s="36">
        <f>(AWMD_exIreland!H169/AWMD_exIreland!H168-1)*100</f>
        <v>-1.577743883032956</v>
      </c>
      <c r="I169" s="36">
        <f>(AWMD_Updated!C169/AWMD_Updated!C168-1)*100</f>
        <v>-0.30246786278957938</v>
      </c>
      <c r="J169" s="36">
        <f>(AWMD_Updated!D169/AWMD_Updated!D168-1)*100</f>
        <v>-0.4120987473824278</v>
      </c>
      <c r="K169" s="36">
        <f>(AWMD_Updated!E169/AWMD_Updated!E168-1)*100</f>
        <v>0.11579080070838188</v>
      </c>
      <c r="L169" s="36">
        <f>(AWMD_Updated!F169/AWMD_Updated!F168-1)*100</f>
        <v>-0.38343452064915073</v>
      </c>
      <c r="M169" s="36">
        <f>(AWMD_Updated!G169/AWMD_Updated!G168-1)*100</f>
        <v>-0.39773078127213202</v>
      </c>
      <c r="N169" s="36">
        <f>(AWMD_Updated!H169/AWMD_Updated!H168-1)*100</f>
        <v>-1.4740053817041798</v>
      </c>
    </row>
    <row r="170" spans="1:14">
      <c r="A170" t="s">
        <v>289</v>
      </c>
      <c r="B170" s="36">
        <f>(AWMD_exIreland!C170/AWMD_exIreland!C169-1)*100</f>
        <v>-0.23959605957463159</v>
      </c>
      <c r="C170" s="36">
        <f>(AWMD_exIreland!D170/AWMD_exIreland!D169-1)*100</f>
        <v>-3.2069285688884897E-2</v>
      </c>
      <c r="D170" s="36">
        <f>(AWMD_exIreland!E170/AWMD_exIreland!E169-1)*100</f>
        <v>-0.16986758217003572</v>
      </c>
      <c r="E170" s="36">
        <f>(AWMD_exIreland!F170/AWMD_exIreland!F169-1)*100</f>
        <v>-1.5527795304752345</v>
      </c>
      <c r="F170" s="36">
        <f>(AWMD_exIreland!G170/AWMD_exIreland!G169-1)*100</f>
        <v>1.1336490577766201</v>
      </c>
      <c r="G170" s="36">
        <f>(AWMD_exIreland!H170/AWMD_exIreland!H169-1)*100</f>
        <v>0.3200274957056326</v>
      </c>
      <c r="I170" s="36">
        <f>(AWMD_Updated!C170/AWMD_Updated!C169-1)*100</f>
        <v>-0.2386499273511089</v>
      </c>
      <c r="J170" s="36">
        <f>(AWMD_Updated!D170/AWMD_Updated!D169-1)*100</f>
        <v>-5.6170612514250262E-2</v>
      </c>
      <c r="K170" s="36">
        <f>(AWMD_Updated!E170/AWMD_Updated!E169-1)*100</f>
        <v>-0.16220764487459016</v>
      </c>
      <c r="L170" s="36">
        <f>(AWMD_Updated!F170/AWMD_Updated!F169-1)*100</f>
        <v>-1.3878557408656067</v>
      </c>
      <c r="M170" s="36">
        <f>(AWMD_Updated!G170/AWMD_Updated!G169-1)*100</f>
        <v>1.011984948607636</v>
      </c>
      <c r="N170" s="36">
        <f>(AWMD_Updated!H170/AWMD_Updated!H169-1)*100</f>
        <v>0.22317138124157143</v>
      </c>
    </row>
    <row r="171" spans="1:14">
      <c r="A171" t="s">
        <v>290</v>
      </c>
      <c r="B171" s="36">
        <f>(AWMD_exIreland!C171/AWMD_exIreland!C170-1)*100</f>
        <v>-0.43101811220270791</v>
      </c>
      <c r="C171" s="36">
        <f>(AWMD_exIreland!D171/AWMD_exIreland!D170-1)*100</f>
        <v>-0.55734710987666025</v>
      </c>
      <c r="D171" s="36">
        <f>(AWMD_exIreland!E171/AWMD_exIreland!E170-1)*100</f>
        <v>-0.32923500381960569</v>
      </c>
      <c r="E171" s="36">
        <f>(AWMD_exIreland!F171/AWMD_exIreland!F170-1)*100</f>
        <v>-0.9445585130274603</v>
      </c>
      <c r="F171" s="36">
        <f>(AWMD_exIreland!G171/AWMD_exIreland!G170-1)*100</f>
        <v>0.77680167085913965</v>
      </c>
      <c r="G171" s="36">
        <f>(AWMD_exIreland!H171/AWMD_exIreland!H170-1)*100</f>
        <v>-0.20390037203363853</v>
      </c>
      <c r="I171" s="36">
        <f>(AWMD_Updated!C171/AWMD_Updated!C170-1)*100</f>
        <v>-0.35993423575928496</v>
      </c>
      <c r="J171" s="36">
        <f>(AWMD_Updated!D171/AWMD_Updated!D170-1)*100</f>
        <v>-0.54183601447941321</v>
      </c>
      <c r="K171" s="36">
        <f>(AWMD_Updated!E171/AWMD_Updated!E170-1)*100</f>
        <v>-0.31653955662659383</v>
      </c>
      <c r="L171" s="36">
        <f>(AWMD_Updated!F171/AWMD_Updated!F170-1)*100</f>
        <v>-0.53683826161149417</v>
      </c>
      <c r="M171" s="36">
        <f>(AWMD_Updated!G171/AWMD_Updated!G170-1)*100</f>
        <v>0.82994730737953049</v>
      </c>
      <c r="N171" s="36">
        <f>(AWMD_Updated!H171/AWMD_Updated!H170-1)*100</f>
        <v>-0.13408150716732736</v>
      </c>
    </row>
    <row r="172" spans="1:14">
      <c r="A172" t="s">
        <v>291</v>
      </c>
      <c r="B172" s="36">
        <f>(AWMD_exIreland!C172/AWMD_exIreland!C171-1)*100</f>
        <v>-9.1802157990872324E-2</v>
      </c>
      <c r="C172" s="36">
        <f>(AWMD_exIreland!D172/AWMD_exIreland!D171-1)*100</f>
        <v>-0.2039832931069463</v>
      </c>
      <c r="D172" s="36">
        <f>(AWMD_exIreland!E172/AWMD_exIreland!E171-1)*100</f>
        <v>3.9707321320792133E-2</v>
      </c>
      <c r="E172" s="36">
        <f>(AWMD_exIreland!F172/AWMD_exIreland!F171-1)*100</f>
        <v>-0.86680515897187282</v>
      </c>
      <c r="F172" s="36">
        <f>(AWMD_exIreland!G172/AWMD_exIreland!G171-1)*100</f>
        <v>1.0521796723171439</v>
      </c>
      <c r="G172" s="36">
        <f>(AWMD_exIreland!H172/AWMD_exIreland!H171-1)*100</f>
        <v>-5.151063863806371E-3</v>
      </c>
      <c r="I172" s="36">
        <f>(AWMD_Updated!C172/AWMD_Updated!C171-1)*100</f>
        <v>-0.13129557256709168</v>
      </c>
      <c r="J172" s="36">
        <f>(AWMD_Updated!D172/AWMD_Updated!D171-1)*100</f>
        <v>-0.18173971054473714</v>
      </c>
      <c r="K172" s="36">
        <f>(AWMD_Updated!E172/AWMD_Updated!E171-1)*100</f>
        <v>3.2001803676839913E-2</v>
      </c>
      <c r="L172" s="36">
        <f>(AWMD_Updated!F172/AWMD_Updated!F171-1)*100</f>
        <v>-1.3089382991398835</v>
      </c>
      <c r="M172" s="36">
        <f>(AWMD_Updated!G172/AWMD_Updated!G171-1)*100</f>
        <v>1.03200323679975</v>
      </c>
      <c r="N172" s="36">
        <f>(AWMD_Updated!H172/AWMD_Updated!H171-1)*100</f>
        <v>-5.9800934406628592E-2</v>
      </c>
    </row>
    <row r="173" spans="1:14">
      <c r="A173" t="s">
        <v>292</v>
      </c>
      <c r="B173" s="36">
        <f>(AWMD_exIreland!C173/AWMD_exIreland!C172-1)*100</f>
        <v>-0.42309636580643017</v>
      </c>
      <c r="C173" s="36">
        <f>(AWMD_exIreland!D173/AWMD_exIreland!D172-1)*100</f>
        <v>-0.4957205173879764</v>
      </c>
      <c r="D173" s="36">
        <f>(AWMD_exIreland!E173/AWMD_exIreland!E172-1)*100</f>
        <v>1.0285482573424432E-3</v>
      </c>
      <c r="E173" s="36">
        <f>(AWMD_exIreland!F173/AWMD_exIreland!F172-1)*100</f>
        <v>-1.267345664672459</v>
      </c>
      <c r="F173" s="36">
        <f>(AWMD_exIreland!G173/AWMD_exIreland!G172-1)*100</f>
        <v>-0.71402506038090729</v>
      </c>
      <c r="G173" s="36">
        <f>(AWMD_exIreland!H173/AWMD_exIreland!H172-1)*100</f>
        <v>-0.77889598499210067</v>
      </c>
      <c r="I173" s="36">
        <f>(AWMD_Updated!C173/AWMD_Updated!C172-1)*100</f>
        <v>-0.43085331672410021</v>
      </c>
      <c r="J173" s="36">
        <f>(AWMD_Updated!D173/AWMD_Updated!D172-1)*100</f>
        <v>-0.49265811850316421</v>
      </c>
      <c r="K173" s="36">
        <f>(AWMD_Updated!E173/AWMD_Updated!E172-1)*100</f>
        <v>-1.7543219310245384E-2</v>
      </c>
      <c r="L173" s="36">
        <f>(AWMD_Updated!F173/AWMD_Updated!F172-1)*100</f>
        <v>-1.3292083310314395</v>
      </c>
      <c r="M173" s="36">
        <f>(AWMD_Updated!G173/AWMD_Updated!G172-1)*100</f>
        <v>-0.6019937155913091</v>
      </c>
      <c r="N173" s="36">
        <f>(AWMD_Updated!H173/AWMD_Updated!H172-1)*100</f>
        <v>-0.72390797990885547</v>
      </c>
    </row>
    <row r="174" spans="1:14">
      <c r="A174" t="s">
        <v>293</v>
      </c>
      <c r="B174" s="36">
        <f>(AWMD_exIreland!C174/AWMD_exIreland!C173-1)*100</f>
        <v>-0.33792415266264975</v>
      </c>
      <c r="C174" s="36">
        <f>(AWMD_exIreland!D174/AWMD_exIreland!D173-1)*100</f>
        <v>-0.46665070972877754</v>
      </c>
      <c r="D174" s="36">
        <f>(AWMD_exIreland!E174/AWMD_exIreland!E173-1)*100</f>
        <v>0.14647071756896946</v>
      </c>
      <c r="E174" s="36">
        <f>(AWMD_exIreland!F174/AWMD_exIreland!F173-1)*100</f>
        <v>-1.9127140115635544</v>
      </c>
      <c r="F174" s="36">
        <f>(AWMD_exIreland!G174/AWMD_exIreland!G173-1)*100</f>
        <v>0.32092771215930238</v>
      </c>
      <c r="G174" s="36">
        <f>(AWMD_exIreland!H174/AWMD_exIreland!H173-1)*100</f>
        <v>-3.3782030347340175E-2</v>
      </c>
      <c r="I174" s="36">
        <f>(AWMD_Updated!C174/AWMD_Updated!C173-1)*100</f>
        <v>-0.32962822805173708</v>
      </c>
      <c r="J174" s="36">
        <f>(AWMD_Updated!D174/AWMD_Updated!D173-1)*100</f>
        <v>-0.47277349182002215</v>
      </c>
      <c r="K174" s="36">
        <f>(AWMD_Updated!E174/AWMD_Updated!E173-1)*100</f>
        <v>0.10093747360906402</v>
      </c>
      <c r="L174" s="36">
        <f>(AWMD_Updated!F174/AWMD_Updated!F173-1)*100</f>
        <v>-1.7846931386381715</v>
      </c>
      <c r="M174" s="36">
        <f>(AWMD_Updated!G174/AWMD_Updated!G173-1)*100</f>
        <v>0.46592347588398919</v>
      </c>
      <c r="N174" s="36">
        <f>(AWMD_Updated!H174/AWMD_Updated!H173-1)*100</f>
        <v>0.16144224695693321</v>
      </c>
    </row>
    <row r="175" spans="1:14">
      <c r="A175" t="s">
        <v>294</v>
      </c>
      <c r="B175" s="36">
        <f>(AWMD_exIreland!C175/AWMD_exIreland!C174-1)*100</f>
        <v>0.62169781534260338</v>
      </c>
      <c r="C175" s="36">
        <f>(AWMD_exIreland!D175/AWMD_exIreland!D174-1)*100</f>
        <v>0.36437816549645952</v>
      </c>
      <c r="D175" s="36">
        <f>(AWMD_exIreland!E175/AWMD_exIreland!E174-1)*100</f>
        <v>0.18635766766066375</v>
      </c>
      <c r="E175" s="36">
        <f>(AWMD_exIreland!F175/AWMD_exIreland!F174-1)*100</f>
        <v>1.2865575835891763</v>
      </c>
      <c r="F175" s="36">
        <f>(AWMD_exIreland!G175/AWMD_exIreland!G174-1)*100</f>
        <v>1.0055292077579381</v>
      </c>
      <c r="G175" s="36">
        <f>(AWMD_exIreland!H175/AWMD_exIreland!H174-1)*100</f>
        <v>1.4122317665533846</v>
      </c>
      <c r="I175" s="36">
        <f>(AWMD_Updated!C175/AWMD_Updated!C174-1)*100</f>
        <v>0.65150057308827058</v>
      </c>
      <c r="J175" s="36">
        <f>(AWMD_Updated!D175/AWMD_Updated!D174-1)*100</f>
        <v>0.3589104483632255</v>
      </c>
      <c r="K175" s="36">
        <f>(AWMD_Updated!E175/AWMD_Updated!E174-1)*100</f>
        <v>0.18822662620241459</v>
      </c>
      <c r="L175" s="36">
        <f>(AWMD_Updated!F175/AWMD_Updated!F174-1)*100</f>
        <v>1.1645048906469002</v>
      </c>
      <c r="M175" s="36">
        <f>(AWMD_Updated!G175/AWMD_Updated!G174-1)*100</f>
        <v>1.1803900245931365</v>
      </c>
      <c r="N175" s="36">
        <f>(AWMD_Updated!H175/AWMD_Updated!H174-1)*100</f>
        <v>1.5221412711980076</v>
      </c>
    </row>
    <row r="176" spans="1:14">
      <c r="A176" t="s">
        <v>295</v>
      </c>
      <c r="B176" s="36">
        <f>(AWMD_exIreland!C176/AWMD_exIreland!C175-1)*100</f>
        <v>0.22943199422043037</v>
      </c>
      <c r="C176" s="36">
        <f>(AWMD_exIreland!D176/AWMD_exIreland!D175-1)*100</f>
        <v>0.24916689676766079</v>
      </c>
      <c r="D176" s="36">
        <f>(AWMD_exIreland!E176/AWMD_exIreland!E175-1)*100</f>
        <v>0.1964643380280684</v>
      </c>
      <c r="E176" s="36">
        <f>(AWMD_exIreland!F176/AWMD_exIreland!F175-1)*100</f>
        <v>0.36410691329236133</v>
      </c>
      <c r="F176" s="36">
        <f>(AWMD_exIreland!G176/AWMD_exIreland!G175-1)*100</f>
        <v>0.98564949679449398</v>
      </c>
      <c r="G176" s="36">
        <f>(AWMD_exIreland!H176/AWMD_exIreland!H175-1)*100</f>
        <v>1.5898084196919404</v>
      </c>
      <c r="I176" s="36">
        <f>(AWMD_Updated!C176/AWMD_Updated!C175-1)*100</f>
        <v>0.29674637152765637</v>
      </c>
      <c r="J176" s="36">
        <f>(AWMD_Updated!D176/AWMD_Updated!D175-1)*100</f>
        <v>0.25584329446075582</v>
      </c>
      <c r="K176" s="36">
        <f>(AWMD_Updated!E176/AWMD_Updated!E175-1)*100</f>
        <v>0.23172121525649736</v>
      </c>
      <c r="L176" s="36">
        <f>(AWMD_Updated!F176/AWMD_Updated!F175-1)*100</f>
        <v>0.60599844922102353</v>
      </c>
      <c r="M176" s="36">
        <f>(AWMD_Updated!G176/AWMD_Updated!G175-1)*100</f>
        <v>0.98304063627312477</v>
      </c>
      <c r="N176" s="36">
        <f>(AWMD_Updated!H176/AWMD_Updated!H175-1)*100</f>
        <v>1.4611668265529953</v>
      </c>
    </row>
    <row r="177" spans="1:14">
      <c r="A177" t="s">
        <v>296</v>
      </c>
      <c r="B177" s="36">
        <f>(AWMD_exIreland!C177/AWMD_exIreland!C176-1)*100</f>
        <v>0.26179902351675111</v>
      </c>
      <c r="C177" s="36">
        <f>(AWMD_exIreland!D177/AWMD_exIreland!D176-1)*100</f>
        <v>0.10121677851882005</v>
      </c>
      <c r="D177" s="36">
        <f>(AWMD_exIreland!E177/AWMD_exIreland!E176-1)*100</f>
        <v>0.15395035590037853</v>
      </c>
      <c r="E177" s="36">
        <f>(AWMD_exIreland!F177/AWMD_exIreland!F176-1)*100</f>
        <v>1.1443757578045499</v>
      </c>
      <c r="F177" s="36">
        <f>(AWMD_exIreland!G177/AWMD_exIreland!G176-1)*100</f>
        <v>0.87534908254114363</v>
      </c>
      <c r="G177" s="36">
        <f>(AWMD_exIreland!H177/AWMD_exIreland!H176-1)*100</f>
        <v>0.79985721537103593</v>
      </c>
      <c r="I177" s="36">
        <f>(AWMD_Updated!C177/AWMD_Updated!C176-1)*100</f>
        <v>0.20803897456478371</v>
      </c>
      <c r="J177" s="36">
        <f>(AWMD_Updated!D177/AWMD_Updated!D176-1)*100</f>
        <v>0.10952168991720246</v>
      </c>
      <c r="K177" s="36">
        <f>(AWMD_Updated!E177/AWMD_Updated!E176-1)*100</f>
        <v>0.16502970233400749</v>
      </c>
      <c r="L177" s="36">
        <f>(AWMD_Updated!F177/AWMD_Updated!F176-1)*100</f>
        <v>1.0171511105783626</v>
      </c>
      <c r="M177" s="36">
        <f>(AWMD_Updated!G177/AWMD_Updated!G176-1)*100</f>
        <v>0.85878958599103772</v>
      </c>
      <c r="N177" s="36">
        <f>(AWMD_Updated!H177/AWMD_Updated!H176-1)*100</f>
        <v>0.89063206786914595</v>
      </c>
    </row>
    <row r="178" spans="1:14">
      <c r="A178" t="s">
        <v>297</v>
      </c>
      <c r="B178" s="36">
        <f>(AWMD_exIreland!C178/AWMD_exIreland!C177-1)*100</f>
        <v>0.3712210827325535</v>
      </c>
      <c r="C178" s="36">
        <f>(AWMD_exIreland!D178/AWMD_exIreland!D177-1)*100</f>
        <v>-3.1072132399234675E-2</v>
      </c>
      <c r="D178" s="36">
        <f>(AWMD_exIreland!E178/AWMD_exIreland!E177-1)*100</f>
        <v>0.16621759286832294</v>
      </c>
      <c r="E178" s="36">
        <f>(AWMD_exIreland!F178/AWMD_exIreland!F177-1)*100</f>
        <v>-0.11895191798168003</v>
      </c>
      <c r="F178" s="36">
        <f>(AWMD_exIreland!G178/AWMD_exIreland!G177-1)*100</f>
        <v>0.6132965828086645</v>
      </c>
      <c r="G178" s="36">
        <f>(AWMD_exIreland!H178/AWMD_exIreland!H177-1)*100</f>
        <v>0.38076822227923746</v>
      </c>
      <c r="I178" s="36">
        <f>(AWMD_Updated!C178/AWMD_Updated!C177-1)*100</f>
        <v>0.46666960854950812</v>
      </c>
      <c r="J178" s="36">
        <f>(AWMD_Updated!D178/AWMD_Updated!D177-1)*100</f>
        <v>-3.2742602763724538E-2</v>
      </c>
      <c r="K178" s="36">
        <f>(AWMD_Updated!E178/AWMD_Updated!E177-1)*100</f>
        <v>0.15431528939380268</v>
      </c>
      <c r="L178" s="36">
        <f>(AWMD_Updated!F178/AWMD_Updated!F177-1)*100</f>
        <v>0.14091074845528073</v>
      </c>
      <c r="M178" s="36">
        <f>(AWMD_Updated!G178/AWMD_Updated!G177-1)*100</f>
        <v>0.8487593195061871</v>
      </c>
      <c r="N178" s="36">
        <f>(AWMD_Updated!H178/AWMD_Updated!H177-1)*100</f>
        <v>0.58256157975102862</v>
      </c>
    </row>
    <row r="179" spans="1:14">
      <c r="A179" t="s">
        <v>298</v>
      </c>
      <c r="B179" s="36">
        <f>(AWMD_exIreland!C179/AWMD_exIreland!C178-1)*100</f>
        <v>0.17886159004669722</v>
      </c>
      <c r="C179" s="36">
        <f>(AWMD_exIreland!D179/AWMD_exIreland!D178-1)*100</f>
        <v>0.38935409172173863</v>
      </c>
      <c r="D179" s="36">
        <f>(AWMD_exIreland!E179/AWMD_exIreland!E178-1)*100</f>
        <v>0.13047398543317712</v>
      </c>
      <c r="E179" s="36">
        <f>(AWMD_exIreland!F179/AWMD_exIreland!F178-1)*100</f>
        <v>-0.3732622334743918</v>
      </c>
      <c r="F179" s="36">
        <f>(AWMD_exIreland!G179/AWMD_exIreland!G178-1)*100</f>
        <v>0.98898319848241822</v>
      </c>
      <c r="G179" s="36">
        <f>(AWMD_exIreland!H179/AWMD_exIreland!H178-1)*100</f>
        <v>1.3233275443924164</v>
      </c>
      <c r="I179" s="36">
        <f>(AWMD_Updated!C179/AWMD_Updated!C178-1)*100</f>
        <v>0.23637211091684929</v>
      </c>
      <c r="J179" s="36">
        <f>(AWMD_Updated!D179/AWMD_Updated!D178-1)*100</f>
        <v>0.40241801403659849</v>
      </c>
      <c r="K179" s="36">
        <f>(AWMD_Updated!E179/AWMD_Updated!E178-1)*100</f>
        <v>0.16370319891032548</v>
      </c>
      <c r="L179" s="36">
        <f>(AWMD_Updated!F179/AWMD_Updated!F178-1)*100</f>
        <v>-0.42483205955694547</v>
      </c>
      <c r="M179" s="36">
        <f>(AWMD_Updated!G179/AWMD_Updated!G178-1)*100</f>
        <v>1.2390261790050872</v>
      </c>
      <c r="N179" s="36">
        <f>(AWMD_Updated!H179/AWMD_Updated!H178-1)*100</f>
        <v>1.4913494855032905</v>
      </c>
    </row>
    <row r="180" spans="1:14">
      <c r="A180" t="s">
        <v>299</v>
      </c>
      <c r="B180" s="36">
        <f>(AWMD_exIreland!C180/AWMD_exIreland!C179-1)*100</f>
        <v>0.46602583312289614</v>
      </c>
      <c r="C180" s="36">
        <f>(AWMD_exIreland!D180/AWMD_exIreland!D179-1)*100</f>
        <v>0.50376395619833314</v>
      </c>
      <c r="D180" s="36">
        <f>(AWMD_exIreland!E180/AWMD_exIreland!E179-1)*100</f>
        <v>0.36819191358161696</v>
      </c>
      <c r="E180" s="36">
        <f>(AWMD_exIreland!F180/AWMD_exIreland!F179-1)*100</f>
        <v>0.30247453083953602</v>
      </c>
      <c r="F180" s="36">
        <f>(AWMD_exIreland!G180/AWMD_exIreland!G179-1)*100</f>
        <v>1.549143081117843</v>
      </c>
      <c r="G180" s="36">
        <f>(AWMD_exIreland!H180/AWMD_exIreland!H179-1)*100</f>
        <v>1.5302811478987932</v>
      </c>
      <c r="I180" s="36">
        <f>(AWMD_Updated!C180/AWMD_Updated!C179-1)*100</f>
        <v>0.48581831488556659</v>
      </c>
      <c r="J180" s="36">
        <f>(AWMD_Updated!D180/AWMD_Updated!D179-1)*100</f>
        <v>0.50167189666152634</v>
      </c>
      <c r="K180" s="36">
        <f>(AWMD_Updated!E180/AWMD_Updated!E179-1)*100</f>
        <v>0.35585102290096593</v>
      </c>
      <c r="L180" s="36">
        <f>(AWMD_Updated!F180/AWMD_Updated!F179-1)*100</f>
        <v>0.56284166273872227</v>
      </c>
      <c r="M180" s="36">
        <f>(AWMD_Updated!G180/AWMD_Updated!G179-1)*100</f>
        <v>1.6565569850802486</v>
      </c>
      <c r="N180" s="36">
        <f>(AWMD_Updated!H180/AWMD_Updated!H179-1)*100</f>
        <v>1.590012458007739</v>
      </c>
    </row>
    <row r="181" spans="1:14">
      <c r="A181" t="s">
        <v>300</v>
      </c>
      <c r="B181" s="36">
        <f>(AWMD_exIreland!C181/AWMD_exIreland!C180-1)*100</f>
        <v>0.39325394704856631</v>
      </c>
      <c r="C181" s="36">
        <f>(AWMD_exIreland!D181/AWMD_exIreland!D180-1)*100</f>
        <v>0.5164612891045417</v>
      </c>
      <c r="D181" s="36">
        <f>(AWMD_exIreland!E181/AWMD_exIreland!E180-1)*100</f>
        <v>0.36090351917508201</v>
      </c>
      <c r="E181" s="36">
        <f>(AWMD_exIreland!F181/AWMD_exIreland!F180-1)*100</f>
        <v>0.34181681932643482</v>
      </c>
      <c r="F181" s="36">
        <f>(AWMD_exIreland!G181/AWMD_exIreland!G180-1)*100</f>
        <v>1.356822712229766</v>
      </c>
      <c r="G181" s="36">
        <f>(AWMD_exIreland!H181/AWMD_exIreland!H180-1)*100</f>
        <v>0.91476714567360062</v>
      </c>
      <c r="I181" s="36">
        <f>(AWMD_Updated!C181/AWMD_Updated!C180-1)*100</f>
        <v>0.37780466829122616</v>
      </c>
      <c r="J181" s="36">
        <f>(AWMD_Updated!D181/AWMD_Updated!D180-1)*100</f>
        <v>0.53431534447454521</v>
      </c>
      <c r="K181" s="36">
        <f>(AWMD_Updated!E181/AWMD_Updated!E180-1)*100</f>
        <v>0.34866445697034898</v>
      </c>
      <c r="L181" s="36">
        <f>(AWMD_Updated!F181/AWMD_Updated!F180-1)*100</f>
        <v>0.17500726662611488</v>
      </c>
      <c r="M181" s="36">
        <f>(AWMD_Updated!G181/AWMD_Updated!G180-1)*100</f>
        <v>1.202604998807022</v>
      </c>
      <c r="N181" s="36">
        <f>(AWMD_Updated!H181/AWMD_Updated!H180-1)*100</f>
        <v>0.9987574681210809</v>
      </c>
    </row>
    <row r="182" spans="1:14">
      <c r="A182" t="s">
        <v>301</v>
      </c>
      <c r="B182" s="36">
        <f>(AWMD_exIreland!C182/AWMD_exIreland!C181-1)*100</f>
        <v>0.30229641496926085</v>
      </c>
      <c r="C182" s="36">
        <f>(AWMD_exIreland!D182/AWMD_exIreland!D181-1)*100</f>
        <v>0.55043799455836151</v>
      </c>
      <c r="D182" s="36">
        <f>(AWMD_exIreland!E182/AWMD_exIreland!E181-1)*100</f>
        <v>0.19501306857652168</v>
      </c>
      <c r="E182" s="36">
        <f>(AWMD_exIreland!F182/AWMD_exIreland!F181-1)*100</f>
        <v>-0.33195703554409484</v>
      </c>
      <c r="F182" s="36">
        <f>(AWMD_exIreland!G182/AWMD_exIreland!G181-1)*100</f>
        <v>1.922990093770971</v>
      </c>
      <c r="G182" s="36">
        <f>(AWMD_exIreland!H182/AWMD_exIreland!H181-1)*100</f>
        <v>2.3694610516270309</v>
      </c>
      <c r="I182" s="36">
        <f>(AWMD_Updated!C182/AWMD_Updated!C181-1)*100</f>
        <v>0.75582511746827841</v>
      </c>
      <c r="J182" s="36">
        <f>(AWMD_Updated!D182/AWMD_Updated!D181-1)*100</f>
        <v>0.52597620613552554</v>
      </c>
      <c r="K182" s="36">
        <f>(AWMD_Updated!E182/AWMD_Updated!E181-1)*100</f>
        <v>0.22834422076769556</v>
      </c>
      <c r="L182" s="36">
        <f>(AWMD_Updated!F182/AWMD_Updated!F181-1)*100</f>
        <v>0.1527695389719419</v>
      </c>
      <c r="M182" s="36">
        <f>(AWMD_Updated!G182/AWMD_Updated!G181-1)*100</f>
        <v>3.4372128812449221</v>
      </c>
      <c r="N182" s="36">
        <f>(AWMD_Updated!H182/AWMD_Updated!H181-1)*100</f>
        <v>2.8923383410136783</v>
      </c>
    </row>
    <row r="183" spans="1:14">
      <c r="A183" t="s">
        <v>302</v>
      </c>
      <c r="B183" s="36">
        <f>(AWMD_exIreland!C183/AWMD_exIreland!C182-1)*100</f>
        <v>0.48457801046324356</v>
      </c>
      <c r="C183" s="36">
        <f>(AWMD_exIreland!D183/AWMD_exIreland!D182-1)*100</f>
        <v>0.55011913820872671</v>
      </c>
      <c r="D183" s="36">
        <f>(AWMD_exIreland!E183/AWMD_exIreland!E182-1)*100</f>
        <v>0.39016519848253939</v>
      </c>
      <c r="E183" s="36">
        <f>(AWMD_exIreland!F183/AWMD_exIreland!F182-1)*100</f>
        <v>7.5909836063136948</v>
      </c>
      <c r="F183" s="36">
        <f>(AWMD_exIreland!G183/AWMD_exIreland!G182-1)*100</f>
        <v>0.58536264900865831</v>
      </c>
      <c r="G183" s="36">
        <f>(AWMD_exIreland!H183/AWMD_exIreland!H182-1)*100</f>
        <v>3.6446365959451388</v>
      </c>
      <c r="I183" s="36">
        <f>(AWMD_Updated!C183/AWMD_Updated!C182-1)*100</f>
        <v>0.423349605547374</v>
      </c>
      <c r="J183" s="36">
        <f>(AWMD_Updated!D183/AWMD_Updated!D182-1)*100</f>
        <v>0.56407399687699034</v>
      </c>
      <c r="K183" s="36">
        <f>(AWMD_Updated!E183/AWMD_Updated!E182-1)*100</f>
        <v>0.3792831472613889</v>
      </c>
      <c r="L183" s="36">
        <f>(AWMD_Updated!F183/AWMD_Updated!F182-1)*100</f>
        <v>7.9010899112980759</v>
      </c>
      <c r="M183" s="36">
        <f>(AWMD_Updated!G183/AWMD_Updated!G182-1)*100</f>
        <v>0.6931786987225852</v>
      </c>
      <c r="N183" s="36">
        <f>(AWMD_Updated!H183/AWMD_Updated!H182-1)*100</f>
        <v>3.9140365126179688</v>
      </c>
    </row>
    <row r="184" spans="1:14">
      <c r="A184" t="s">
        <v>303</v>
      </c>
      <c r="B184" s="36">
        <f>(AWMD_exIreland!C184/AWMD_exIreland!C183-1)*100</f>
        <v>0.35920657132246792</v>
      </c>
      <c r="C184" s="36">
        <f>(AWMD_exIreland!D184/AWMD_exIreland!D183-1)*100</f>
        <v>0.39068083360791483</v>
      </c>
      <c r="D184" s="36">
        <f>(AWMD_exIreland!E184/AWMD_exIreland!E183-1)*100</f>
        <v>0.44976281625681569</v>
      </c>
      <c r="E184" s="36">
        <f>(AWMD_exIreland!F184/AWMD_exIreland!F183-1)*100</f>
        <v>-5.106704916784599</v>
      </c>
      <c r="F184" s="36">
        <f>(AWMD_exIreland!G184/AWMD_exIreland!G183-1)*100</f>
        <v>3.4901691662780898E-2</v>
      </c>
      <c r="G184" s="36">
        <f>(AWMD_exIreland!H184/AWMD_exIreland!H183-1)*100</f>
        <v>-1.9410863443717119</v>
      </c>
      <c r="I184" s="36">
        <f>(AWMD_Updated!C184/AWMD_Updated!C183-1)*100</f>
        <v>0.43319007950839428</v>
      </c>
      <c r="J184" s="36">
        <f>(AWMD_Updated!D184/AWMD_Updated!D183-1)*100</f>
        <v>0.40378270307130926</v>
      </c>
      <c r="K184" s="36">
        <f>(AWMD_Updated!E184/AWMD_Updated!E183-1)*100</f>
        <v>0.44636472637022973</v>
      </c>
      <c r="L184" s="36">
        <f>(AWMD_Updated!F184/AWMD_Updated!F183-1)*100</f>
        <v>-5.0351025289416711</v>
      </c>
      <c r="M184" s="36">
        <f>(AWMD_Updated!G184/AWMD_Updated!G183-1)*100</f>
        <v>0.38178574433598289</v>
      </c>
      <c r="N184" s="36">
        <f>(AWMD_Updated!H184/AWMD_Updated!H183-1)*100</f>
        <v>-1.6049918109891315</v>
      </c>
    </row>
    <row r="185" spans="1:14">
      <c r="A185" t="s">
        <v>304</v>
      </c>
      <c r="B185" s="36">
        <f>(AWMD_exIreland!C185/AWMD_exIreland!C184-1)*100</f>
        <v>0.48107620716055788</v>
      </c>
      <c r="C185" s="36">
        <f>(AWMD_exIreland!D185/AWMD_exIreland!D184-1)*100</f>
        <v>0.36273072789154703</v>
      </c>
      <c r="D185" s="36">
        <f>(AWMD_exIreland!E185/AWMD_exIreland!E184-1)*100</f>
        <v>0.67649730792631591</v>
      </c>
      <c r="E185" s="36">
        <f>(AWMD_exIreland!F185/AWMD_exIreland!F184-1)*100</f>
        <v>1.9524900361891806</v>
      </c>
      <c r="F185" s="36">
        <f>(AWMD_exIreland!G185/AWMD_exIreland!G184-1)*100</f>
        <v>0.77198652853849303</v>
      </c>
      <c r="G185" s="36">
        <f>(AWMD_exIreland!H185/AWMD_exIreland!H184-1)*100</f>
        <v>1.7454427288343677</v>
      </c>
      <c r="I185" s="36">
        <f>(AWMD_Updated!C185/AWMD_Updated!C184-1)*100</f>
        <v>0.49166596428176224</v>
      </c>
      <c r="J185" s="36">
        <f>(AWMD_Updated!D185/AWMD_Updated!D184-1)*100</f>
        <v>0.36302204769393942</v>
      </c>
      <c r="K185" s="36">
        <f>(AWMD_Updated!E185/AWMD_Updated!E184-1)*100</f>
        <v>0.69036677729554796</v>
      </c>
      <c r="L185" s="36">
        <f>(AWMD_Updated!F185/AWMD_Updated!F184-1)*100</f>
        <v>3.2362456065616385</v>
      </c>
      <c r="M185" s="36">
        <f>(AWMD_Updated!G185/AWMD_Updated!G184-1)*100</f>
        <v>0.90743891044362535</v>
      </c>
      <c r="N185" s="36">
        <f>(AWMD_Updated!H185/AWMD_Updated!H184-1)*100</f>
        <v>2.4508617673845379</v>
      </c>
    </row>
    <row r="186" spans="1:14">
      <c r="A186" t="s">
        <v>305</v>
      </c>
      <c r="B186" s="36">
        <f>(AWMD_exIreland!C186/AWMD_exIreland!C185-1)*100</f>
        <v>0.58152723898672321</v>
      </c>
      <c r="C186" s="36">
        <f>(AWMD_exIreland!D186/AWMD_exIreland!D185-1)*100</f>
        <v>0.58728299858654687</v>
      </c>
      <c r="D186" s="36">
        <f>(AWMD_exIreland!E186/AWMD_exIreland!E185-1)*100</f>
        <v>0.55985090792116665</v>
      </c>
      <c r="E186" s="36">
        <f>(AWMD_exIreland!F186/AWMD_exIreland!F185-1)*100</f>
        <v>0.85780164347086796</v>
      </c>
      <c r="F186" s="36">
        <f>(AWMD_exIreland!G186/AWMD_exIreland!G185-1)*100</f>
        <v>0.67447453756885878</v>
      </c>
      <c r="G186" s="36">
        <f>(AWMD_exIreland!H186/AWMD_exIreland!H185-1)*100</f>
        <v>0.60685145375680705</v>
      </c>
      <c r="I186" s="36">
        <f>(AWMD_Updated!C186/AWMD_Updated!C185-1)*100</f>
        <v>0.48052055812060068</v>
      </c>
      <c r="J186" s="36">
        <f>(AWMD_Updated!D186/AWMD_Updated!D185-1)*100</f>
        <v>0.61642931766576758</v>
      </c>
      <c r="K186" s="36">
        <f>(AWMD_Updated!E186/AWMD_Updated!E185-1)*100</f>
        <v>0.58106150059200612</v>
      </c>
      <c r="L186" s="36">
        <f>(AWMD_Updated!F186/AWMD_Updated!F185-1)*100</f>
        <v>0.37169976009623351</v>
      </c>
      <c r="M186" s="36">
        <f>(AWMD_Updated!G186/AWMD_Updated!G185-1)*100</f>
        <v>0.66996377459271894</v>
      </c>
      <c r="N186" s="36">
        <f>(AWMD_Updated!H186/AWMD_Updated!H185-1)*100</f>
        <v>0.64398770869382727</v>
      </c>
    </row>
    <row r="187" spans="1:14">
      <c r="A187" t="s">
        <v>306</v>
      </c>
      <c r="B187" s="36">
        <f>(AWMD_exIreland!C187/AWMD_exIreland!C186-1)*100</f>
        <v>0.21427118714381077</v>
      </c>
      <c r="C187" s="36">
        <f>(AWMD_exIreland!D187/AWMD_exIreland!D186-1)*100</f>
        <v>0.20461755592779962</v>
      </c>
      <c r="D187" s="36">
        <f>(AWMD_exIreland!E187/AWMD_exIreland!E186-1)*100</f>
        <v>0.31334719970568248</v>
      </c>
      <c r="E187" s="36">
        <f>(AWMD_exIreland!F187/AWMD_exIreland!F186-1)*100</f>
        <v>0.22459425325755955</v>
      </c>
      <c r="F187" s="36">
        <f>(AWMD_exIreland!G187/AWMD_exIreland!G186-1)*100</f>
        <v>1.1962994765081669</v>
      </c>
      <c r="G187" s="36">
        <f>(AWMD_exIreland!H187/AWMD_exIreland!H186-1)*100</f>
        <v>0.86201591038648218</v>
      </c>
      <c r="I187" s="36">
        <f>(AWMD_Updated!C187/AWMD_Updated!C186-1)*100</f>
        <v>0.19434661059538616</v>
      </c>
      <c r="J187" s="36">
        <f>(AWMD_Updated!D187/AWMD_Updated!D186-1)*100</f>
        <v>0.18993555652593308</v>
      </c>
      <c r="K187" s="36">
        <f>(AWMD_Updated!E187/AWMD_Updated!E186-1)*100</f>
        <v>0.30947945658821308</v>
      </c>
      <c r="L187" s="36">
        <f>(AWMD_Updated!F187/AWMD_Updated!F186-1)*100</f>
        <v>0.63994657018848766</v>
      </c>
      <c r="M187" s="36">
        <f>(AWMD_Updated!G187/AWMD_Updated!G186-1)*100</f>
        <v>0.82455858114609537</v>
      </c>
      <c r="N187" s="36">
        <f>(AWMD_Updated!H187/AWMD_Updated!H186-1)*100</f>
        <v>0.74967352538506393</v>
      </c>
    </row>
    <row r="188" spans="1:14">
      <c r="A188" t="s">
        <v>307</v>
      </c>
      <c r="B188" s="36">
        <f>(AWMD_exIreland!C188/AWMD_exIreland!C187-1)*100</f>
        <v>0.48263841303823884</v>
      </c>
      <c r="C188" s="36">
        <f>(AWMD_exIreland!D188/AWMD_exIreland!D187-1)*100</f>
        <v>0.41705345861628995</v>
      </c>
      <c r="D188" s="36">
        <f>(AWMD_exIreland!E188/AWMD_exIreland!E187-1)*100</f>
        <v>0.32631855002038801</v>
      </c>
      <c r="E188" s="36">
        <f>(AWMD_exIreland!F188/AWMD_exIreland!F187-1)*100</f>
        <v>1.0427840918094455</v>
      </c>
      <c r="F188" s="36">
        <f>(AWMD_exIreland!G188/AWMD_exIreland!G187-1)*100</f>
        <v>0.58694585940326505</v>
      </c>
      <c r="G188" s="36">
        <f>(AWMD_exIreland!H188/AWMD_exIreland!H187-1)*100</f>
        <v>0.81492949681842841</v>
      </c>
      <c r="I188" s="36">
        <f>(AWMD_Updated!C188/AWMD_Updated!C187-1)*100</f>
        <v>0.48144508632621541</v>
      </c>
      <c r="J188" s="36">
        <f>(AWMD_Updated!D188/AWMD_Updated!D187-1)*100</f>
        <v>0.41572246814356451</v>
      </c>
      <c r="K188" s="36">
        <f>(AWMD_Updated!E188/AWMD_Updated!E187-1)*100</f>
        <v>0.33784349784973244</v>
      </c>
      <c r="L188" s="36">
        <f>(AWMD_Updated!F188/AWMD_Updated!F187-1)*100</f>
        <v>1.2233064690964524</v>
      </c>
      <c r="M188" s="36">
        <f>(AWMD_Updated!G188/AWMD_Updated!G187-1)*100</f>
        <v>0.9502159235935892</v>
      </c>
      <c r="N188" s="36">
        <f>(AWMD_Updated!H188/AWMD_Updated!H187-1)*100</f>
        <v>1.0883264229939016</v>
      </c>
    </row>
    <row r="189" spans="1:14">
      <c r="A189" t="s">
        <v>308</v>
      </c>
      <c r="B189" s="36">
        <f>(AWMD_exIreland!C189/AWMD_exIreland!C188-1)*100</f>
        <v>0.54944313197426986</v>
      </c>
      <c r="C189" s="36">
        <f>(AWMD_exIreland!D189/AWMD_exIreland!D188-1)*100</f>
        <v>0.6784220878022218</v>
      </c>
      <c r="D189" s="36">
        <f>(AWMD_exIreland!E189/AWMD_exIreland!E188-1)*100</f>
        <v>0.69970161548875698</v>
      </c>
      <c r="E189" s="36">
        <f>(AWMD_exIreland!F189/AWMD_exIreland!F188-1)*100</f>
        <v>0.54291303882758601</v>
      </c>
      <c r="F189" s="36">
        <f>(AWMD_exIreland!G189/AWMD_exIreland!G188-1)*100</f>
        <v>1.0170069590714315</v>
      </c>
      <c r="G189" s="36">
        <f>(AWMD_exIreland!H189/AWMD_exIreland!H188-1)*100</f>
        <v>1.7207481641090983</v>
      </c>
      <c r="I189" s="36">
        <f>(AWMD_Updated!C189/AWMD_Updated!C188-1)*100</f>
        <v>0.76742613871014775</v>
      </c>
      <c r="J189" s="36">
        <f>(AWMD_Updated!D189/AWMD_Updated!D188-1)*100</f>
        <v>0.69612964532974608</v>
      </c>
      <c r="K189" s="36">
        <f>(AWMD_Updated!E189/AWMD_Updated!E188-1)*100</f>
        <v>0.72303799581927564</v>
      </c>
      <c r="L189" s="36">
        <f>(AWMD_Updated!F189/AWMD_Updated!F188-1)*100</f>
        <v>1.3161369876275586</v>
      </c>
      <c r="M189" s="36">
        <f>(AWMD_Updated!G189/AWMD_Updated!G188-1)*100</f>
        <v>0.89312481302328273</v>
      </c>
      <c r="N189" s="36">
        <f>(AWMD_Updated!H189/AWMD_Updated!H188-1)*100</f>
        <v>1.6934782913459845</v>
      </c>
    </row>
    <row r="190" spans="1:14">
      <c r="A190" t="s">
        <v>309</v>
      </c>
      <c r="B190" s="36">
        <f>(AWMD_exIreland!C190/AWMD_exIreland!C189-1)*100</f>
        <v>0.84979905071762563</v>
      </c>
      <c r="C190" s="36">
        <f>(AWMD_exIreland!D190/AWMD_exIreland!D189-1)*100</f>
        <v>0.43488690680240083</v>
      </c>
      <c r="D190" s="36">
        <f>(AWMD_exIreland!E190/AWMD_exIreland!E189-1)*100</f>
        <v>-0.2124449277606355</v>
      </c>
      <c r="E190" s="36">
        <f>(AWMD_exIreland!F190/AWMD_exIreland!F189-1)*100</f>
        <v>1.0589430212351258</v>
      </c>
      <c r="F190" s="36">
        <f>(AWMD_exIreland!G190/AWMD_exIreland!G189-1)*100</f>
        <v>2.0616580833548115</v>
      </c>
      <c r="G190" s="36">
        <f>(AWMD_exIreland!H190/AWMD_exIreland!H189-1)*100</f>
        <v>1.443846683072425</v>
      </c>
      <c r="I190" s="36">
        <f>(AWMD_Updated!C190/AWMD_Updated!C189-1)*100</f>
        <v>0.80887486852376789</v>
      </c>
      <c r="J190" s="36">
        <f>(AWMD_Updated!D190/AWMD_Updated!D189-1)*100</f>
        <v>0.44099272020956537</v>
      </c>
      <c r="K190" s="36">
        <f>(AWMD_Updated!E190/AWMD_Updated!E189-1)*100</f>
        <v>-0.20543179650011067</v>
      </c>
      <c r="L190" s="36">
        <f>(AWMD_Updated!F190/AWMD_Updated!F189-1)*100</f>
        <v>-1.0993642265314962</v>
      </c>
      <c r="M190" s="36">
        <f>(AWMD_Updated!G190/AWMD_Updated!G189-1)*100</f>
        <v>2.0432587597790652</v>
      </c>
      <c r="N190" s="36">
        <f>(AWMD_Updated!H190/AWMD_Updated!H189-1)*100</f>
        <v>0.32620394760196625</v>
      </c>
    </row>
    <row r="191" spans="1:14">
      <c r="A191" t="s">
        <v>310</v>
      </c>
      <c r="B191" s="36">
        <f>(AWMD_exIreland!C191/AWMD_exIreland!C190-1)*100</f>
        <v>0.67206762790423813</v>
      </c>
      <c r="C191" s="36">
        <f>(AWMD_exIreland!D191/AWMD_exIreland!D190-1)*100</f>
        <v>0.54164757718186962</v>
      </c>
      <c r="D191" s="36">
        <f>(AWMD_exIreland!E191/AWMD_exIreland!E190-1)*100</f>
        <v>0.39783271143463139</v>
      </c>
      <c r="E191" s="36">
        <f>(AWMD_exIreland!F191/AWMD_exIreland!F190-1)*100</f>
        <v>0.79737107172850319</v>
      </c>
      <c r="F191" s="36">
        <f>(AWMD_exIreland!G191/AWMD_exIreland!G190-1)*100</f>
        <v>1.4020156084492363</v>
      </c>
      <c r="G191" s="36">
        <f>(AWMD_exIreland!H191/AWMD_exIreland!H190-1)*100</f>
        <v>1.5005015163702007</v>
      </c>
      <c r="I191" s="36">
        <f>(AWMD_Updated!C191/AWMD_Updated!C190-1)*100</f>
        <v>0.66229887123974152</v>
      </c>
      <c r="J191" s="36">
        <f>(AWMD_Updated!D191/AWMD_Updated!D190-1)*100</f>
        <v>0.52924409063788147</v>
      </c>
      <c r="K191" s="36">
        <f>(AWMD_Updated!E191/AWMD_Updated!E190-1)*100</f>
        <v>0.39897922397831298</v>
      </c>
      <c r="L191" s="36">
        <f>(AWMD_Updated!F191/AWMD_Updated!F190-1)*100</f>
        <v>7.955985460699333</v>
      </c>
      <c r="M191" s="36">
        <f>(AWMD_Updated!G191/AWMD_Updated!G190-1)*100</f>
        <v>1.5381385705946604</v>
      </c>
      <c r="N191" s="36">
        <f>(AWMD_Updated!H191/AWMD_Updated!H190-1)*100</f>
        <v>4.9380991018967757</v>
      </c>
    </row>
    <row r="192" spans="1:14">
      <c r="A192" t="s">
        <v>311</v>
      </c>
      <c r="B192" s="36">
        <f>(AWMD_exIreland!C192/AWMD_exIreland!C191-1)*100</f>
        <v>0.6032612892857836</v>
      </c>
      <c r="C192" s="36">
        <f>(AWMD_exIreland!D192/AWMD_exIreland!D191-1)*100</f>
        <v>0.34827031202326886</v>
      </c>
      <c r="D192" s="36">
        <f>(AWMD_exIreland!E192/AWMD_exIreland!E191-1)*100</f>
        <v>0.4168617329300961</v>
      </c>
      <c r="E192" s="36">
        <f>(AWMD_exIreland!F192/AWMD_exIreland!F191-1)*100</f>
        <v>2.8241275330463944</v>
      </c>
      <c r="F192" s="36">
        <f>(AWMD_exIreland!G192/AWMD_exIreland!G191-1)*100</f>
        <v>1.0454529079896746</v>
      </c>
      <c r="G192" s="36">
        <f>(AWMD_exIreland!H192/AWMD_exIreland!H191-1)*100</f>
        <v>1.1790719188855325</v>
      </c>
      <c r="I192" s="36">
        <f>(AWMD_Updated!C192/AWMD_Updated!C191-1)*100</f>
        <v>0.73281695922906565</v>
      </c>
      <c r="J192" s="36">
        <f>(AWMD_Updated!D192/AWMD_Updated!D191-1)*100</f>
        <v>0.3721300574591746</v>
      </c>
      <c r="K192" s="36">
        <f>(AWMD_Updated!E192/AWMD_Updated!E191-1)*100</f>
        <v>0.44023694394870194</v>
      </c>
      <c r="L192" s="36">
        <f>(AWMD_Updated!F192/AWMD_Updated!F191-1)*100</f>
        <v>-4.6443952370926134</v>
      </c>
      <c r="M192" s="36">
        <f>(AWMD_Updated!G192/AWMD_Updated!G191-1)*100</f>
        <v>1.2462371902311808</v>
      </c>
      <c r="N192" s="36">
        <f>(AWMD_Updated!H192/AWMD_Updated!H191-1)*100</f>
        <v>-2.1452001388319153</v>
      </c>
    </row>
    <row r="193" spans="1:14">
      <c r="A193" t="s">
        <v>312</v>
      </c>
      <c r="B193" s="36">
        <f>(AWMD_exIreland!C193/AWMD_exIreland!C192-1)*100</f>
        <v>0.73542395412460326</v>
      </c>
      <c r="C193" s="36">
        <f>(AWMD_exIreland!D193/AWMD_exIreland!D192-1)*100</f>
        <v>0.4382070212682887</v>
      </c>
      <c r="D193" s="36">
        <f>(AWMD_exIreland!E193/AWMD_exIreland!E192-1)*100</f>
        <v>0.49566592308183388</v>
      </c>
      <c r="E193" s="36">
        <f>(AWMD_exIreland!F193/AWMD_exIreland!F192-1)*100</f>
        <v>0.69119854725245844</v>
      </c>
      <c r="F193" s="36">
        <f>(AWMD_exIreland!G193/AWMD_exIreland!G192-1)*100</f>
        <v>1.4491574796400064</v>
      </c>
      <c r="G193" s="36">
        <f>(AWMD_exIreland!H193/AWMD_exIreland!H192-1)*100</f>
        <v>1.704937300629239</v>
      </c>
      <c r="I193" s="36">
        <f>(AWMD_Updated!C193/AWMD_Updated!C192-1)*100</f>
        <v>0.81332522631512028</v>
      </c>
      <c r="J193" s="36">
        <f>(AWMD_Updated!D193/AWMD_Updated!D192-1)*100</f>
        <v>0.44568337993389218</v>
      </c>
      <c r="K193" s="36">
        <f>(AWMD_Updated!E193/AWMD_Updated!E192-1)*100</f>
        <v>0.51101011217766779</v>
      </c>
      <c r="L193" s="36">
        <f>(AWMD_Updated!F193/AWMD_Updated!F192-1)*100</f>
        <v>0.36567412027366242</v>
      </c>
      <c r="M193" s="36">
        <f>(AWMD_Updated!G193/AWMD_Updated!G192-1)*100</f>
        <v>2.1980864869121319</v>
      </c>
      <c r="N193" s="36">
        <f>(AWMD_Updated!H193/AWMD_Updated!H192-1)*100</f>
        <v>2.0327726867904516</v>
      </c>
    </row>
    <row r="194" spans="1:14">
      <c r="A194" t="s">
        <v>313</v>
      </c>
      <c r="B194" s="36">
        <f>(AWMD_exIreland!C194/AWMD_exIreland!C193-1)*100</f>
        <v>-1.2342113490215745E-3</v>
      </c>
      <c r="C194" s="36">
        <f>(AWMD_exIreland!D194/AWMD_exIreland!D193-1)*100</f>
        <v>0.41196674164474256</v>
      </c>
      <c r="D194" s="36">
        <f>(AWMD_exIreland!E194/AWMD_exIreland!E193-1)*100</f>
        <v>-0.1562192450505262</v>
      </c>
      <c r="E194" s="36">
        <f>(AWMD_exIreland!F194/AWMD_exIreland!F193-1)*100</f>
        <v>8.75999140021122E-2</v>
      </c>
      <c r="F194" s="36">
        <f>(AWMD_exIreland!G194/AWMD_exIreland!G193-1)*100</f>
        <v>0.64198901287082499</v>
      </c>
      <c r="G194" s="36">
        <f>(AWMD_exIreland!H194/AWMD_exIreland!H193-1)*100</f>
        <v>0.79343650169794167</v>
      </c>
      <c r="I194" s="36">
        <f>(AWMD_Updated!C194/AWMD_Updated!C193-1)*100</f>
        <v>4.3520908261518443E-2</v>
      </c>
      <c r="J194" s="36">
        <f>(AWMD_Updated!D194/AWMD_Updated!D193-1)*100</f>
        <v>0.44090258790190351</v>
      </c>
      <c r="K194" s="36">
        <f>(AWMD_Updated!E194/AWMD_Updated!E193-1)*100</f>
        <v>-0.13918217862972648</v>
      </c>
      <c r="L194" s="36">
        <f>(AWMD_Updated!F194/AWMD_Updated!F193-1)*100</f>
        <v>0.74095523245083506</v>
      </c>
      <c r="M194" s="36">
        <f>(AWMD_Updated!G194/AWMD_Updated!G193-1)*100</f>
        <v>-0.20842420649050952</v>
      </c>
      <c r="N194" s="36">
        <f>(AWMD_Updated!H194/AWMD_Updated!H193-1)*100</f>
        <v>0.16299144255991216</v>
      </c>
    </row>
    <row r="195" spans="1:14">
      <c r="A195" t="s">
        <v>314</v>
      </c>
      <c r="B195" s="36">
        <f>(AWMD_exIreland!C195/AWMD_exIreland!C194-1)*100</f>
        <v>0.53809793244936621</v>
      </c>
      <c r="C195" s="36">
        <f>(AWMD_exIreland!D195/AWMD_exIreland!D194-1)*100</f>
        <v>0.302482735321985</v>
      </c>
      <c r="D195" s="36">
        <f>(AWMD_exIreland!E195/AWMD_exIreland!E194-1)*100</f>
        <v>0.39043194916390522</v>
      </c>
      <c r="E195" s="36">
        <f>(AWMD_exIreland!F195/AWMD_exIreland!F194-1)*100</f>
        <v>1.7374185628291405</v>
      </c>
      <c r="F195" s="36">
        <f>(AWMD_exIreland!G195/AWMD_exIreland!G194-1)*100</f>
        <v>0.49456847309898855</v>
      </c>
      <c r="G195" s="36">
        <f>(AWMD_exIreland!H195/AWMD_exIreland!H194-1)*100</f>
        <v>0.84523675733334525</v>
      </c>
      <c r="I195" s="36">
        <f>(AWMD_Updated!C195/AWMD_Updated!C194-1)*100</f>
        <v>0.51277349742173683</v>
      </c>
      <c r="J195" s="36">
        <f>(AWMD_Updated!D195/AWMD_Updated!D194-1)*100</f>
        <v>0.31743340288050703</v>
      </c>
      <c r="K195" s="36">
        <f>(AWMD_Updated!E195/AWMD_Updated!E194-1)*100</f>
        <v>0.42881210855685303</v>
      </c>
      <c r="L195" s="36">
        <f>(AWMD_Updated!F195/AWMD_Updated!F194-1)*100</f>
        <v>1.8324450019778338</v>
      </c>
      <c r="M195" s="36">
        <f>(AWMD_Updated!G195/AWMD_Updated!G194-1)*100</f>
        <v>0.67259352601649613</v>
      </c>
      <c r="N195" s="36">
        <f>(AWMD_Updated!H195/AWMD_Updated!H194-1)*100</f>
        <v>1.2869732613459028</v>
      </c>
    </row>
    <row r="196" spans="1:14">
      <c r="A196" t="s">
        <v>315</v>
      </c>
      <c r="B196" s="36">
        <f>(AWMD_exIreland!C196/AWMD_exIreland!C195-1)*100</f>
        <v>4.0430635629951084E-2</v>
      </c>
      <c r="C196" s="36">
        <f>(AWMD_exIreland!D196/AWMD_exIreland!D195-1)*100</f>
        <v>-8.8045585962315265E-3</v>
      </c>
      <c r="D196" s="36">
        <f>(AWMD_exIreland!E196/AWMD_exIreland!E195-1)*100</f>
        <v>4.3512822473212864E-2</v>
      </c>
      <c r="E196" s="36">
        <f>(AWMD_exIreland!F196/AWMD_exIreland!F195-1)*100</f>
        <v>0.22958579990108863</v>
      </c>
      <c r="F196" s="36">
        <f>(AWMD_exIreland!G196/AWMD_exIreland!G195-1)*100</f>
        <v>2.553313941997537E-2</v>
      </c>
      <c r="G196" s="36">
        <f>(AWMD_exIreland!H196/AWMD_exIreland!H195-1)*100</f>
        <v>0.63138984462223213</v>
      </c>
      <c r="I196" s="36">
        <f>(AWMD_Updated!C196/AWMD_Updated!C195-1)*100</f>
        <v>7.7766023268699414E-2</v>
      </c>
      <c r="J196" s="36">
        <f>(AWMD_Updated!D196/AWMD_Updated!D195-1)*100</f>
        <v>1.4188255948788253E-3</v>
      </c>
      <c r="K196" s="36">
        <f>(AWMD_Updated!E196/AWMD_Updated!E195-1)*100</f>
        <v>6.6279267647106899E-2</v>
      </c>
      <c r="L196" s="36">
        <f>(AWMD_Updated!F196/AWMD_Updated!F195-1)*100</f>
        <v>0.45003559056915332</v>
      </c>
      <c r="M196" s="36">
        <f>(AWMD_Updated!G196/AWMD_Updated!G195-1)*100</f>
        <v>0.23006152138000946</v>
      </c>
      <c r="N196" s="36">
        <f>(AWMD_Updated!H196/AWMD_Updated!H195-1)*100</f>
        <v>0.83439045359205988</v>
      </c>
    </row>
    <row r="197" spans="1:14">
      <c r="A197" t="s">
        <v>316</v>
      </c>
      <c r="B197" s="36">
        <f>(AWMD_exIreland!C197/AWMD_exIreland!C196-1)*100</f>
        <v>0.53357769743753725</v>
      </c>
      <c r="C197" s="36">
        <f>(AWMD_exIreland!D197/AWMD_exIreland!D196-1)*100</f>
        <v>0.45157424852810824</v>
      </c>
      <c r="D197" s="36">
        <f>(AWMD_exIreland!E197/AWMD_exIreland!E196-1)*100</f>
        <v>0.55635116696277631</v>
      </c>
      <c r="E197" s="36">
        <f>(AWMD_exIreland!F197/AWMD_exIreland!F196-1)*100</f>
        <v>1.2270492129463628</v>
      </c>
      <c r="F197" s="36">
        <f>(AWMD_exIreland!G197/AWMD_exIreland!G196-1)*100</f>
        <v>0.66291046518320851</v>
      </c>
      <c r="G197" s="36">
        <f>(AWMD_exIreland!H197/AWMD_exIreland!H196-1)*100</f>
        <v>1.0316613356824877</v>
      </c>
      <c r="I197" s="36">
        <f>(AWMD_Updated!C197/AWMD_Updated!C196-1)*100</f>
        <v>0.53999667471054114</v>
      </c>
      <c r="J197" s="36">
        <f>(AWMD_Updated!D197/AWMD_Updated!D196-1)*100</f>
        <v>0.46105008876786702</v>
      </c>
      <c r="K197" s="36">
        <f>(AWMD_Updated!E197/AWMD_Updated!E196-1)*100</f>
        <v>0.52457531556409087</v>
      </c>
      <c r="L197" s="36">
        <f>(AWMD_Updated!F197/AWMD_Updated!F196-1)*100</f>
        <v>4.26149326195846</v>
      </c>
      <c r="M197" s="36">
        <f>(AWMD_Updated!G197/AWMD_Updated!G196-1)*100</f>
        <v>0.91587133474033688</v>
      </c>
      <c r="N197" s="36">
        <f>(AWMD_Updated!H197/AWMD_Updated!H196-1)*100</f>
        <v>2.5305010963944996</v>
      </c>
    </row>
    <row r="198" spans="1:14">
      <c r="A198" t="s">
        <v>317</v>
      </c>
      <c r="B198" s="36">
        <f>(AWMD_exIreland!C198/AWMD_exIreland!C197-1)*100</f>
        <v>0.73080517281616242</v>
      </c>
      <c r="C198" s="36">
        <f>(AWMD_exIreland!D198/AWMD_exIreland!D197-1)*100</f>
        <v>0.49148806537639977</v>
      </c>
      <c r="D198" s="36">
        <f>(AWMD_exIreland!E198/AWMD_exIreland!E197-1)*100</f>
        <v>0.8173976570262198</v>
      </c>
      <c r="E198" s="36">
        <f>(AWMD_exIreland!F198/AWMD_exIreland!F197-1)*100</f>
        <v>1.3142081533991323</v>
      </c>
      <c r="F198" s="36">
        <f>(AWMD_exIreland!G198/AWMD_exIreland!G197-1)*100</f>
        <v>2.0941839614898594</v>
      </c>
      <c r="G198" s="36">
        <f>(AWMD_exIreland!H198/AWMD_exIreland!H197-1)*100</f>
        <v>1.0932052375971946</v>
      </c>
      <c r="I198" s="36">
        <f>(AWMD_Updated!C198/AWMD_Updated!C197-1)*100</f>
        <v>0.73651108850520952</v>
      </c>
      <c r="J198" s="36">
        <f>(AWMD_Updated!D198/AWMD_Updated!D197-1)*100</f>
        <v>0.48276509987990046</v>
      </c>
      <c r="K198" s="36">
        <f>(AWMD_Updated!E198/AWMD_Updated!E197-1)*100</f>
        <v>0.86639210010615031</v>
      </c>
      <c r="L198" s="36">
        <f>(AWMD_Updated!F198/AWMD_Updated!F197-1)*100</f>
        <v>-1.6720276383348276</v>
      </c>
      <c r="M198" s="36">
        <f>(AWMD_Updated!G198/AWMD_Updated!G197-1)*100</f>
        <v>2.0380563709182065</v>
      </c>
      <c r="N198" s="36">
        <f>(AWMD_Updated!H198/AWMD_Updated!H197-1)*100</f>
        <v>-0.26099009625539793</v>
      </c>
    </row>
    <row r="199" spans="1:14">
      <c r="A199" t="s">
        <v>318</v>
      </c>
      <c r="B199" s="36">
        <f>(AWMD_exIreland!C199/AWMD_exIreland!C198-1)*100</f>
        <v>0.31631237448217497</v>
      </c>
      <c r="C199" s="36">
        <f>(AWMD_exIreland!D199/AWMD_exIreland!D198-1)*100</f>
        <v>0.32133710989254993</v>
      </c>
      <c r="D199" s="36">
        <f>(AWMD_exIreland!E199/AWMD_exIreland!E198-1)*100</f>
        <v>0.24659387418561884</v>
      </c>
      <c r="E199" s="36">
        <f>(AWMD_exIreland!F199/AWMD_exIreland!F198-1)*100</f>
        <v>0.36628839586909656</v>
      </c>
      <c r="F199" s="36">
        <f>(AWMD_exIreland!G199/AWMD_exIreland!G198-1)*100</f>
        <v>7.306174430128376E-2</v>
      </c>
      <c r="G199" s="36">
        <f>(AWMD_exIreland!H199/AWMD_exIreland!H198-1)*100</f>
        <v>6.8584424608930661E-2</v>
      </c>
      <c r="I199" s="36">
        <f>(AWMD_Updated!C199/AWMD_Updated!C198-1)*100</f>
        <v>0.35757772473108407</v>
      </c>
      <c r="J199" s="36">
        <f>(AWMD_Updated!D199/AWMD_Updated!D198-1)*100</f>
        <v>0.33668046081867242</v>
      </c>
      <c r="K199" s="36">
        <f>(AWMD_Updated!E199/AWMD_Updated!E198-1)*100</f>
        <v>0.25923530617919521</v>
      </c>
      <c r="L199" s="36">
        <f>(AWMD_Updated!F199/AWMD_Updated!F198-1)*100</f>
        <v>7.3660864034030604</v>
      </c>
      <c r="M199" s="36">
        <f>(AWMD_Updated!G199/AWMD_Updated!G198-1)*100</f>
        <v>0.26787224337090354</v>
      </c>
      <c r="N199" s="36">
        <f>(AWMD_Updated!H199/AWMD_Updated!H198-1)*100</f>
        <v>3.5376044611895363</v>
      </c>
    </row>
    <row r="200" spans="1:14">
      <c r="A200" t="s">
        <v>319</v>
      </c>
      <c r="B200" s="36">
        <f>(AWMD_exIreland!C200/AWMD_exIreland!C199-1)*100</f>
        <v>0.12728203983345399</v>
      </c>
      <c r="C200" s="36">
        <f>(AWMD_exIreland!D200/AWMD_exIreland!D199-1)*100</f>
        <v>0.43356174169386641</v>
      </c>
      <c r="D200" s="36">
        <f>(AWMD_exIreland!E200/AWMD_exIreland!E199-1)*100</f>
        <v>0.54158631352623221</v>
      </c>
      <c r="E200" s="36">
        <f>(AWMD_exIreland!F200/AWMD_exIreland!F199-1)*100</f>
        <v>0.74211950360858481</v>
      </c>
      <c r="F200" s="36">
        <f>(AWMD_exIreland!G200/AWMD_exIreland!G199-1)*100</f>
        <v>-8.7919929466651059E-2</v>
      </c>
      <c r="G200" s="36">
        <f>(AWMD_exIreland!H200/AWMD_exIreland!H199-1)*100</f>
        <v>0.5742430303395718</v>
      </c>
      <c r="I200" s="36">
        <f>(AWMD_Updated!C200/AWMD_Updated!C199-1)*100</f>
        <v>0.18459876511545126</v>
      </c>
      <c r="J200" s="36">
        <f>(AWMD_Updated!D200/AWMD_Updated!D199-1)*100</f>
        <v>0.42771069808436035</v>
      </c>
      <c r="K200" s="36">
        <f>(AWMD_Updated!E200/AWMD_Updated!E199-1)*100</f>
        <v>0.57375822294363221</v>
      </c>
      <c r="L200" s="36">
        <f>(AWMD_Updated!F200/AWMD_Updated!F199-1)*100</f>
        <v>-5.671010598367932</v>
      </c>
      <c r="M200" s="36">
        <f>(AWMD_Updated!G200/AWMD_Updated!G199-1)*100</f>
        <v>0.1267950565769338</v>
      </c>
      <c r="N200" s="36">
        <f>(AWMD_Updated!H200/AWMD_Updated!H199-1)*100</f>
        <v>-2.2609016514894997</v>
      </c>
    </row>
    <row r="201" spans="1:14">
      <c r="A201" t="s">
        <v>320</v>
      </c>
      <c r="B201" s="36">
        <f>(AWMD_exIreland!C201/AWMD_exIreland!C200-1)*100</f>
        <v>-0.15373710446771049</v>
      </c>
      <c r="C201" s="36">
        <f>(AWMD_exIreland!D201/AWMD_exIreland!D200-1)*100</f>
        <v>2.7556032189512969E-2</v>
      </c>
      <c r="D201" s="36">
        <f>(AWMD_exIreland!E201/AWMD_exIreland!E200-1)*100</f>
        <v>6.8346465625923614E-3</v>
      </c>
      <c r="E201" s="36">
        <f>(AWMD_exIreland!F201/AWMD_exIreland!F200-1)*100</f>
        <v>-2.0412770120598056</v>
      </c>
      <c r="F201" s="36">
        <f>(AWMD_exIreland!G201/AWMD_exIreland!G200-1)*100</f>
        <v>-0.32050146496727105</v>
      </c>
      <c r="G201" s="36">
        <f>(AWMD_exIreland!H201/AWMD_exIreland!H200-1)*100</f>
        <v>-0.83791431749745682</v>
      </c>
      <c r="I201" s="36">
        <f>(AWMD_Updated!C201/AWMD_Updated!C200-1)*100</f>
        <v>-0.10317275979747631</v>
      </c>
      <c r="J201" s="36">
        <f>(AWMD_Updated!D201/AWMD_Updated!D200-1)*100</f>
        <v>4.7108757613867347E-2</v>
      </c>
      <c r="K201" s="36">
        <f>(AWMD_Updated!E201/AWMD_Updated!E200-1)*100</f>
        <v>-3.1531492096914526E-2</v>
      </c>
      <c r="L201" s="36">
        <f>(AWMD_Updated!F201/AWMD_Updated!F200-1)*100</f>
        <v>9.6609911419370817</v>
      </c>
      <c r="M201" s="36">
        <f>(AWMD_Updated!G201/AWMD_Updated!G200-1)*100</f>
        <v>2.1920054598711936E-2</v>
      </c>
      <c r="N201" s="36">
        <f>(AWMD_Updated!H201/AWMD_Updated!H200-1)*100</f>
        <v>4.3731345248114506</v>
      </c>
    </row>
    <row r="202" spans="1:14">
      <c r="A202" t="s">
        <v>321</v>
      </c>
      <c r="B202" s="36">
        <f>(AWMD_exIreland!C202/AWMD_exIreland!C201-1)*100</f>
        <v>-3.4309165830910704</v>
      </c>
      <c r="C202" s="36">
        <f>(AWMD_exIreland!D202/AWMD_exIreland!D201-1)*100</f>
        <v>-4.7006899068337882</v>
      </c>
      <c r="D202" s="36">
        <f>(AWMD_exIreland!E202/AWMD_exIreland!E201-1)*100</f>
        <v>0.16276163571355973</v>
      </c>
      <c r="E202" s="36">
        <f>(AWMD_exIreland!F202/AWMD_exIreland!F201-1)*100</f>
        <v>-3.2801457406697931</v>
      </c>
      <c r="F202" s="36">
        <f>(AWMD_exIreland!G202/AWMD_exIreland!G201-1)*100</f>
        <v>-3.6477082087367552</v>
      </c>
      <c r="G202" s="36">
        <f>(AWMD_exIreland!H202/AWMD_exIreland!H201-1)*100</f>
        <v>-2.6185085556649224</v>
      </c>
      <c r="I202" s="36">
        <f>(AWMD_Updated!C202/AWMD_Updated!C201-1)*100</f>
        <v>-3.2293409151624708</v>
      </c>
      <c r="J202" s="36">
        <f>(AWMD_Updated!D202/AWMD_Updated!D201-1)*100</f>
        <v>-4.7642425222935376</v>
      </c>
      <c r="K202" s="36">
        <f>(AWMD_Updated!E202/AWMD_Updated!E201-1)*100</f>
        <v>0.21078837001287098</v>
      </c>
      <c r="L202" s="36">
        <f>(AWMD_Updated!F202/AWMD_Updated!F201-1)*100</f>
        <v>-3.8140253140414693</v>
      </c>
      <c r="M202" s="36">
        <f>(AWMD_Updated!G202/AWMD_Updated!G201-1)*100</f>
        <v>-2.6098102139283874</v>
      </c>
      <c r="N202" s="36">
        <f>(AWMD_Updated!H202/AWMD_Updated!H201-1)*100</f>
        <v>-2.2693123889918398</v>
      </c>
    </row>
    <row r="203" spans="1:14">
      <c r="A203" t="s">
        <v>322</v>
      </c>
      <c r="B203" s="36">
        <f>(AWMD_exIreland!C203/AWMD_exIreland!C202-1)*100</f>
        <v>-11.306484751328172</v>
      </c>
      <c r="C203" s="36">
        <f>(AWMD_exIreland!D203/AWMD_exIreland!D202-1)*100</f>
        <v>-11.896381557921332</v>
      </c>
      <c r="D203" s="36">
        <f>(AWMD_exIreland!E203/AWMD_exIreland!E202-1)*100</f>
        <v>-2.9886654002499791</v>
      </c>
      <c r="E203" s="36">
        <f>(AWMD_exIreland!F203/AWMD_exIreland!F202-1)*100</f>
        <v>-9.6473427672414402</v>
      </c>
      <c r="F203" s="36">
        <f>(AWMD_exIreland!G203/AWMD_exIreland!G202-1)*100</f>
        <v>-20.395465790584886</v>
      </c>
      <c r="G203" s="36">
        <f>(AWMD_exIreland!H203/AWMD_exIreland!H202-1)*100</f>
        <v>-17.077598091035451</v>
      </c>
      <c r="I203" s="36">
        <f>(AWMD_Updated!C203/AWMD_Updated!C202-1)*100</f>
        <v>-11.089941723856068</v>
      </c>
      <c r="J203" s="36">
        <f>(AWMD_Updated!D203/AWMD_Updated!D202-1)*100</f>
        <v>-11.904373800743818</v>
      </c>
      <c r="K203" s="36">
        <f>(AWMD_Updated!E203/AWMD_Updated!E202-1)*100</f>
        <v>-2.807201034921869</v>
      </c>
      <c r="L203" s="36">
        <f>(AWMD_Updated!F203/AWMD_Updated!F202-1)*100</f>
        <v>-18.514821230554357</v>
      </c>
      <c r="M203" s="36">
        <f>(AWMD_Updated!G203/AWMD_Updated!G202-1)*100</f>
        <v>-19.208784069500961</v>
      </c>
      <c r="N203" s="36">
        <f>(AWMD_Updated!H203/AWMD_Updated!H202-1)*100</f>
        <v>-20.490615441298242</v>
      </c>
    </row>
    <row r="204" spans="1:14">
      <c r="A204" t="s">
        <v>323</v>
      </c>
      <c r="B204" s="36">
        <f>(AWMD_exIreland!C204/AWMD_exIreland!C203-1)*100</f>
        <v>11.492347344381271</v>
      </c>
      <c r="C204" s="36">
        <f>(AWMD_exIreland!D204/AWMD_exIreland!D203-1)*100</f>
        <v>13.67011328966794</v>
      </c>
      <c r="D204" s="36">
        <f>(AWMD_exIreland!E204/AWMD_exIreland!E203-1)*100</f>
        <v>5.7468182395099987</v>
      </c>
      <c r="E204" s="36">
        <f>(AWMD_exIreland!F204/AWMD_exIreland!F203-1)*100</f>
        <v>12.130478225192153</v>
      </c>
      <c r="F204" s="36">
        <f>(AWMD_exIreland!G204/AWMD_exIreland!G203-1)*100</f>
        <v>16.669112120445618</v>
      </c>
      <c r="G204" s="36">
        <f>(AWMD_exIreland!H204/AWMD_exIreland!H203-1)*100</f>
        <v>13.216589639545596</v>
      </c>
      <c r="I204" s="36">
        <f>(AWMD_Updated!C204/AWMD_Updated!C203-1)*100</f>
        <v>11.497782781789013</v>
      </c>
      <c r="J204" s="36">
        <f>(AWMD_Updated!D204/AWMD_Updated!D203-1)*100</f>
        <v>13.677604508759478</v>
      </c>
      <c r="K204" s="36">
        <f>(AWMD_Updated!E204/AWMD_Updated!E203-1)*100</f>
        <v>5.6838417449915468</v>
      </c>
      <c r="L204" s="36">
        <f>(AWMD_Updated!F204/AWMD_Updated!F203-1)*100</f>
        <v>12.844065176207442</v>
      </c>
      <c r="M204" s="36">
        <f>(AWMD_Updated!G204/AWMD_Updated!G203-1)*100</f>
        <v>15.68572073807406</v>
      </c>
      <c r="N204" s="36">
        <f>(AWMD_Updated!H204/AWMD_Updated!H203-1)*100</f>
        <v>12.645233043515614</v>
      </c>
    </row>
    <row r="205" spans="1:14">
      <c r="A205" t="s">
        <v>324</v>
      </c>
      <c r="B205" s="36">
        <f>(AWMD_exIreland!C205/AWMD_exIreland!C204-1)*100</f>
        <v>0.4645978297551423</v>
      </c>
      <c r="C205" s="36">
        <f>(AWMD_exIreland!D205/AWMD_exIreland!D204-1)*100</f>
        <v>-2.7136009416237061</v>
      </c>
      <c r="D205" s="36">
        <f>(AWMD_exIreland!E205/AWMD_exIreland!E204-1)*100</f>
        <v>0.17959432141549936</v>
      </c>
      <c r="E205" s="36">
        <f>(AWMD_exIreland!F205/AWMD_exIreland!F204-1)*100</f>
        <v>2.7681658513487362</v>
      </c>
      <c r="F205" s="36">
        <f>(AWMD_exIreland!G205/AWMD_exIreland!G204-1)*100</f>
        <v>5.0927184235633804</v>
      </c>
      <c r="G205" s="36">
        <f>(AWMD_exIreland!H205/AWMD_exIreland!H204-1)*100</f>
        <v>3.5967124903044878</v>
      </c>
      <c r="I205" s="36">
        <f>(AWMD_Updated!C205/AWMD_Updated!C204-1)*100</f>
        <v>0.36474200585692174</v>
      </c>
      <c r="J205" s="36">
        <f>(AWMD_Updated!D205/AWMD_Updated!D204-1)*100</f>
        <v>-2.6833468898916357</v>
      </c>
      <c r="K205" s="36">
        <f>(AWMD_Updated!E205/AWMD_Updated!E204-1)*100</f>
        <v>0.19581055854591689</v>
      </c>
      <c r="L205" s="36">
        <f>(AWMD_Updated!F205/AWMD_Updated!F204-1)*100</f>
        <v>4.4586099036480142</v>
      </c>
      <c r="M205" s="36">
        <f>(AWMD_Updated!G205/AWMD_Updated!G204-1)*100</f>
        <v>5.6446858542610334</v>
      </c>
      <c r="N205" s="36">
        <f>(AWMD_Updated!H205/AWMD_Updated!H204-1)*100</f>
        <v>6.1018461705351745</v>
      </c>
    </row>
    <row r="206" spans="1:14">
      <c r="A206" t="s">
        <v>325</v>
      </c>
      <c r="B206" s="36">
        <f>(AWMD_exIreland!C206/AWMD_exIreland!C205-1)*100</f>
        <v>0.51688721565110729</v>
      </c>
      <c r="C206" s="36">
        <f>(AWMD_exIreland!D206/AWMD_exIreland!D205-1)*100</f>
        <v>-1.4324885801463072</v>
      </c>
      <c r="D206" s="36">
        <f>(AWMD_exIreland!E206/AWMD_exIreland!E205-1)*100</f>
        <v>0.45594826416834877</v>
      </c>
      <c r="E206" s="36">
        <f>(AWMD_exIreland!F206/AWMD_exIreland!F205-1)*100</f>
        <v>0.63485708384958262</v>
      </c>
      <c r="F206" s="36">
        <f>(AWMD_exIreland!G206/AWMD_exIreland!G205-1)*100</f>
        <v>2.3034501613416802</v>
      </c>
      <c r="G206" s="36">
        <f>(AWMD_exIreland!H206/AWMD_exIreland!H205-1)*100</f>
        <v>3.0473005629775063</v>
      </c>
      <c r="I206" s="36">
        <f>(AWMD_Updated!C206/AWMD_Updated!C205-1)*100</f>
        <v>0.81956871592332448</v>
      </c>
      <c r="J206" s="36">
        <f>(AWMD_Updated!D206/AWMD_Updated!D205-1)*100</f>
        <v>-1.4562546916179198</v>
      </c>
      <c r="K206" s="36">
        <f>(AWMD_Updated!E206/AWMD_Updated!E205-1)*100</f>
        <v>0.48789193205622805</v>
      </c>
      <c r="L206" s="36">
        <f>(AWMD_Updated!F206/AWMD_Updated!F205-1)*100</f>
        <v>-1.7882442397101572</v>
      </c>
      <c r="M206" s="36">
        <f>(AWMD_Updated!G206/AWMD_Updated!G205-1)*100</f>
        <v>1.8017747748922952</v>
      </c>
      <c r="N206" s="36">
        <f>(AWMD_Updated!H206/AWMD_Updated!H205-1)*100</f>
        <v>0.18868088799670613</v>
      </c>
    </row>
    <row r="207" spans="1:14">
      <c r="A207" t="s">
        <v>326</v>
      </c>
      <c r="B207" s="36">
        <f>(AWMD_exIreland!C207/AWMD_exIreland!C206-1)*100</f>
        <v>2.1428158062105185</v>
      </c>
      <c r="C207" s="36">
        <f>(AWMD_exIreland!D207/AWMD_exIreland!D206-1)*100</f>
        <v>3.8611028910276124</v>
      </c>
      <c r="D207" s="36">
        <f>(AWMD_exIreland!E207/AWMD_exIreland!E206-1)*100</f>
        <v>1.5443297846982729</v>
      </c>
      <c r="E207" s="36">
        <f>(AWMD_exIreland!F207/AWMD_exIreland!F206-1)*100</f>
        <v>1.6341294726315736</v>
      </c>
      <c r="F207" s="36">
        <f>(AWMD_exIreland!G207/AWMD_exIreland!G206-1)*100</f>
        <v>1.6275411328614542</v>
      </c>
      <c r="G207" s="36">
        <f>(AWMD_exIreland!H207/AWMD_exIreland!H206-1)*100</f>
        <v>1.9728878777349967</v>
      </c>
      <c r="I207" s="36">
        <f>(AWMD_Updated!C207/AWMD_Updated!C206-1)*100</f>
        <v>2.156456786741745</v>
      </c>
      <c r="J207" s="36">
        <f>(AWMD_Updated!D207/AWMD_Updated!D206-1)*100</f>
        <v>3.9150496172617455</v>
      </c>
      <c r="K207" s="36">
        <f>(AWMD_Updated!E207/AWMD_Updated!E206-1)*100</f>
        <v>1.5304384383921343</v>
      </c>
      <c r="L207" s="36">
        <f>(AWMD_Updated!F207/AWMD_Updated!F206-1)*100</f>
        <v>1.5738216140305239</v>
      </c>
      <c r="M207" s="36">
        <f>(AWMD_Updated!G207/AWMD_Updated!G206-1)*100</f>
        <v>2.0839285838852417</v>
      </c>
      <c r="N207" s="36">
        <f>(AWMD_Updated!H207/AWMD_Updated!H206-1)*100</f>
        <v>2.3608699329906502</v>
      </c>
    </row>
    <row r="208" spans="1:14">
      <c r="A208" t="s">
        <v>327</v>
      </c>
      <c r="B208" s="36">
        <f>(AWMD_exIreland!C208/AWMD_exIreland!C207-1)*100</f>
        <v>1.7193293292852685</v>
      </c>
      <c r="C208" s="36">
        <f>(AWMD_exIreland!D208/AWMD_exIreland!D207-1)*100</f>
        <v>3.9012746284992739</v>
      </c>
      <c r="D208" s="36">
        <f>(AWMD_exIreland!E208/AWMD_exIreland!E207-1)*100</f>
        <v>0.67760396349167973</v>
      </c>
      <c r="E208" s="36">
        <f>(AWMD_exIreland!F208/AWMD_exIreland!F207-1)*100</f>
        <v>-0.78824604940905818</v>
      </c>
      <c r="F208" s="36">
        <f>(AWMD_exIreland!G208/AWMD_exIreland!G207-1)*100</f>
        <v>1.8610566508348914</v>
      </c>
      <c r="G208" s="36">
        <f>(AWMD_exIreland!H208/AWMD_exIreland!H207-1)*100</f>
        <v>1.7102943223658684</v>
      </c>
      <c r="I208" s="36">
        <f>(AWMD_Updated!C208/AWMD_Updated!C207-1)*100</f>
        <v>1.7572785656406298</v>
      </c>
      <c r="J208" s="36">
        <f>(AWMD_Updated!D208/AWMD_Updated!D207-1)*100</f>
        <v>3.9405624108716841</v>
      </c>
      <c r="K208" s="36">
        <f>(AWMD_Updated!E208/AWMD_Updated!E207-1)*100</f>
        <v>0.65106301649318077</v>
      </c>
      <c r="L208" s="36">
        <f>(AWMD_Updated!F208/AWMD_Updated!F207-1)*100</f>
        <v>-0.91925095687667158</v>
      </c>
      <c r="M208" s="36">
        <f>(AWMD_Updated!G208/AWMD_Updated!G207-1)*100</f>
        <v>1.7976538111048823</v>
      </c>
      <c r="N208" s="36">
        <f>(AWMD_Updated!H208/AWMD_Updated!H207-1)*100</f>
        <v>1.7880568420352461</v>
      </c>
    </row>
    <row r="209" spans="1:14">
      <c r="A209" t="s">
        <v>328</v>
      </c>
      <c r="B209" s="36">
        <f>(AWMD_exIreland!C209/AWMD_exIreland!C208-1)*100</f>
        <v>0.9017285084591764</v>
      </c>
      <c r="C209" s="36">
        <f>(AWMD_exIreland!D209/AWMD_exIreland!D208-1)*100</f>
        <v>0.28327000107977174</v>
      </c>
      <c r="D209" s="36">
        <f>(AWMD_exIreland!E209/AWMD_exIreland!E208-1)*100</f>
        <v>0.11844740145643406</v>
      </c>
      <c r="E209" s="36">
        <f>(AWMD_exIreland!F209/AWMD_exIreland!F208-1)*100</f>
        <v>0.35924801510665016</v>
      </c>
      <c r="F209" s="36">
        <f>(AWMD_exIreland!G209/AWMD_exIreland!G208-1)*100</f>
        <v>3.31636328263758</v>
      </c>
      <c r="G209" s="36">
        <f>(AWMD_exIreland!H209/AWMD_exIreland!H208-1)*100</f>
        <v>4.3832528445624019</v>
      </c>
      <c r="I209" s="36">
        <f>(AWMD_Updated!C209/AWMD_Updated!C208-1)*100</f>
        <v>0.80896025151939721</v>
      </c>
      <c r="J209" s="36">
        <f>(AWMD_Updated!D209/AWMD_Updated!D208-1)*100</f>
        <v>0.30158602181216132</v>
      </c>
      <c r="K209" s="36">
        <f>(AWMD_Updated!E209/AWMD_Updated!E208-1)*100</f>
        <v>0.1527516180356514</v>
      </c>
      <c r="L209" s="36">
        <f>(AWMD_Updated!F209/AWMD_Updated!F208-1)*100</f>
        <v>2.973212757206567</v>
      </c>
      <c r="M209" s="36">
        <f>(AWMD_Updated!G209/AWMD_Updated!G208-1)*100</f>
        <v>3.1883076981667813</v>
      </c>
      <c r="N209" s="36">
        <f>(AWMD_Updated!H209/AWMD_Updated!H208-1)*100</f>
        <v>5.6303086531931834</v>
      </c>
    </row>
    <row r="210" spans="1:14">
      <c r="A210" t="s">
        <v>329</v>
      </c>
      <c r="B210" s="36">
        <f>(AWMD_exIreland!C210/AWMD_exIreland!C209-1)*100</f>
        <v>0.62214761963212961</v>
      </c>
      <c r="C210" s="36">
        <f>(AWMD_exIreland!D210/AWMD_exIreland!D209-1)*100</f>
        <v>1.0910938489441468</v>
      </c>
      <c r="D210" s="36">
        <f>(AWMD_exIreland!E210/AWMD_exIreland!E209-1)*100</f>
        <v>0.49048496134971309</v>
      </c>
      <c r="E210" s="36">
        <f>(AWMD_exIreland!F210/AWMD_exIreland!F209-1)*100</f>
        <v>1.5125395498129635</v>
      </c>
      <c r="F210" s="36">
        <f>(AWMD_exIreland!G210/AWMD_exIreland!G209-1)*100</f>
        <v>1.6147618398191455</v>
      </c>
      <c r="G210" s="36">
        <f>(AWMD_exIreland!H210/AWMD_exIreland!H209-1)*100</f>
        <v>1.6920918835882093</v>
      </c>
      <c r="I210" s="36">
        <f>(AWMD_Updated!C210/AWMD_Updated!C209-1)*100</f>
        <v>0.74605790973056862</v>
      </c>
      <c r="J210" s="36">
        <f>(AWMD_Updated!D210/AWMD_Updated!D209-1)*100</f>
        <v>1.0902657344556754</v>
      </c>
      <c r="K210" s="36">
        <f>(AWMD_Updated!E210/AWMD_Updated!E209-1)*100</f>
        <v>0.47306850998409811</v>
      </c>
      <c r="L210" s="36">
        <f>(AWMD_Updated!F210/AWMD_Updated!F209-1)*100</f>
        <v>-0.42319373496613188</v>
      </c>
      <c r="M210" s="36">
        <f>(AWMD_Updated!G210/AWMD_Updated!G209-1)*100</f>
        <v>1.7820208246389191</v>
      </c>
      <c r="N210" s="36">
        <f>(AWMD_Updated!H210/AWMD_Updated!H209-1)*100</f>
        <v>0.81056492889772791</v>
      </c>
    </row>
    <row r="211" spans="1:14">
      <c r="A211" t="s">
        <v>330</v>
      </c>
      <c r="B211" s="36">
        <f>(AWMD_exIreland!C211/AWMD_exIreland!C210-1)*100</f>
        <v>0.86844233051628361</v>
      </c>
      <c r="C211" s="36">
        <f>(AWMD_exIreland!D211/AWMD_exIreland!D210-1)*100</f>
        <v>1.2112212268109879</v>
      </c>
      <c r="D211" s="36">
        <f>(AWMD_exIreland!E211/AWMD_exIreland!E210-1)*100</f>
        <v>-2.4941399781519547E-2</v>
      </c>
      <c r="E211" s="36">
        <f>(AWMD_exIreland!F211/AWMD_exIreland!F210-1)*100</f>
        <v>-0.19913147221376493</v>
      </c>
      <c r="F211" s="36">
        <f>(AWMD_exIreland!G211/AWMD_exIreland!G210-1)*100</f>
        <v>1.1240173415170585</v>
      </c>
      <c r="G211" s="36">
        <f>(AWMD_exIreland!H211/AWMD_exIreland!H210-1)*100</f>
        <v>1.0554986495227014</v>
      </c>
      <c r="I211" s="36">
        <f>(AWMD_Updated!C211/AWMD_Updated!C210-1)*100</f>
        <v>0.9209046586755143</v>
      </c>
      <c r="J211" s="36">
        <f>(AWMD_Updated!D211/AWMD_Updated!D210-1)*100</f>
        <v>1.2356520129436444</v>
      </c>
      <c r="K211" s="36">
        <f>(AWMD_Updated!E211/AWMD_Updated!E210-1)*100</f>
        <v>1.702530080793796E-2</v>
      </c>
      <c r="L211" s="36">
        <f>(AWMD_Updated!F211/AWMD_Updated!F210-1)*100</f>
        <v>-7.25767757004947E-3</v>
      </c>
      <c r="M211" s="36">
        <f>(AWMD_Updated!G211/AWMD_Updated!G210-1)*100</f>
        <v>1.4280638467827567</v>
      </c>
      <c r="N211" s="36">
        <f>(AWMD_Updated!H211/AWMD_Updated!H210-1)*100</f>
        <v>1.4226690175300982</v>
      </c>
    </row>
    <row r="212" spans="1:14">
      <c r="A212" t="s">
        <v>331</v>
      </c>
      <c r="B212" s="36">
        <f>(AWMD_exIreland!C212/AWMD_exIreland!C211-1)*100</f>
        <v>0.39247141610216918</v>
      </c>
      <c r="C212" s="36">
        <f>(AWMD_exIreland!D212/AWMD_exIreland!D211-1)*100</f>
        <v>0.60417023559784511</v>
      </c>
      <c r="D212" s="36">
        <f>(AWMD_exIreland!E212/AWMD_exIreland!E211-1)*100</f>
        <v>-0.30356594169945739</v>
      </c>
      <c r="E212" s="36">
        <f>(AWMD_exIreland!F212/AWMD_exIreland!F211-1)*100</f>
        <v>0.87603036524663835</v>
      </c>
      <c r="F212" s="36">
        <f>(AWMD_exIreland!G212/AWMD_exIreland!G211-1)*100</f>
        <v>1.1917780412618484</v>
      </c>
      <c r="G212" s="36">
        <f>(AWMD_exIreland!H212/AWMD_exIreland!H211-1)*100</f>
        <v>1.7637894636777673</v>
      </c>
      <c r="I212" s="36">
        <f>(AWMD_Updated!C212/AWMD_Updated!C211-1)*100</f>
        <v>0.45541796807504475</v>
      </c>
      <c r="J212" s="36">
        <f>(AWMD_Updated!D212/AWMD_Updated!D211-1)*100</f>
        <v>0.63907322039260528</v>
      </c>
      <c r="K212" s="36">
        <f>(AWMD_Updated!E212/AWMD_Updated!E211-1)*100</f>
        <v>-0.23929375910575201</v>
      </c>
      <c r="L212" s="36">
        <f>(AWMD_Updated!F212/AWMD_Updated!F211-1)*100</f>
        <v>1.1041431353740361</v>
      </c>
      <c r="M212" s="36">
        <f>(AWMD_Updated!G212/AWMD_Updated!G211-1)*100</f>
        <v>1.4740831122281417</v>
      </c>
      <c r="N212" s="36">
        <f>(AWMD_Updated!H212/AWMD_Updated!H211-1)*100</f>
        <v>2.028555445094482</v>
      </c>
    </row>
    <row r="213" spans="1:14">
      <c r="A213" t="s">
        <v>332</v>
      </c>
      <c r="B213" s="36">
        <f>(AWMD_exIreland!C213/AWMD_exIreland!C212-1)*100</f>
        <v>-5.9146317125002845E-3</v>
      </c>
      <c r="C213" s="36">
        <f>(AWMD_exIreland!D213/AWMD_exIreland!D212-1)*100</f>
        <v>-0.91195175723215449</v>
      </c>
      <c r="D213" s="36">
        <f>(AWMD_exIreland!E213/AWMD_exIreland!E212-1)*100</f>
        <v>0.64342448457228585</v>
      </c>
      <c r="E213" s="36">
        <f>(AWMD_exIreland!F213/AWMD_exIreland!F212-1)*100</f>
        <v>0.14282284654536515</v>
      </c>
      <c r="F213" s="36">
        <f>(AWMD_exIreland!G213/AWMD_exIreland!G212-1)*100</f>
        <v>0.17721281394047494</v>
      </c>
      <c r="G213" s="36">
        <f>(AWMD_exIreland!H213/AWMD_exIreland!H212-1)*100</f>
        <v>-0.37799543711060091</v>
      </c>
      <c r="I213" s="36">
        <f>(AWMD_Updated!C213/AWMD_Updated!C212-1)*100</f>
        <v>-5.3820028053230828E-2</v>
      </c>
      <c r="J213" s="36">
        <f>(AWMD_Updated!D213/AWMD_Updated!D212-1)*100</f>
        <v>-0.86979789712270383</v>
      </c>
      <c r="K213" s="36">
        <f>(AWMD_Updated!E213/AWMD_Updated!E212-1)*100</f>
        <v>0.59640409321120025</v>
      </c>
      <c r="L213" s="36">
        <f>(AWMD_Updated!F213/AWMD_Updated!F212-1)*100</f>
        <v>-0.11669468077579737</v>
      </c>
      <c r="M213" s="36">
        <f>(AWMD_Updated!G213/AWMD_Updated!G212-1)*100</f>
        <v>-5.4754233900766724E-2</v>
      </c>
      <c r="N213" s="36">
        <f>(AWMD_Updated!H213/AWMD_Updated!H212-1)*100</f>
        <v>-0.57663765134646772</v>
      </c>
    </row>
    <row r="214" spans="1:14">
      <c r="A214" t="s">
        <v>333</v>
      </c>
      <c r="B214" s="36">
        <f>(AWMD_exIreland!C214/AWMD_exIreland!C213-1)*100</f>
        <v>4.3056707199196076E-2</v>
      </c>
      <c r="C214" s="36">
        <f>(AWMD_exIreland!D214/AWMD_exIreland!D213-1)*100</f>
        <v>0.35251760692667222</v>
      </c>
      <c r="D214" s="36">
        <f>(AWMD_exIreland!E214/AWMD_exIreland!E213-1)*100</f>
        <v>0.38216708151295187</v>
      </c>
      <c r="E214" s="36">
        <f>(AWMD_exIreland!F214/AWMD_exIreland!F213-1)*100</f>
        <v>1.9142911555117825</v>
      </c>
      <c r="F214" s="36">
        <f>(AWMD_exIreland!G214/AWMD_exIreland!G213-1)*100</f>
        <v>-1.0712021585962073</v>
      </c>
      <c r="G214" s="36">
        <f>(AWMD_exIreland!H214/AWMD_exIreland!H213-1)*100</f>
        <v>-1.7740175716669526</v>
      </c>
      <c r="I214" s="36">
        <f>(AWMD_Updated!C214/AWMD_Updated!C213-1)*100</f>
        <v>-2.0388349154021324E-2</v>
      </c>
      <c r="J214" s="36">
        <f>(AWMD_Updated!D214/AWMD_Updated!D213-1)*100</f>
        <v>0.3672060244197306</v>
      </c>
      <c r="K214" s="36">
        <f>(AWMD_Updated!E214/AWMD_Updated!E213-1)*100</f>
        <v>0.42182560434023131</v>
      </c>
      <c r="L214" s="36">
        <f>(AWMD_Updated!F214/AWMD_Updated!F213-1)*100</f>
        <v>2.1284688644601868</v>
      </c>
      <c r="M214" s="36">
        <f>(AWMD_Updated!G214/AWMD_Updated!G213-1)*100</f>
        <v>-1.1610566984769366</v>
      </c>
      <c r="N214" s="36">
        <f>(AWMD_Updated!H214/AWMD_Updated!H213-1)*100</f>
        <v>-1.6569448905656703</v>
      </c>
    </row>
    <row r="215" spans="1:14">
      <c r="A215" t="s">
        <v>334</v>
      </c>
      <c r="B215" s="36">
        <f>(AWMD_exIreland!C215/AWMD_exIreland!C214-1)*100</f>
        <v>0.18575272725653846</v>
      </c>
      <c r="C215" s="36">
        <f>(AWMD_exIreland!D215/AWMD_exIreland!D214-1)*100</f>
        <v>0.33900471550247779</v>
      </c>
      <c r="D215" s="36">
        <f>(AWMD_exIreland!E215/AWMD_exIreland!E214-1)*100</f>
        <v>0.39712787364358793</v>
      </c>
      <c r="E215" s="36">
        <f>(AWMD_exIreland!F215/AWMD_exIreland!F214-1)*100</f>
        <v>1.9730945143914269E-2</v>
      </c>
      <c r="F215" s="36">
        <f>(AWMD_exIreland!G215/AWMD_exIreland!G214-1)*100</f>
        <v>-0.48874836991953385</v>
      </c>
      <c r="G215" s="36">
        <f>(AWMD_exIreland!H215/AWMD_exIreland!H214-1)*100</f>
        <v>-0.50257528321046019</v>
      </c>
      <c r="I215" s="36">
        <f>(AWMD_Updated!C215/AWMD_Updated!C214-1)*100</f>
        <v>0.18347065361019599</v>
      </c>
      <c r="J215" s="36">
        <f>(AWMD_Updated!D215/AWMD_Updated!D214-1)*100</f>
        <v>0.33681324132910362</v>
      </c>
      <c r="K215" s="36">
        <f>(AWMD_Updated!E215/AWMD_Updated!E214-1)*100</f>
        <v>0.4193958120201513</v>
      </c>
      <c r="L215" s="36">
        <f>(AWMD_Updated!F215/AWMD_Updated!F214-1)*100</f>
        <v>-0.23423693726517536</v>
      </c>
      <c r="M215" s="36">
        <f>(AWMD_Updated!G215/AWMD_Updated!G214-1)*100</f>
        <v>-0.78273054902558981</v>
      </c>
      <c r="N215" s="36">
        <f>(AWMD_Updated!H215/AWMD_Updated!H214-1)*100</f>
        <v>-0.64527707519657085</v>
      </c>
    </row>
    <row r="216" spans="1:14">
      <c r="A216" t="s">
        <v>335</v>
      </c>
      <c r="B216" s="36">
        <f>(AWMD_exIreland!C216/AWMD_exIreland!C215-1)*100</f>
        <v>7.019575158193625E-2</v>
      </c>
      <c r="C216" s="36">
        <f>(AWMD_exIreland!D216/AWMD_exIreland!D215-1)*100</f>
        <v>-8.2383532761076683E-2</v>
      </c>
      <c r="D216" s="36">
        <f>(AWMD_exIreland!E216/AWMD_exIreland!E215-1)*100</f>
        <v>0.44411959953476465</v>
      </c>
      <c r="E216" s="36">
        <f>(AWMD_exIreland!F216/AWMD_exIreland!F215-1)*100</f>
        <v>0.34032385420477151</v>
      </c>
      <c r="F216" s="36">
        <f>(AWMD_exIreland!G216/AWMD_exIreland!G215-1)*100</f>
        <v>-0.85831168469172603</v>
      </c>
      <c r="G216" s="36">
        <f>(AWMD_exIreland!H216/AWMD_exIreland!H215-1)*100</f>
        <v>-1.4860376744908033</v>
      </c>
      <c r="I216" s="36">
        <f>(AWMD_Updated!C216/AWMD_Updated!C215-1)*100</f>
        <v>3.8003716082979366E-4</v>
      </c>
      <c r="J216" s="36">
        <f>(AWMD_Updated!D216/AWMD_Updated!D215-1)*100</f>
        <v>-0.10237846833315301</v>
      </c>
      <c r="K216" s="36">
        <f>(AWMD_Updated!E216/AWMD_Updated!E215-1)*100</f>
        <v>0.45417599366042172</v>
      </c>
      <c r="L216" s="36">
        <f>(AWMD_Updated!F216/AWMD_Updated!F215-1)*100</f>
        <v>0.15492799926615231</v>
      </c>
      <c r="M216" s="36">
        <f>(AWMD_Updated!G216/AWMD_Updated!G215-1)*100</f>
        <v>-0.89433217019465605</v>
      </c>
      <c r="N216" s="36">
        <f>(AWMD_Updated!H216/AWMD_Updated!H215-1)*100</f>
        <v>-1.5295545834635105</v>
      </c>
    </row>
    <row r="217" spans="1:14">
      <c r="A217" t="s">
        <v>336</v>
      </c>
      <c r="B217" s="36">
        <f>(AWMD_exIreland!C217/AWMD_exIreland!C216-1)*100</f>
        <v>0.18812590531140927</v>
      </c>
      <c r="C217" s="36">
        <f>(AWMD_exIreland!D217/AWMD_exIreland!D216-1)*100</f>
        <v>0.13206822422560105</v>
      </c>
      <c r="D217" s="36">
        <f>(AWMD_exIreland!E217/AWMD_exIreland!E216-1)*100</f>
        <v>0.73929688199507737</v>
      </c>
      <c r="E217" s="36">
        <f>(AWMD_exIreland!F217/AWMD_exIreland!F216-1)*100</f>
        <v>-1.2534164263656167</v>
      </c>
      <c r="F217" s="36">
        <f>(AWMD_exIreland!G217/AWMD_exIreland!G216-1)*100</f>
        <v>0.82228573405056515</v>
      </c>
      <c r="G217" s="36">
        <f>(AWMD_exIreland!H217/AWMD_exIreland!H216-1)*100</f>
        <v>-0.50716522800495767</v>
      </c>
      <c r="I217" s="36">
        <f>(AWMD_Updated!C217/AWMD_Updated!C216-1)*100</f>
        <v>7.9118492633756254E-2</v>
      </c>
      <c r="J217" s="36">
        <f>(AWMD_Updated!D217/AWMD_Updated!D216-1)*100</f>
        <v>0.17205440511809389</v>
      </c>
      <c r="K217" s="36">
        <f>(AWMD_Updated!E217/AWMD_Updated!E216-1)*100</f>
        <v>0.83674361734344949</v>
      </c>
      <c r="L217" s="36">
        <f>(AWMD_Updated!F217/AWMD_Updated!F216-1)*100</f>
        <v>0.80196211019596397</v>
      </c>
      <c r="M217" s="36">
        <f>(AWMD_Updated!G217/AWMD_Updated!G216-1)*100</f>
        <v>0.63173795487974083</v>
      </c>
      <c r="N217" s="36">
        <f>(AWMD_Updated!H217/AWMD_Updated!H216-1)*100</f>
        <v>0.63309672963660635</v>
      </c>
    </row>
    <row r="218" spans="1:14">
      <c r="A218" t="s">
        <v>337</v>
      </c>
      <c r="B218" s="36">
        <f>(AWMD_exIreland!C218/AWMD_exIreland!C217-1)*100</f>
        <v>0.2381813055176929</v>
      </c>
      <c r="C218" s="36">
        <f>(AWMD_exIreland!D218/AWMD_exIreland!D217-1)*100</f>
        <v>0.59282319450686405</v>
      </c>
      <c r="D218" s="36">
        <f>(AWMD_exIreland!E218/AWMD_exIreland!E217-1)*100</f>
        <v>0.25269931566858084</v>
      </c>
      <c r="E218" s="36">
        <f>(AWMD_exIreland!F218/AWMD_exIreland!F217-1)*100</f>
        <v>-0.3077266332234041</v>
      </c>
      <c r="F218" s="36">
        <f>(AWMD_exIreland!G218/AWMD_exIreland!G217-1)*100</f>
        <v>-0.41353311325226239</v>
      </c>
      <c r="G218" s="36">
        <f>(AWMD_exIreland!H218/AWMD_exIreland!H217-1)*100</f>
        <v>-0.12830765922289267</v>
      </c>
      <c r="I218" s="36">
        <f>(AWMD_Updated!C218/AWMD_Updated!C217-1)*100</f>
        <v>0.29093279222807134</v>
      </c>
      <c r="J218" s="36">
        <f>(AWMD_Updated!D218/AWMD_Updated!D217-1)*100</f>
        <v>0.59403911997708558</v>
      </c>
      <c r="K218" s="36">
        <f>(AWMD_Updated!E218/AWMD_Updated!E217-1)*100</f>
        <v>0.17571232951636429</v>
      </c>
      <c r="L218" s="36">
        <f>(AWMD_Updated!F218/AWMD_Updated!F217-1)*100</f>
        <v>-2.2488004020895791</v>
      </c>
      <c r="M218" s="36">
        <f>(AWMD_Updated!G218/AWMD_Updated!G217-1)*100</f>
        <v>0.16950449042989479</v>
      </c>
      <c r="N218" s="36">
        <f>(AWMD_Updated!H218/AWMD_Updated!H217-1)*100</f>
        <v>-0.81416046406143083</v>
      </c>
    </row>
    <row r="219" spans="1:14">
      <c r="A219" t="s">
        <v>338</v>
      </c>
      <c r="B219" s="36">
        <f>(AWMD_exIreland!C219/AWMD_exIreland!C218-1)*100</f>
        <v>0.22390502842348781</v>
      </c>
      <c r="C219" s="36">
        <f>(AWMD_exIreland!D219/AWMD_exIreland!D218-1)*100</f>
        <v>0.24479754071338178</v>
      </c>
      <c r="D219" s="36">
        <f>(AWMD_exIreland!E219/AWMD_exIreland!E218-1)*100</f>
        <v>0.87303454390557089</v>
      </c>
      <c r="E219" s="36">
        <f>(AWMD_exIreland!F219/AWMD_exIreland!F218-1)*100</f>
        <v>-0.35707025737325981</v>
      </c>
      <c r="F219" s="36">
        <f>(AWMD_exIreland!G219/AWMD_exIreland!G218-1)*100</f>
        <v>0.58742436691003874</v>
      </c>
      <c r="G219" s="36">
        <f>(AWMD_exIreland!H219/AWMD_exIreland!H218-1)*100</f>
        <v>0.90351792365646055</v>
      </c>
      <c r="I219" s="36">
        <f>(AWMD_Updated!C219/AWMD_Updated!C218-1)*100</f>
        <v>0.20714649879873814</v>
      </c>
      <c r="J219" s="36">
        <f>(AWMD_Updated!D219/AWMD_Updated!D218-1)*100</f>
        <v>0.25395362577227409</v>
      </c>
      <c r="K219" s="36">
        <f>(AWMD_Updated!E219/AWMD_Updated!E218-1)*100</f>
        <v>0.91863645997229959</v>
      </c>
      <c r="L219" s="36">
        <f>(AWMD_Updated!F219/AWMD_Updated!F218-1)*100</f>
        <v>-2.5156763728913956</v>
      </c>
      <c r="M219" s="36">
        <f>(AWMD_Updated!G219/AWMD_Updated!G218-1)*100</f>
        <v>1.5523849930832112</v>
      </c>
      <c r="N219" s="36">
        <f>(AWMD_Updated!H219/AWMD_Updated!H218-1)*100</f>
        <v>1.2156253124971483</v>
      </c>
    </row>
    <row r="220" spans="1:14">
      <c r="A220" t="s">
        <v>339</v>
      </c>
      <c r="B220" s="36">
        <f>(AWMD_exIreland!C220/AWMD_exIreland!C219-1)*100</f>
        <v>0.23238744554805457</v>
      </c>
      <c r="C220" s="36">
        <f>(AWMD_exIreland!D220/AWMD_exIreland!D219-1)*100</f>
        <v>0.58588366382128498</v>
      </c>
      <c r="D220" s="36">
        <f>(AWMD_exIreland!E220/AWMD_exIreland!E219-1)*100</f>
        <v>0.65155091592912218</v>
      </c>
      <c r="E220" s="36">
        <f>(AWMD_exIreland!F220/AWMD_exIreland!F219-1)*100</f>
        <v>-1.0794126453429032</v>
      </c>
      <c r="F220" s="36">
        <f>(AWMD_exIreland!G220/AWMD_exIreland!G219-1)*100</f>
        <v>-0.75510964237481826</v>
      </c>
      <c r="G220" s="36">
        <f>(AWMD_exIreland!H220/AWMD_exIreland!H219-1)*100</f>
        <v>0.46271367716379519</v>
      </c>
      <c r="I220" s="36">
        <f>(AWMD_Updated!C220/AWMD_Updated!C219-1)*100</f>
        <v>0.44592254840900569</v>
      </c>
      <c r="J220" s="36">
        <f>(AWMD_Updated!D220/AWMD_Updated!D219-1)*100</f>
        <v>0.58213740602928166</v>
      </c>
      <c r="K220" s="36">
        <f>(AWMD_Updated!E220/AWMD_Updated!E219-1)*100</f>
        <v>0.65016814693454883</v>
      </c>
      <c r="L220" s="36">
        <f>(AWMD_Updated!F220/AWMD_Updated!F219-1)*100</f>
        <v>1.5576631838698951</v>
      </c>
      <c r="M220" s="36">
        <f>(AWMD_Updated!G220/AWMD_Updated!G219-1)*100</f>
        <v>-1.3795035446665826</v>
      </c>
      <c r="N220" s="36">
        <f>(AWMD_Updated!H220/AWMD_Updated!H219-1)*100</f>
        <v>0.34451428171102805</v>
      </c>
    </row>
    <row r="221" spans="1:14">
      <c r="A221" t="s">
        <v>340</v>
      </c>
      <c r="B221" s="36">
        <f>(AWMD_exIreland!C221/AWMD_exIreland!C220-1)*100</f>
        <v>0.25798958784006842</v>
      </c>
      <c r="C221" s="36">
        <f>(AWMD_exIreland!D221/AWMD_exIreland!D220-1)*100</f>
        <v>0.48455625305663386</v>
      </c>
      <c r="D221" s="36">
        <f>(AWMD_exIreland!E221/AWMD_exIreland!E220-1)*100</f>
        <v>0.50361896591331057</v>
      </c>
      <c r="E221" s="36">
        <f>(AWMD_exIreland!F221/AWMD_exIreland!F220-1)*100</f>
        <v>1.3579544088485607</v>
      </c>
      <c r="F221" s="36">
        <f>(AWMD_exIreland!G221/AWMD_exIreland!G220-1)*100</f>
        <v>-0.53122827112004334</v>
      </c>
      <c r="G221" s="36">
        <f>(AWMD_exIreland!H221/AWMD_exIreland!H220-1)*100</f>
        <v>0.22493385958863854</v>
      </c>
      <c r="I221" s="36">
        <f>(AWMD_Updated!C221/AWMD_Updated!C220-1)*100</f>
        <v>0.390033871829365</v>
      </c>
      <c r="J221" s="36">
        <f>(AWMD_Updated!D221/AWMD_Updated!D220-1)*100</f>
        <v>0.50596862561944622</v>
      </c>
      <c r="K221" s="36">
        <f>(AWMD_Updated!E221/AWMD_Updated!E220-1)*100</f>
        <v>0.54631217175116209</v>
      </c>
      <c r="L221" s="36">
        <f>(AWMD_Updated!F221/AWMD_Updated!F220-1)*100</f>
        <v>0.76306075829506437</v>
      </c>
      <c r="M221" s="36">
        <f>(AWMD_Updated!G221/AWMD_Updated!G220-1)*100</f>
        <v>9.2144500411062147E-2</v>
      </c>
      <c r="N221" s="36">
        <f>(AWMD_Updated!H221/AWMD_Updated!H220-1)*100</f>
        <v>0.10935021297908687</v>
      </c>
    </row>
    <row r="222" spans="1:14">
      <c r="A222" t="s">
        <v>341</v>
      </c>
      <c r="B222" s="36">
        <f>(AWMD_exIreland!C222/AWMD_exIreland!C221-1)*100</f>
        <v>0.30666226944695563</v>
      </c>
      <c r="C222" s="36">
        <f>(AWMD_exIreland!D222/AWMD_exIreland!D221-1)*100</f>
        <v>0.3050231387617508</v>
      </c>
      <c r="D222" s="36">
        <f>(AWMD_exIreland!E222/AWMD_exIreland!E221-1)*100</f>
        <v>-0.13928949164484505</v>
      </c>
      <c r="E222" s="36">
        <f>(AWMD_exIreland!F222/AWMD_exIreland!F221-1)*100</f>
        <v>0.34279329713524653</v>
      </c>
      <c r="F222" s="36">
        <f>(AWMD_exIreland!G222/AWMD_exIreland!G221-1)*100</f>
        <v>1.4943268646526731</v>
      </c>
      <c r="G222" s="36">
        <f>(AWMD_exIreland!H222/AWMD_exIreland!H221-1)*100</f>
        <v>1.2925119795183848</v>
      </c>
      <c r="I222" s="36">
        <f>(AWMD_Updated!C222/AWMD_Updated!C221-1)*100</f>
        <v>0.59244717588207152</v>
      </c>
      <c r="J222" s="36">
        <f>(AWMD_Updated!D222/AWMD_Updated!D221-1)*100</f>
        <v>0.30336157659140994</v>
      </c>
      <c r="K222" s="36">
        <f>(AWMD_Updated!E222/AWMD_Updated!E221-1)*100</f>
        <v>-0.15881427470416654</v>
      </c>
      <c r="L222" s="36">
        <f>(AWMD_Updated!F222/AWMD_Updated!F221-1)*100</f>
        <v>2.7200386624536721</v>
      </c>
      <c r="M222" s="36">
        <f>(AWMD_Updated!G222/AWMD_Updated!G221-1)*100</f>
        <v>2.4130673605013531</v>
      </c>
      <c r="N222" s="36">
        <f>(AWMD_Updated!H222/AWMD_Updated!H221-1)*100</f>
        <v>2.321105557579406</v>
      </c>
    </row>
    <row r="223" spans="1:14">
      <c r="A223" t="s">
        <v>342</v>
      </c>
      <c r="B223" s="36">
        <f>(AWMD_exIreland!C223/AWMD_exIreland!C222-1)*100</f>
        <v>0.17654803494575599</v>
      </c>
      <c r="C223" s="36">
        <f>(AWMD_exIreland!D223/AWMD_exIreland!D222-1)*100</f>
        <v>0.34501726565814295</v>
      </c>
      <c r="D223" s="36">
        <f>(AWMD_exIreland!E223/AWMD_exIreland!E222-1)*100</f>
        <v>0.39395811464544295</v>
      </c>
      <c r="E223" s="36">
        <f>(AWMD_exIreland!F223/AWMD_exIreland!F222-1)*100</f>
        <v>0.59221138531644346</v>
      </c>
      <c r="F223" s="36">
        <f>(AWMD_exIreland!G223/AWMD_exIreland!G222-1)*100</f>
        <v>8.1843431483052953E-2</v>
      </c>
      <c r="G223" s="36">
        <f>(AWMD_exIreland!H223/AWMD_exIreland!H222-1)*100</f>
        <v>1.0244730079946418</v>
      </c>
      <c r="I223" s="36">
        <f>(AWMD_Updated!C223/AWMD_Updated!C222-1)*100</f>
        <v>0.14653686648720132</v>
      </c>
      <c r="J223" s="36">
        <f>(AWMD_Updated!D223/AWMD_Updated!D222-1)*100</f>
        <v>0.35545915135646311</v>
      </c>
      <c r="K223" s="36">
        <f>(AWMD_Updated!E223/AWMD_Updated!E222-1)*100</f>
        <v>0.42315978762448303</v>
      </c>
      <c r="L223" s="36">
        <f>(AWMD_Updated!F223/AWMD_Updated!F222-1)*100</f>
        <v>-1.43467278515087</v>
      </c>
      <c r="M223" s="36">
        <f>(AWMD_Updated!G223/AWMD_Updated!G222-1)*100</f>
        <v>-0.45926760253701682</v>
      </c>
      <c r="N223" s="36">
        <f>(AWMD_Updated!H223/AWMD_Updated!H222-1)*100</f>
        <v>-3.9349891419038219E-2</v>
      </c>
    </row>
    <row r="224" spans="1:14">
      <c r="A224" t="s">
        <v>343</v>
      </c>
      <c r="B224" s="36">
        <f>(AWMD_exIreland!C224/AWMD_exIreland!C223-1)*100</f>
        <v>0.31428169320828481</v>
      </c>
      <c r="C224" s="36">
        <f>(AWMD_exIreland!D224/AWMD_exIreland!D223-1)*100</f>
        <v>0.26267445105261356</v>
      </c>
      <c r="D224" s="36">
        <f>(AWMD_exIreland!E224/AWMD_exIreland!E223-1)*100</f>
        <v>0.64360351226073753</v>
      </c>
      <c r="E224" s="36">
        <f>(AWMD_exIreland!F224/AWMD_exIreland!F223-1)*100</f>
        <v>0.80778369936638228</v>
      </c>
      <c r="F224" s="36">
        <f>(AWMD_exIreland!G224/AWMD_exIreland!G223-1)*100</f>
        <v>0.60762159296090523</v>
      </c>
      <c r="G224" s="36">
        <f>(AWMD_exIreland!H224/AWMD_exIreland!H223-1)*100</f>
        <v>0.96965735982335044</v>
      </c>
      <c r="I224" s="36">
        <f>(AWMD_Updated!C224/AWMD_Updated!C223-1)*100</f>
        <v>0.3023491276159751</v>
      </c>
      <c r="J224" s="36">
        <f>(AWMD_Updated!D224/AWMD_Updated!D223-1)*100</f>
        <v>0.26499394525509867</v>
      </c>
      <c r="K224" s="36">
        <f>(AWMD_Updated!E224/AWMD_Updated!E223-1)*100</f>
        <v>0.65644956350461303</v>
      </c>
      <c r="L224" s="36">
        <f>(AWMD_Updated!F224/AWMD_Updated!F223-1)*100</f>
        <v>1.2620161066613012</v>
      </c>
      <c r="M224" s="36">
        <f>(AWMD_Updated!G224/AWMD_Updated!G223-1)*100</f>
        <v>0.81758589879639132</v>
      </c>
      <c r="N224" s="36">
        <f>(AWMD_Updated!H224/AWMD_Updated!H223-1)*100</f>
        <v>1.7629243142667894</v>
      </c>
    </row>
    <row r="225" spans="1:14">
      <c r="A225" t="s">
        <v>344</v>
      </c>
      <c r="B225" s="36">
        <f>(AWMD_exIreland!C225/AWMD_exIreland!C224-1)*100</f>
        <v>0.36784654698804875</v>
      </c>
      <c r="C225" s="36">
        <f>(AWMD_exIreland!D225/AWMD_exIreland!D224-1)*100</f>
        <v>0.44300813477933243</v>
      </c>
      <c r="D225" s="36">
        <f>(AWMD_exIreland!E225/AWMD_exIreland!E224-1)*100</f>
        <v>0.54854528284791204</v>
      </c>
      <c r="E225" s="36">
        <f>(AWMD_exIreland!F225/AWMD_exIreland!F224-1)*100</f>
        <v>0.84584367274873618</v>
      </c>
      <c r="F225" s="36">
        <f>(AWMD_exIreland!G225/AWMD_exIreland!G224-1)*100</f>
        <v>-1.5069321710969863E-2</v>
      </c>
      <c r="G225" s="36">
        <f>(AWMD_exIreland!H225/AWMD_exIreland!H224-1)*100</f>
        <v>-9.0033508084785829E-3</v>
      </c>
      <c r="I225" s="36">
        <f>(AWMD_Updated!C225/AWMD_Updated!C224-1)*100</f>
        <v>0.19960477621170369</v>
      </c>
      <c r="J225" s="36">
        <f>(AWMD_Updated!D225/AWMD_Updated!D224-1)*100</f>
        <v>0.45184390972830002</v>
      </c>
      <c r="K225" s="36">
        <f>(AWMD_Updated!E225/AWMD_Updated!E224-1)*100</f>
        <v>0.54570693927775693</v>
      </c>
      <c r="L225" s="36">
        <f>(AWMD_Updated!F225/AWMD_Updated!F224-1)*100</f>
        <v>0.62431586255531357</v>
      </c>
      <c r="M225" s="36">
        <f>(AWMD_Updated!G225/AWMD_Updated!G224-1)*100</f>
        <v>-0.4102705386054728</v>
      </c>
      <c r="N225" s="36">
        <f>(AWMD_Updated!H225/AWMD_Updated!H224-1)*100</f>
        <v>-0.12569191543965186</v>
      </c>
    </row>
    <row r="226" spans="1:14">
      <c r="A226" t="s">
        <v>345</v>
      </c>
      <c r="B226" s="36"/>
      <c r="C226" s="36"/>
      <c r="D226" s="36"/>
      <c r="E226" s="36"/>
      <c r="F226" s="36"/>
      <c r="G226" s="3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93"/>
  <sheetViews>
    <sheetView workbookViewId="0">
      <selection activeCell="B2" sqref="B2"/>
    </sheetView>
  </sheetViews>
  <sheetFormatPr defaultRowHeight="15"/>
  <cols>
    <col min="1" max="1" width="10.7109375" bestFit="1" customWidth="1"/>
    <col min="2" max="25" width="11.7109375" customWidth="1"/>
    <col min="26" max="26" width="8.140625" customWidth="1"/>
    <col min="27" max="28" width="12.42578125" customWidth="1"/>
    <col min="29" max="33" width="11.7109375" customWidth="1"/>
    <col min="34" max="34" width="5.140625" customWidth="1"/>
    <col min="35" max="35" width="12.42578125" customWidth="1"/>
    <col min="36" max="37" width="11.7109375" customWidth="1"/>
    <col min="38" max="38" width="7.7109375" customWidth="1"/>
    <col min="39" max="43" width="11.7109375" customWidth="1"/>
    <col min="44" max="44" width="7.7109375" customWidth="1"/>
    <col min="45" max="45" width="11.85546875" customWidth="1"/>
    <col min="46" max="46" width="11.140625" customWidth="1"/>
    <col min="47" max="47" width="6" customWidth="1"/>
    <col min="48" max="52" width="11.7109375" customWidth="1"/>
    <col min="53" max="53" width="9.140625" customWidth="1"/>
  </cols>
  <sheetData>
    <row r="1" spans="1:53">
      <c r="A1" t="s">
        <v>53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</row>
    <row r="2" spans="1:53">
      <c r="A2" s="22">
        <v>25569</v>
      </c>
      <c r="B2">
        <v>738304.25047130696</v>
      </c>
      <c r="C2">
        <v>410133.61764783802</v>
      </c>
      <c r="D2">
        <v>131523.24952254599</v>
      </c>
      <c r="E2">
        <v>191787.320701091</v>
      </c>
      <c r="F2">
        <v>102186.945751712</v>
      </c>
      <c r="G2">
        <v>105442.477326437</v>
      </c>
      <c r="H2">
        <v>0.16383053</v>
      </c>
      <c r="I2">
        <v>0.16661500100000001</v>
      </c>
      <c r="J2">
        <v>0.14012188</v>
      </c>
      <c r="K2">
        <v>0.170252399</v>
      </c>
      <c r="L2">
        <v>0.219786232</v>
      </c>
      <c r="M2">
        <v>0.22035960800000001</v>
      </c>
      <c r="N2">
        <v>0.14435977</v>
      </c>
      <c r="O2">
        <v>120956.77662016499</v>
      </c>
      <c r="P2">
        <v>59582.916668323</v>
      </c>
      <c r="Q2">
        <v>46998.515474123</v>
      </c>
      <c r="R2">
        <v>14375.344477719</v>
      </c>
      <c r="S2">
        <v>106581.43214244601</v>
      </c>
      <c r="T2">
        <v>20.051502264</v>
      </c>
      <c r="AC2">
        <v>123288.131842638</v>
      </c>
      <c r="AD2">
        <v>121349.66168996401</v>
      </c>
      <c r="AE2">
        <v>1938.470152674</v>
      </c>
      <c r="AF2">
        <v>1.5723088E-2</v>
      </c>
      <c r="AG2">
        <v>93032.980206838998</v>
      </c>
      <c r="AI2">
        <v>7.9869932180000003</v>
      </c>
      <c r="AJ2">
        <v>7.9228649999999998</v>
      </c>
      <c r="AK2">
        <v>6.8852102080000002</v>
      </c>
      <c r="AL2">
        <v>2.23</v>
      </c>
      <c r="AM2">
        <v>37.353879655999997</v>
      </c>
      <c r="AN2">
        <v>0.22135595199999999</v>
      </c>
      <c r="AO2">
        <v>0.273282988</v>
      </c>
      <c r="AP2">
        <v>51.155401304000002</v>
      </c>
      <c r="AQ2">
        <v>16127.505088439</v>
      </c>
      <c r="AS2">
        <v>6.0841063760000003</v>
      </c>
      <c r="AV2">
        <v>8.0702388999999999E-2</v>
      </c>
      <c r="AW2">
        <v>0.49100191799999998</v>
      </c>
      <c r="AX2">
        <v>0.28814524200000002</v>
      </c>
      <c r="AY2">
        <v>1.577990802</v>
      </c>
    </row>
    <row r="3" spans="1:53">
      <c r="A3" s="22">
        <v>25659</v>
      </c>
      <c r="B3">
        <v>752495.86678915506</v>
      </c>
      <c r="C3">
        <v>415237.93727162603</v>
      </c>
      <c r="D3">
        <v>133852.09607014901</v>
      </c>
      <c r="E3">
        <v>203176.72061012301</v>
      </c>
      <c r="F3">
        <v>104809.602340928</v>
      </c>
      <c r="G3">
        <v>108065.377526554</v>
      </c>
      <c r="H3">
        <v>0.16722837099999999</v>
      </c>
      <c r="I3">
        <v>0.16909211800000001</v>
      </c>
      <c r="J3">
        <v>0.144713973</v>
      </c>
      <c r="K3">
        <v>0.17291257800000001</v>
      </c>
      <c r="L3">
        <v>0.22511825399999999</v>
      </c>
      <c r="M3">
        <v>0.22548716099999999</v>
      </c>
      <c r="N3">
        <v>0.14761289599999999</v>
      </c>
      <c r="O3">
        <v>125838.65802601899</v>
      </c>
      <c r="P3">
        <v>62334.991899118999</v>
      </c>
      <c r="Q3">
        <v>48743.102130922998</v>
      </c>
      <c r="R3">
        <v>14760.563995978</v>
      </c>
      <c r="S3">
        <v>111078.094030041</v>
      </c>
      <c r="T3">
        <v>20.277311102999999</v>
      </c>
      <c r="AC3">
        <v>123332.244318792</v>
      </c>
      <c r="AD3">
        <v>121453.299636633</v>
      </c>
      <c r="AE3">
        <v>1878.944682159</v>
      </c>
      <c r="AF3">
        <v>1.5234821000000001E-2</v>
      </c>
      <c r="AG3">
        <v>93367.410468368995</v>
      </c>
      <c r="AI3">
        <v>7.9565450039999996</v>
      </c>
      <c r="AJ3">
        <v>8.2544389999999996</v>
      </c>
      <c r="AK3">
        <v>6.8692998059999999</v>
      </c>
      <c r="AL3">
        <v>2.23</v>
      </c>
      <c r="AM3">
        <v>37.138459357999999</v>
      </c>
      <c r="AN3">
        <v>0.22490781700000001</v>
      </c>
      <c r="AO3">
        <v>0.27826717200000001</v>
      </c>
      <c r="AP3">
        <v>52.305582452000003</v>
      </c>
      <c r="AQ3">
        <v>16482.114928809999</v>
      </c>
      <c r="AS3">
        <v>6.1957630549999996</v>
      </c>
      <c r="AV3">
        <v>8.2837653999999997E-2</v>
      </c>
      <c r="AW3">
        <v>0.51324247300000003</v>
      </c>
      <c r="AX3">
        <v>0.29051421599999999</v>
      </c>
      <c r="AY3">
        <v>1.567469928</v>
      </c>
    </row>
    <row r="4" spans="1:53">
      <c r="A4" s="22">
        <v>25750</v>
      </c>
      <c r="B4">
        <v>761561.61086191796</v>
      </c>
      <c r="C4">
        <v>420219.26040866203</v>
      </c>
      <c r="D4">
        <v>135792.624497429</v>
      </c>
      <c r="E4">
        <v>206267.925392009</v>
      </c>
      <c r="F4">
        <v>107218.77817597199</v>
      </c>
      <c r="G4">
        <v>111736.377682883</v>
      </c>
      <c r="H4">
        <v>0.16972723300000001</v>
      </c>
      <c r="I4">
        <v>0.17194495500000001</v>
      </c>
      <c r="J4">
        <v>0.14688773599999999</v>
      </c>
      <c r="K4">
        <v>0.17542152899999999</v>
      </c>
      <c r="L4">
        <v>0.229576327</v>
      </c>
      <c r="M4">
        <v>0.22661382399999999</v>
      </c>
      <c r="N4">
        <v>0.14998820199999999</v>
      </c>
      <c r="O4">
        <v>129257.744782029</v>
      </c>
      <c r="P4">
        <v>64841.416343397002</v>
      </c>
      <c r="Q4">
        <v>49383.840655669999</v>
      </c>
      <c r="R4">
        <v>15032.487782961</v>
      </c>
      <c r="S4">
        <v>114225.256999067</v>
      </c>
      <c r="T4">
        <v>20.465649553999999</v>
      </c>
      <c r="AC4">
        <v>123554.62295541</v>
      </c>
      <c r="AD4">
        <v>121610.192769538</v>
      </c>
      <c r="AE4">
        <v>1944.430185873</v>
      </c>
      <c r="AF4">
        <v>1.5737412999999999E-2</v>
      </c>
      <c r="AG4">
        <v>93722.221625257996</v>
      </c>
      <c r="AI4">
        <v>7.602188806</v>
      </c>
      <c r="AJ4">
        <v>8.3847470000000008</v>
      </c>
      <c r="AK4">
        <v>6.7563442360000003</v>
      </c>
      <c r="AL4">
        <v>2.23</v>
      </c>
      <c r="AM4">
        <v>35.630517273000002</v>
      </c>
      <c r="AN4">
        <v>0.228945501</v>
      </c>
      <c r="AO4">
        <v>0.28331110999999998</v>
      </c>
      <c r="AP4">
        <v>52.793984025999997</v>
      </c>
      <c r="AQ4">
        <v>16647.985166367002</v>
      </c>
      <c r="AS4">
        <v>6.2623172739999999</v>
      </c>
      <c r="AV4">
        <v>8.5142705999999999E-2</v>
      </c>
      <c r="AW4">
        <v>0.53319063899999997</v>
      </c>
      <c r="AX4">
        <v>0.28905206999999999</v>
      </c>
      <c r="AY4">
        <v>1.563871791</v>
      </c>
    </row>
    <row r="5" spans="1:53">
      <c r="A5" s="22">
        <v>25842</v>
      </c>
      <c r="B5">
        <v>770787.03395672096</v>
      </c>
      <c r="C5">
        <v>428379.23587362602</v>
      </c>
      <c r="D5">
        <v>138028.60701360699</v>
      </c>
      <c r="E5">
        <v>205426.358548605</v>
      </c>
      <c r="F5">
        <v>108676.990345392</v>
      </c>
      <c r="G5">
        <v>112039.987496897</v>
      </c>
      <c r="H5">
        <v>0.171640137</v>
      </c>
      <c r="I5">
        <v>0.17409430100000001</v>
      </c>
      <c r="J5">
        <v>0.14760029299999999</v>
      </c>
      <c r="K5">
        <v>0.177761482</v>
      </c>
      <c r="L5">
        <v>0.23305390400000001</v>
      </c>
      <c r="M5">
        <v>0.22805246700000001</v>
      </c>
      <c r="N5">
        <v>0.15132936299999999</v>
      </c>
      <c r="O5">
        <v>132297.99202133101</v>
      </c>
      <c r="P5">
        <v>67221.280622434002</v>
      </c>
      <c r="Q5">
        <v>49421.430174923997</v>
      </c>
      <c r="R5">
        <v>15655.281223972999</v>
      </c>
      <c r="S5">
        <v>116642.710797358</v>
      </c>
      <c r="T5">
        <v>20.723625415000001</v>
      </c>
      <c r="AC5">
        <v>123754.229269068</v>
      </c>
      <c r="AD5">
        <v>121823.345958866</v>
      </c>
      <c r="AE5">
        <v>1930.8833102020001</v>
      </c>
      <c r="AF5">
        <v>1.5602563999999999E-2</v>
      </c>
      <c r="AG5">
        <v>94172.959358474007</v>
      </c>
      <c r="AI5">
        <v>7.2423084040000001</v>
      </c>
      <c r="AJ5">
        <v>8.3409320000000005</v>
      </c>
      <c r="AK5">
        <v>6.7202530779999998</v>
      </c>
      <c r="AL5">
        <v>2.23</v>
      </c>
      <c r="AM5">
        <v>35.156592617000001</v>
      </c>
      <c r="AN5">
        <v>0.23413495300000001</v>
      </c>
      <c r="AO5">
        <v>0.28840544099999998</v>
      </c>
      <c r="AP5">
        <v>52.664125114999997</v>
      </c>
      <c r="AQ5">
        <v>16715.242921001001</v>
      </c>
      <c r="AS5">
        <v>6.3270880299999996</v>
      </c>
      <c r="AV5">
        <v>8.7211224000000004E-2</v>
      </c>
      <c r="AW5">
        <v>0.55179309099999996</v>
      </c>
      <c r="AX5">
        <v>0.28367261399999999</v>
      </c>
      <c r="AY5">
        <v>1.563229352</v>
      </c>
    </row>
    <row r="6" spans="1:53">
      <c r="A6" s="22">
        <v>25934</v>
      </c>
      <c r="B6">
        <v>769439.321025852</v>
      </c>
      <c r="C6">
        <v>431328.938991401</v>
      </c>
      <c r="D6">
        <v>138489.173387749</v>
      </c>
      <c r="E6">
        <v>204324.652554047</v>
      </c>
      <c r="F6">
        <v>110886.707435485</v>
      </c>
      <c r="G6">
        <v>113888.17069544</v>
      </c>
      <c r="H6">
        <v>0.17625302600000001</v>
      </c>
      <c r="I6">
        <v>0.17653432399999999</v>
      </c>
      <c r="J6">
        <v>0.157693624</v>
      </c>
      <c r="K6">
        <v>0.18235299599999999</v>
      </c>
      <c r="L6">
        <v>0.23476691</v>
      </c>
      <c r="M6">
        <v>0.23016505500000001</v>
      </c>
      <c r="N6">
        <v>0.155727858</v>
      </c>
      <c r="O6">
        <v>135616.008975656</v>
      </c>
      <c r="P6">
        <v>69575.965339087998</v>
      </c>
      <c r="Q6">
        <v>50247.171611265003</v>
      </c>
      <c r="R6">
        <v>15792.872025303001</v>
      </c>
      <c r="S6">
        <v>119823.136950353</v>
      </c>
      <c r="T6">
        <v>21.103230862</v>
      </c>
      <c r="AC6">
        <v>124006.338662051</v>
      </c>
      <c r="AD6">
        <v>122039.62851137199</v>
      </c>
      <c r="AE6">
        <v>1966.710150679</v>
      </c>
      <c r="AF6">
        <v>1.5859755E-2</v>
      </c>
      <c r="AG6">
        <v>94638.352565360998</v>
      </c>
      <c r="AI6">
        <v>6.5168982130000002</v>
      </c>
      <c r="AJ6">
        <v>7.8606239999999996</v>
      </c>
      <c r="AK6">
        <v>7.3223917360000002</v>
      </c>
      <c r="AL6">
        <v>2.5499999999999998</v>
      </c>
      <c r="AM6">
        <v>35.630517273000002</v>
      </c>
      <c r="AN6">
        <v>0.23798001799999999</v>
      </c>
      <c r="AO6">
        <v>0.29182352700000003</v>
      </c>
      <c r="AP6">
        <v>53.025494362000003</v>
      </c>
      <c r="AQ6">
        <v>16753.569882112999</v>
      </c>
      <c r="AS6">
        <v>6.3048317210000002</v>
      </c>
      <c r="AV6">
        <v>9.0424239000000003E-2</v>
      </c>
      <c r="AW6">
        <v>0.57010961299999996</v>
      </c>
      <c r="AX6">
        <v>0.28654878499999997</v>
      </c>
      <c r="AY6">
        <v>1.5666422609999999</v>
      </c>
      <c r="AZ6">
        <v>0.97236512799999997</v>
      </c>
    </row>
    <row r="7" spans="1:53">
      <c r="A7" s="22">
        <v>26024</v>
      </c>
      <c r="B7">
        <v>779295.96214645705</v>
      </c>
      <c r="C7">
        <v>437728.87206834799</v>
      </c>
      <c r="D7">
        <v>140987.49041233299</v>
      </c>
      <c r="E7">
        <v>209724.71335998201</v>
      </c>
      <c r="F7">
        <v>110805.72314152301</v>
      </c>
      <c r="G7">
        <v>113051.811954037</v>
      </c>
      <c r="H7">
        <v>0.17825279299999999</v>
      </c>
      <c r="I7">
        <v>0.17917429500000001</v>
      </c>
      <c r="J7">
        <v>0.158550361</v>
      </c>
      <c r="K7">
        <v>0.18536422499999999</v>
      </c>
      <c r="L7">
        <v>0.237058138</v>
      </c>
      <c r="M7">
        <v>0.23230597</v>
      </c>
      <c r="N7">
        <v>0.157612215</v>
      </c>
      <c r="O7">
        <v>138911.68203781199</v>
      </c>
      <c r="P7">
        <v>71108.671892366998</v>
      </c>
      <c r="Q7">
        <v>51717.890722545002</v>
      </c>
      <c r="R7">
        <v>16085.119422899999</v>
      </c>
      <c r="S7">
        <v>122826.56261491201</v>
      </c>
      <c r="T7">
        <v>21.459172064000001</v>
      </c>
      <c r="AC7">
        <v>124363.988328871</v>
      </c>
      <c r="AD7">
        <v>122299.243397239</v>
      </c>
      <c r="AE7">
        <v>2064.7449316319999</v>
      </c>
      <c r="AF7">
        <v>1.6602433999999999E-2</v>
      </c>
      <c r="AG7">
        <v>94933.449578325002</v>
      </c>
      <c r="AI7">
        <v>5.9386375290000002</v>
      </c>
      <c r="AJ7">
        <v>7.9307619999999996</v>
      </c>
      <c r="AK7">
        <v>8.7700018219999993</v>
      </c>
      <c r="AL7">
        <v>3.45</v>
      </c>
      <c r="AM7">
        <v>35.544349152999999</v>
      </c>
      <c r="AN7">
        <v>0.24183764299999999</v>
      </c>
      <c r="AO7">
        <v>0.294811938</v>
      </c>
      <c r="AP7">
        <v>53.821062613999999</v>
      </c>
      <c r="AQ7">
        <v>16947.213812459999</v>
      </c>
      <c r="AS7">
        <v>6.372042381</v>
      </c>
      <c r="AV7">
        <v>9.1247325000000004E-2</v>
      </c>
      <c r="AW7">
        <v>0.58143182199999999</v>
      </c>
      <c r="AX7">
        <v>0.28534453999999998</v>
      </c>
      <c r="AY7">
        <v>1.558552234</v>
      </c>
      <c r="AZ7">
        <v>0.96750137400000003</v>
      </c>
    </row>
    <row r="8" spans="1:53">
      <c r="A8" s="22">
        <v>26115</v>
      </c>
      <c r="B8">
        <v>791449.78845321306</v>
      </c>
      <c r="C8">
        <v>441548.15551917802</v>
      </c>
      <c r="D8">
        <v>142512.03103214601</v>
      </c>
      <c r="E8">
        <v>210715.596571364</v>
      </c>
      <c r="F8">
        <v>116108.393676579</v>
      </c>
      <c r="G8">
        <v>116293.373816532</v>
      </c>
      <c r="H8">
        <v>0.180892941</v>
      </c>
      <c r="I8">
        <v>0.18207249</v>
      </c>
      <c r="J8">
        <v>0.16278701500000001</v>
      </c>
      <c r="K8">
        <v>0.187432137</v>
      </c>
      <c r="L8">
        <v>0.23934504600000001</v>
      </c>
      <c r="M8">
        <v>0.23679377200000001</v>
      </c>
      <c r="N8">
        <v>0.15995788699999999</v>
      </c>
      <c r="O8">
        <v>143167.679914926</v>
      </c>
      <c r="P8">
        <v>73511.638138039998</v>
      </c>
      <c r="Q8">
        <v>53086.997469725</v>
      </c>
      <c r="R8">
        <v>16569.044307160999</v>
      </c>
      <c r="S8">
        <v>126598.635607765</v>
      </c>
      <c r="T8">
        <v>21.711785589000002</v>
      </c>
      <c r="AC8">
        <v>124000.280258028</v>
      </c>
      <c r="AD8">
        <v>121939.34232138</v>
      </c>
      <c r="AE8">
        <v>2060.9379366479998</v>
      </c>
      <c r="AF8">
        <v>1.6620429999999999E-2</v>
      </c>
      <c r="AG8">
        <v>95085.808062066004</v>
      </c>
      <c r="AI8">
        <v>6.2262125619999997</v>
      </c>
      <c r="AJ8">
        <v>8.0269809999999993</v>
      </c>
      <c r="AK8">
        <v>8.6944803890000006</v>
      </c>
      <c r="AL8">
        <v>3.42</v>
      </c>
      <c r="AM8">
        <v>35.242760736000001</v>
      </c>
      <c r="AN8">
        <v>0.24588434000000001</v>
      </c>
      <c r="AO8">
        <v>0.29672953899999999</v>
      </c>
      <c r="AP8">
        <v>54.283579578999998</v>
      </c>
      <c r="AQ8">
        <v>17128.220896589999</v>
      </c>
      <c r="AS8">
        <v>6.490520396</v>
      </c>
      <c r="AV8">
        <v>9.2882250999999999E-2</v>
      </c>
      <c r="AW8">
        <v>0.60285414599999998</v>
      </c>
      <c r="AX8">
        <v>0.28612394899999999</v>
      </c>
      <c r="AY8">
        <v>1.535675031</v>
      </c>
      <c r="AZ8">
        <v>0.95168280900000002</v>
      </c>
    </row>
    <row r="9" spans="1:53">
      <c r="A9" s="22">
        <v>26207</v>
      </c>
      <c r="B9">
        <v>797744.75138927996</v>
      </c>
      <c r="C9">
        <v>446638.56075428601</v>
      </c>
      <c r="D9">
        <v>143574.69241692399</v>
      </c>
      <c r="E9">
        <v>213342.722068403</v>
      </c>
      <c r="F9">
        <v>116127.464074399</v>
      </c>
      <c r="G9">
        <v>117348.755635494</v>
      </c>
      <c r="H9">
        <v>0.18339008300000001</v>
      </c>
      <c r="I9">
        <v>0.18418262399999999</v>
      </c>
      <c r="J9">
        <v>0.16400309499999999</v>
      </c>
      <c r="K9">
        <v>0.190006172</v>
      </c>
      <c r="L9">
        <v>0.23791558400000001</v>
      </c>
      <c r="M9">
        <v>0.235743077</v>
      </c>
      <c r="N9">
        <v>0.16235977800000001</v>
      </c>
      <c r="O9">
        <v>146298.47598077101</v>
      </c>
      <c r="P9">
        <v>75553.737514277993</v>
      </c>
      <c r="Q9">
        <v>53967.923190786001</v>
      </c>
      <c r="R9">
        <v>16776.815275706998</v>
      </c>
      <c r="S9">
        <v>129521.660705064</v>
      </c>
      <c r="T9">
        <v>22.040917105999998</v>
      </c>
      <c r="AC9">
        <v>124158.242711442</v>
      </c>
      <c r="AD9">
        <v>121935.104642073</v>
      </c>
      <c r="AE9">
        <v>2223.1380693689998</v>
      </c>
      <c r="AF9">
        <v>1.7905681999999999E-2</v>
      </c>
      <c r="AG9">
        <v>95369.652559506998</v>
      </c>
      <c r="AI9">
        <v>6.005823296</v>
      </c>
      <c r="AJ9">
        <v>7.8460299999999998</v>
      </c>
      <c r="AK9">
        <v>8.7061497320000001</v>
      </c>
      <c r="AL9">
        <v>3.4</v>
      </c>
      <c r="AM9">
        <v>35.673601331999997</v>
      </c>
      <c r="AN9">
        <v>0.25001729</v>
      </c>
      <c r="AO9">
        <v>0.29748482799999998</v>
      </c>
      <c r="AP9">
        <v>54.442364683000001</v>
      </c>
      <c r="AQ9">
        <v>17272.843475068999</v>
      </c>
      <c r="AS9">
        <v>6.5423714830000002</v>
      </c>
      <c r="AV9">
        <v>9.4709162999999999E-2</v>
      </c>
      <c r="AW9">
        <v>0.61962252600000001</v>
      </c>
      <c r="AX9">
        <v>0.29062607400000001</v>
      </c>
      <c r="AY9">
        <v>1.5336369910000001</v>
      </c>
      <c r="AZ9">
        <v>0.92741126600000001</v>
      </c>
    </row>
    <row r="10" spans="1:53">
      <c r="A10" s="22">
        <v>26299</v>
      </c>
      <c r="B10">
        <v>809565.83591285395</v>
      </c>
      <c r="C10">
        <v>454242.67847709201</v>
      </c>
      <c r="D10">
        <v>146031.25207970801</v>
      </c>
      <c r="E10">
        <v>215876.00648164301</v>
      </c>
      <c r="F10">
        <v>121329.941150677</v>
      </c>
      <c r="G10">
        <v>123102.181077409</v>
      </c>
      <c r="H10">
        <v>0.187494249</v>
      </c>
      <c r="I10">
        <v>0.18722359799999999</v>
      </c>
      <c r="J10">
        <v>0.17054482700000001</v>
      </c>
      <c r="K10">
        <v>0.19287771100000001</v>
      </c>
      <c r="L10">
        <v>0.24015141100000001</v>
      </c>
      <c r="M10">
        <v>0.23384375499999999</v>
      </c>
      <c r="N10">
        <v>0.166022318</v>
      </c>
      <c r="O10">
        <v>151788.938527808</v>
      </c>
      <c r="P10">
        <v>78821.526065608996</v>
      </c>
      <c r="Q10">
        <v>55584.470551897</v>
      </c>
      <c r="R10">
        <v>17382.941910302001</v>
      </c>
      <c r="S10">
        <v>134405.996617506</v>
      </c>
      <c r="T10">
        <v>22.413586998</v>
      </c>
      <c r="AC10">
        <v>124432.211881893</v>
      </c>
      <c r="AD10">
        <v>122064.26075731</v>
      </c>
      <c r="AE10">
        <v>2367.9511245829999</v>
      </c>
      <c r="AF10">
        <v>1.9030049E-2</v>
      </c>
      <c r="AG10">
        <v>95762.756038975</v>
      </c>
      <c r="AI10">
        <v>5.0466009070000002</v>
      </c>
      <c r="AJ10">
        <v>7.5876510000000001</v>
      </c>
      <c r="AK10">
        <v>9.3530023359999994</v>
      </c>
      <c r="AL10">
        <v>3.57667</v>
      </c>
      <c r="AM10">
        <v>39.551166694000003</v>
      </c>
      <c r="AN10">
        <v>0.25426655799999998</v>
      </c>
      <c r="AO10">
        <v>0.29928639000000001</v>
      </c>
      <c r="AP10">
        <v>55.234091022000001</v>
      </c>
      <c r="AQ10">
        <v>17526.587858700001</v>
      </c>
      <c r="AS10">
        <v>6.6322921289999996</v>
      </c>
      <c r="AV10">
        <v>9.7362713000000004E-2</v>
      </c>
      <c r="AW10">
        <v>0.64573795499999997</v>
      </c>
      <c r="AX10">
        <v>0.29447572999999999</v>
      </c>
      <c r="AY10">
        <v>1.5096120850000001</v>
      </c>
      <c r="AZ10">
        <v>0.887363974</v>
      </c>
    </row>
    <row r="11" spans="1:53">
      <c r="A11" s="22">
        <v>26390</v>
      </c>
      <c r="B11">
        <v>815017.00798267894</v>
      </c>
      <c r="C11">
        <v>456239.910265096</v>
      </c>
      <c r="D11">
        <v>146856.49319307401</v>
      </c>
      <c r="E11">
        <v>218907.577001795</v>
      </c>
      <c r="F11">
        <v>122619.46237207401</v>
      </c>
      <c r="G11">
        <v>126290.606753388</v>
      </c>
      <c r="H11">
        <v>0.19013687600000001</v>
      </c>
      <c r="I11">
        <v>0.18969371199999999</v>
      </c>
      <c r="J11">
        <v>0.17205628100000001</v>
      </c>
      <c r="K11">
        <v>0.19567630599999999</v>
      </c>
      <c r="L11">
        <v>0.24531096499999999</v>
      </c>
      <c r="M11">
        <v>0.234457005</v>
      </c>
      <c r="N11">
        <v>0.168474453</v>
      </c>
      <c r="O11">
        <v>154964.78756809901</v>
      </c>
      <c r="P11">
        <v>80468.856165514997</v>
      </c>
      <c r="Q11">
        <v>56840.688685950998</v>
      </c>
      <c r="R11">
        <v>17655.242716633002</v>
      </c>
      <c r="S11">
        <v>137309.54485146599</v>
      </c>
      <c r="T11">
        <v>22.733718986</v>
      </c>
      <c r="AC11">
        <v>124513.71702788799</v>
      </c>
      <c r="AD11">
        <v>122108.97285456699</v>
      </c>
      <c r="AE11">
        <v>2404.7441733209998</v>
      </c>
      <c r="AF11">
        <v>1.9313086E-2</v>
      </c>
      <c r="AG11">
        <v>96006.959039847003</v>
      </c>
      <c r="AI11">
        <v>4.7536779339999997</v>
      </c>
      <c r="AJ11">
        <v>7.549709</v>
      </c>
      <c r="AK11">
        <v>9.4684708339999997</v>
      </c>
      <c r="AL11">
        <v>3.64</v>
      </c>
      <c r="AM11">
        <v>39.723502932999999</v>
      </c>
      <c r="AN11">
        <v>0.25776018899999997</v>
      </c>
      <c r="AO11">
        <v>0.30421388900000002</v>
      </c>
      <c r="AP11">
        <v>56.363924015999999</v>
      </c>
      <c r="AQ11">
        <v>17744.978980748001</v>
      </c>
      <c r="AS11">
        <v>6.6745054760000002</v>
      </c>
      <c r="AV11">
        <v>9.8732732000000004E-2</v>
      </c>
      <c r="AW11">
        <v>0.65899216299999996</v>
      </c>
      <c r="AX11">
        <v>0.29584332499999999</v>
      </c>
      <c r="AY11">
        <v>1.5025232909999999</v>
      </c>
      <c r="AZ11">
        <v>0.88207745599999998</v>
      </c>
    </row>
    <row r="12" spans="1:53">
      <c r="A12" s="22">
        <v>26481</v>
      </c>
      <c r="B12">
        <v>826161.29562063201</v>
      </c>
      <c r="C12">
        <v>464471.23209211399</v>
      </c>
      <c r="D12">
        <v>148368.07339442501</v>
      </c>
      <c r="E12">
        <v>221900.04676090099</v>
      </c>
      <c r="F12">
        <v>124194.133836261</v>
      </c>
      <c r="G12">
        <v>128660.237228269</v>
      </c>
      <c r="H12">
        <v>0.19284103899999999</v>
      </c>
      <c r="I12">
        <v>0.193604947</v>
      </c>
      <c r="J12">
        <v>0.17511845700000001</v>
      </c>
      <c r="K12">
        <v>0.19815903000000001</v>
      </c>
      <c r="L12">
        <v>0.245273144</v>
      </c>
      <c r="M12">
        <v>0.24017554699999999</v>
      </c>
      <c r="N12">
        <v>0.17075509799999999</v>
      </c>
      <c r="O12">
        <v>159317.802678846</v>
      </c>
      <c r="P12">
        <v>82651.990498372004</v>
      </c>
      <c r="Q12">
        <v>58419.262099123</v>
      </c>
      <c r="R12">
        <v>18246.550081352001</v>
      </c>
      <c r="S12">
        <v>141071.25259749501</v>
      </c>
      <c r="T12">
        <v>23.137480435000001</v>
      </c>
      <c r="AC12">
        <v>124806.96015199499</v>
      </c>
      <c r="AD12">
        <v>122336.308077294</v>
      </c>
      <c r="AE12">
        <v>2470.6520747009999</v>
      </c>
      <c r="AF12">
        <v>1.9795788000000002E-2</v>
      </c>
      <c r="AG12">
        <v>96349.031353675993</v>
      </c>
      <c r="AI12">
        <v>4.8573328550000001</v>
      </c>
      <c r="AJ12">
        <v>7.5827869999999997</v>
      </c>
      <c r="AK12">
        <v>9.3464953279999996</v>
      </c>
      <c r="AL12">
        <v>3.62</v>
      </c>
      <c r="AM12">
        <v>38.775653622</v>
      </c>
      <c r="AN12">
        <v>0.261309246</v>
      </c>
      <c r="AO12">
        <v>0.304593171</v>
      </c>
      <c r="AP12">
        <v>56.820005170999998</v>
      </c>
      <c r="AQ12">
        <v>17969.742195471001</v>
      </c>
      <c r="AS12">
        <v>6.7531978739999996</v>
      </c>
      <c r="AV12">
        <v>0.100043407</v>
      </c>
      <c r="AW12">
        <v>0.67561292100000003</v>
      </c>
      <c r="AX12">
        <v>0.28671352900000002</v>
      </c>
      <c r="AY12">
        <v>1.487084112</v>
      </c>
      <c r="AZ12">
        <v>0.89282742000000004</v>
      </c>
    </row>
    <row r="13" spans="1:53">
      <c r="A13" s="22">
        <v>26573</v>
      </c>
      <c r="B13">
        <v>838254.85724440997</v>
      </c>
      <c r="C13">
        <v>469163.84453396598</v>
      </c>
      <c r="D13">
        <v>150024.46614471401</v>
      </c>
      <c r="E13">
        <v>227176.32283724999</v>
      </c>
      <c r="F13">
        <v>130178.671793951</v>
      </c>
      <c r="G13">
        <v>133047.056463227</v>
      </c>
      <c r="H13">
        <v>0.19635976499999999</v>
      </c>
      <c r="I13">
        <v>0.197264405</v>
      </c>
      <c r="J13">
        <v>0.17653766100000001</v>
      </c>
      <c r="K13">
        <v>0.20062499</v>
      </c>
      <c r="L13">
        <v>0.25405606200000003</v>
      </c>
      <c r="M13">
        <v>0.24595418499999999</v>
      </c>
      <c r="N13">
        <v>0.17415702799999999</v>
      </c>
      <c r="O13">
        <v>164599.52642192901</v>
      </c>
      <c r="P13">
        <v>85444.988372203006</v>
      </c>
      <c r="Q13">
        <v>60542.986466964001</v>
      </c>
      <c r="R13">
        <v>18611.551582762</v>
      </c>
      <c r="S13">
        <v>145987.974839167</v>
      </c>
      <c r="T13">
        <v>23.613430027</v>
      </c>
      <c r="AC13">
        <v>125169.177104681</v>
      </c>
      <c r="AD13">
        <v>122738.989340142</v>
      </c>
      <c r="AE13">
        <v>2430.18776454</v>
      </c>
      <c r="AF13">
        <v>1.9415225000000001E-2</v>
      </c>
      <c r="AG13">
        <v>96953.532225763003</v>
      </c>
      <c r="AI13">
        <v>6.3948429679999998</v>
      </c>
      <c r="AJ13">
        <v>7.8146829999999996</v>
      </c>
      <c r="AK13">
        <v>9.7175427150000004</v>
      </c>
      <c r="AL13">
        <v>3.62</v>
      </c>
      <c r="AM13">
        <v>42.739387102999999</v>
      </c>
      <c r="AN13">
        <v>0.26710822899999997</v>
      </c>
      <c r="AO13">
        <v>0.313745726</v>
      </c>
      <c r="AP13">
        <v>57.830698978000001</v>
      </c>
      <c r="AQ13">
        <v>18232.363501904001</v>
      </c>
      <c r="AS13">
        <v>6.8295727519999998</v>
      </c>
      <c r="AV13">
        <v>0.101931993</v>
      </c>
      <c r="AW13">
        <v>0.69615196300000004</v>
      </c>
      <c r="AX13">
        <v>0.29435467300000001</v>
      </c>
      <c r="AY13">
        <v>1.486030889</v>
      </c>
      <c r="AZ13">
        <v>0.90378055599999996</v>
      </c>
    </row>
    <row r="14" spans="1:53">
      <c r="A14" s="22">
        <v>26665</v>
      </c>
      <c r="B14">
        <v>854393.29915153899</v>
      </c>
      <c r="C14">
        <v>478985.19365700003</v>
      </c>
      <c r="D14">
        <v>152885.38476660199</v>
      </c>
      <c r="E14">
        <v>231956.92401491199</v>
      </c>
      <c r="F14">
        <v>131044.844478331</v>
      </c>
      <c r="G14">
        <v>135484.65953515301</v>
      </c>
      <c r="H14">
        <v>0.202608019</v>
      </c>
      <c r="I14">
        <v>0.20132333199999999</v>
      </c>
      <c r="J14">
        <v>0.186578201</v>
      </c>
      <c r="K14">
        <v>0.20698190499999999</v>
      </c>
      <c r="L14">
        <v>0.25791183600000001</v>
      </c>
      <c r="M14">
        <v>0.25235401699999999</v>
      </c>
      <c r="N14">
        <v>0.179749784</v>
      </c>
      <c r="O14">
        <v>173106.93390233899</v>
      </c>
      <c r="P14">
        <v>90097.742741884998</v>
      </c>
      <c r="Q14">
        <v>63479.268637742003</v>
      </c>
      <c r="R14">
        <v>19529.922522712001</v>
      </c>
      <c r="S14">
        <v>153577.01137962699</v>
      </c>
      <c r="T14">
        <v>24.110070342</v>
      </c>
      <c r="AC14">
        <v>125486.11243659</v>
      </c>
      <c r="AD14">
        <v>123142.293788386</v>
      </c>
      <c r="AE14">
        <v>2343.8186482040001</v>
      </c>
      <c r="AF14">
        <v>1.8677913000000001E-2</v>
      </c>
      <c r="AG14">
        <v>97459.697960972</v>
      </c>
      <c r="AI14">
        <v>6.7913627769999998</v>
      </c>
      <c r="AJ14">
        <v>7.9758469999999999</v>
      </c>
      <c r="AK14">
        <v>10.697165565000001</v>
      </c>
      <c r="AL14">
        <v>3.78</v>
      </c>
      <c r="AM14">
        <v>50.925358424000002</v>
      </c>
      <c r="AN14">
        <v>0.27227238999999998</v>
      </c>
      <c r="AO14">
        <v>0.31719921600000001</v>
      </c>
      <c r="AP14">
        <v>59.866119699999999</v>
      </c>
      <c r="AQ14">
        <v>18771.676685982002</v>
      </c>
      <c r="AS14">
        <v>6.9382603889999999</v>
      </c>
      <c r="AV14">
        <v>0.105452305</v>
      </c>
      <c r="AW14">
        <v>0.73165555000000004</v>
      </c>
      <c r="AX14">
        <v>0.29044682399999999</v>
      </c>
      <c r="AY14">
        <v>1.464821312</v>
      </c>
      <c r="AZ14">
        <v>0.86500678600000003</v>
      </c>
    </row>
    <row r="15" spans="1:53">
      <c r="A15" s="22">
        <v>26755</v>
      </c>
      <c r="B15">
        <v>864752.77532508399</v>
      </c>
      <c r="C15">
        <v>483872.51612460002</v>
      </c>
      <c r="D15">
        <v>153697.77916520301</v>
      </c>
      <c r="E15">
        <v>232184.51991063799</v>
      </c>
      <c r="F15">
        <v>137679.23071684799</v>
      </c>
      <c r="G15">
        <v>139338.35464134</v>
      </c>
      <c r="H15">
        <v>0.20750297700000001</v>
      </c>
      <c r="I15">
        <v>0.206851747</v>
      </c>
      <c r="J15">
        <v>0.188469883</v>
      </c>
      <c r="K15">
        <v>0.21375530200000001</v>
      </c>
      <c r="L15">
        <v>0.26006638799999998</v>
      </c>
      <c r="M15">
        <v>0.26059663599999999</v>
      </c>
      <c r="N15">
        <v>0.18420999199999999</v>
      </c>
      <c r="O15">
        <v>179438.77538435499</v>
      </c>
      <c r="P15">
        <v>93482.748579204999</v>
      </c>
      <c r="Q15">
        <v>65813.352879308994</v>
      </c>
      <c r="R15">
        <v>20142.673925841002</v>
      </c>
      <c r="S15">
        <v>159296.10145851399</v>
      </c>
      <c r="T15">
        <v>24.694433085</v>
      </c>
      <c r="AC15">
        <v>126368.644271054</v>
      </c>
      <c r="AD15">
        <v>123743.20601469799</v>
      </c>
      <c r="AE15">
        <v>2625.4382563549998</v>
      </c>
      <c r="AF15">
        <v>2.0776026E-2</v>
      </c>
      <c r="AG15">
        <v>97972.563267040998</v>
      </c>
      <c r="AI15">
        <v>8.4854333719999993</v>
      </c>
      <c r="AJ15">
        <v>8.3051809999999993</v>
      </c>
      <c r="AK15">
        <v>11.97474115</v>
      </c>
      <c r="AL15">
        <v>4.0966699999999996</v>
      </c>
      <c r="AM15">
        <v>59.843758757000003</v>
      </c>
      <c r="AN15">
        <v>0.27623916999999998</v>
      </c>
      <c r="AO15">
        <v>0.31745644200000001</v>
      </c>
      <c r="AP15">
        <v>60.262068861000003</v>
      </c>
      <c r="AQ15">
        <v>18941.329889114</v>
      </c>
      <c r="AS15">
        <v>6.988284878</v>
      </c>
      <c r="AV15">
        <v>0.108103439</v>
      </c>
      <c r="AW15">
        <v>0.75545762500000002</v>
      </c>
      <c r="AX15">
        <v>0.28668709999999997</v>
      </c>
      <c r="AY15">
        <v>1.4287744060000001</v>
      </c>
      <c r="AZ15">
        <v>0.81677104599999995</v>
      </c>
    </row>
    <row r="16" spans="1:53">
      <c r="A16" s="22">
        <v>26846</v>
      </c>
      <c r="B16">
        <v>876627.98727746098</v>
      </c>
      <c r="C16">
        <v>486369.741604248</v>
      </c>
      <c r="D16">
        <v>154281.54438872001</v>
      </c>
      <c r="E16">
        <v>233452.69673253599</v>
      </c>
      <c r="F16">
        <v>139661.99895809701</v>
      </c>
      <c r="G16">
        <v>144664.34173922401</v>
      </c>
      <c r="H16">
        <v>0.21319986399999999</v>
      </c>
      <c r="I16">
        <v>0.21241190700000001</v>
      </c>
      <c r="J16">
        <v>0.19548372899999999</v>
      </c>
      <c r="K16">
        <v>0.22103368900000001</v>
      </c>
      <c r="L16">
        <v>0.27315500300000001</v>
      </c>
      <c r="M16">
        <v>0.26856165399999998</v>
      </c>
      <c r="N16">
        <v>0.189562331</v>
      </c>
      <c r="O16">
        <v>186896.96736120901</v>
      </c>
      <c r="P16">
        <v>97556.488998596004</v>
      </c>
      <c r="Q16">
        <v>68619.155567512993</v>
      </c>
      <c r="R16">
        <v>20721.322795100001</v>
      </c>
      <c r="S16">
        <v>166175.64456610999</v>
      </c>
      <c r="T16">
        <v>25.195933985</v>
      </c>
      <c r="AC16">
        <v>126591.02804917299</v>
      </c>
      <c r="AD16">
        <v>124218.53455098601</v>
      </c>
      <c r="AE16">
        <v>2372.4934981860001</v>
      </c>
      <c r="AF16">
        <v>1.8741403E-2</v>
      </c>
      <c r="AG16">
        <v>98475.337240804001</v>
      </c>
      <c r="AI16">
        <v>10.211200034999999</v>
      </c>
      <c r="AJ16">
        <v>8.6019330000000007</v>
      </c>
      <c r="AK16">
        <v>13.600493694000001</v>
      </c>
      <c r="AL16">
        <v>4.5266700000000002</v>
      </c>
      <c r="AM16">
        <v>70.830193949999995</v>
      </c>
      <c r="AN16">
        <v>0.28217951200000002</v>
      </c>
      <c r="AO16">
        <v>0.32041405699999997</v>
      </c>
      <c r="AP16">
        <v>60.066598233000001</v>
      </c>
      <c r="AQ16">
        <v>19044.873557666</v>
      </c>
      <c r="AS16">
        <v>7.0571432070000002</v>
      </c>
      <c r="AV16">
        <v>0.111286076</v>
      </c>
      <c r="AW16">
        <v>0.78536177699999998</v>
      </c>
      <c r="AX16">
        <v>0.28923297999999997</v>
      </c>
      <c r="AY16">
        <v>1.3298559059999999</v>
      </c>
      <c r="AZ16">
        <v>0.76804483000000001</v>
      </c>
    </row>
    <row r="17" spans="1:52">
      <c r="A17" s="22">
        <v>26938</v>
      </c>
      <c r="B17">
        <v>886206.11225853802</v>
      </c>
      <c r="C17">
        <v>491201.65924010699</v>
      </c>
      <c r="D17">
        <v>156765.420250372</v>
      </c>
      <c r="E17">
        <v>234164.13820799999</v>
      </c>
      <c r="F17">
        <v>139533.11077398801</v>
      </c>
      <c r="G17">
        <v>146402.26907549199</v>
      </c>
      <c r="H17">
        <v>0.21778471899999999</v>
      </c>
      <c r="I17">
        <v>0.219170645</v>
      </c>
      <c r="J17">
        <v>0.20146815300000001</v>
      </c>
      <c r="K17">
        <v>0.22815284399999999</v>
      </c>
      <c r="L17">
        <v>0.28675740100000002</v>
      </c>
      <c r="M17">
        <v>0.28697219400000001</v>
      </c>
      <c r="N17">
        <v>0.193660479</v>
      </c>
      <c r="O17">
        <v>193002.149159155</v>
      </c>
      <c r="P17">
        <v>101767.255741785</v>
      </c>
      <c r="Q17">
        <v>69855.844779616004</v>
      </c>
      <c r="R17">
        <v>21379.048637755001</v>
      </c>
      <c r="S17">
        <v>171623.10052139999</v>
      </c>
      <c r="T17">
        <v>25.858817726000002</v>
      </c>
      <c r="AC17">
        <v>126907.76806718</v>
      </c>
      <c r="AD17">
        <v>124494.153701041</v>
      </c>
      <c r="AE17">
        <v>2413.6143661380002</v>
      </c>
      <c r="AF17">
        <v>1.9018650000000002E-2</v>
      </c>
      <c r="AG17">
        <v>98810.585759220005</v>
      </c>
      <c r="AI17">
        <v>11.082562958</v>
      </c>
      <c r="AJ17">
        <v>8.7159259999999996</v>
      </c>
      <c r="AK17">
        <v>13.88139799</v>
      </c>
      <c r="AL17">
        <v>4.5999999999999996</v>
      </c>
      <c r="AM17">
        <v>72.768976631000001</v>
      </c>
      <c r="AN17">
        <v>0.29248854899999999</v>
      </c>
      <c r="AO17">
        <v>0.33718472100000002</v>
      </c>
      <c r="AP17">
        <v>60.423768203000002</v>
      </c>
      <c r="AQ17">
        <v>19178.408793273</v>
      </c>
      <c r="AS17">
        <v>7.1184556539999999</v>
      </c>
      <c r="AV17">
        <v>0.114834748</v>
      </c>
      <c r="AW17">
        <v>0.81744606200000003</v>
      </c>
      <c r="AX17">
        <v>0.28799254499999999</v>
      </c>
      <c r="AY17">
        <v>1.355045254</v>
      </c>
      <c r="AZ17">
        <v>0.80351404500000001</v>
      </c>
    </row>
    <row r="18" spans="1:52">
      <c r="A18" s="22">
        <v>27030</v>
      </c>
      <c r="B18">
        <v>894980.29926920903</v>
      </c>
      <c r="C18">
        <v>491711.35484058497</v>
      </c>
      <c r="D18">
        <v>159242.58598612901</v>
      </c>
      <c r="E18">
        <v>233362.05347111999</v>
      </c>
      <c r="F18">
        <v>147354.74988631101</v>
      </c>
      <c r="G18">
        <v>145231.32196740201</v>
      </c>
      <c r="H18">
        <v>0.225167109</v>
      </c>
      <c r="I18">
        <v>0.22729289499999999</v>
      </c>
      <c r="J18">
        <v>0.21032847399999999</v>
      </c>
      <c r="K18">
        <v>0.238758527</v>
      </c>
      <c r="L18">
        <v>0.30843066099999999</v>
      </c>
      <c r="M18">
        <v>0.334901526</v>
      </c>
      <c r="N18">
        <v>0.20070587600000001</v>
      </c>
      <c r="O18">
        <v>201520.12634270199</v>
      </c>
      <c r="P18">
        <v>106129.22432443</v>
      </c>
      <c r="Q18">
        <v>73498.580516525006</v>
      </c>
      <c r="R18">
        <v>21892.321501746999</v>
      </c>
      <c r="S18">
        <v>179627.80484095501</v>
      </c>
      <c r="T18">
        <v>26.742569758999998</v>
      </c>
      <c r="AC18">
        <v>127048.163668965</v>
      </c>
      <c r="AD18">
        <v>124573.927867953</v>
      </c>
      <c r="AE18">
        <v>2474.2358010130001</v>
      </c>
      <c r="AF18">
        <v>1.9474786000000001E-2</v>
      </c>
      <c r="AG18">
        <v>99036.176282827</v>
      </c>
      <c r="AI18">
        <v>11.226946358999999</v>
      </c>
      <c r="AJ18">
        <v>9.3402910000000006</v>
      </c>
      <c r="AK18">
        <v>30.064238486000001</v>
      </c>
      <c r="AL18">
        <v>15.5</v>
      </c>
      <c r="AM18">
        <v>81.213452308000001</v>
      </c>
      <c r="AN18">
        <v>0.29870648399999999</v>
      </c>
      <c r="AO18">
        <v>0.361516585</v>
      </c>
      <c r="AP18">
        <v>59.418758070000003</v>
      </c>
      <c r="AQ18">
        <v>19147.196955146999</v>
      </c>
      <c r="AS18">
        <v>7.184330739</v>
      </c>
      <c r="AV18">
        <v>0.118582749</v>
      </c>
      <c r="AW18">
        <v>0.85193768999999997</v>
      </c>
      <c r="AX18">
        <v>0.28417376300000002</v>
      </c>
      <c r="AY18">
        <v>1.4158084500000001</v>
      </c>
      <c r="AZ18">
        <v>0.86690923799999997</v>
      </c>
    </row>
    <row r="19" spans="1:52">
      <c r="A19" s="22">
        <v>27120</v>
      </c>
      <c r="B19">
        <v>896599.73949927103</v>
      </c>
      <c r="C19">
        <v>496360.66825354402</v>
      </c>
      <c r="D19">
        <v>160760.28420214399</v>
      </c>
      <c r="E19">
        <v>227160.386967147</v>
      </c>
      <c r="F19">
        <v>144091.425168052</v>
      </c>
      <c r="G19">
        <v>144838.01579391299</v>
      </c>
      <c r="H19">
        <v>0.233058024</v>
      </c>
      <c r="I19">
        <v>0.23592676700000001</v>
      </c>
      <c r="J19">
        <v>0.218466358</v>
      </c>
      <c r="K19">
        <v>0.24957056499999999</v>
      </c>
      <c r="L19">
        <v>0.33018241799999998</v>
      </c>
      <c r="M19">
        <v>0.36709057699999997</v>
      </c>
      <c r="N19">
        <v>0.20742965999999999</v>
      </c>
      <c r="O19">
        <v>208959.76373812399</v>
      </c>
      <c r="P19">
        <v>111671.413923025</v>
      </c>
      <c r="Q19">
        <v>74309.965262330006</v>
      </c>
      <c r="R19">
        <v>22978.384552768999</v>
      </c>
      <c r="S19">
        <v>185981.37918535501</v>
      </c>
      <c r="T19">
        <v>27.64146727</v>
      </c>
      <c r="AC19">
        <v>126966.162729238</v>
      </c>
      <c r="AD19">
        <v>124453.825873978</v>
      </c>
      <c r="AE19">
        <v>2512.336855261</v>
      </c>
      <c r="AF19">
        <v>1.9787452000000001E-2</v>
      </c>
      <c r="AG19">
        <v>99143.609313825</v>
      </c>
      <c r="AI19">
        <v>11.465486577</v>
      </c>
      <c r="AJ19">
        <v>10.06446</v>
      </c>
      <c r="AK19">
        <v>27.473021934999998</v>
      </c>
      <c r="AL19">
        <v>13</v>
      </c>
      <c r="AM19">
        <v>84.401672716999997</v>
      </c>
      <c r="AN19">
        <v>0.31149085999999998</v>
      </c>
      <c r="AO19">
        <v>0.380262196</v>
      </c>
      <c r="AP19">
        <v>60.132223084000003</v>
      </c>
      <c r="AQ19">
        <v>19327.063829314</v>
      </c>
      <c r="AS19">
        <v>7.2042762299999996</v>
      </c>
      <c r="AV19">
        <v>0.124549907</v>
      </c>
      <c r="AW19">
        <v>0.89729193200000001</v>
      </c>
      <c r="AX19">
        <v>0.28712616200000002</v>
      </c>
      <c r="AY19">
        <v>1.3909020839999999</v>
      </c>
      <c r="AZ19">
        <v>0.82894661199999997</v>
      </c>
    </row>
    <row r="20" spans="1:52">
      <c r="A20" s="22">
        <v>27211</v>
      </c>
      <c r="B20">
        <v>902707.74693443696</v>
      </c>
      <c r="C20">
        <v>499581.93071279099</v>
      </c>
      <c r="D20">
        <v>162072.87344525399</v>
      </c>
      <c r="E20">
        <v>227373.29327137099</v>
      </c>
      <c r="F20">
        <v>148881.64758189299</v>
      </c>
      <c r="G20">
        <v>149123.50698674301</v>
      </c>
      <c r="H20">
        <v>0.241352768</v>
      </c>
      <c r="I20">
        <v>0.243344804</v>
      </c>
      <c r="J20">
        <v>0.22604132699999999</v>
      </c>
      <c r="K20">
        <v>0.26111314800000002</v>
      </c>
      <c r="L20">
        <v>0.34394952200000001</v>
      </c>
      <c r="M20">
        <v>0.38066259899999999</v>
      </c>
      <c r="N20">
        <v>0.21599003899999999</v>
      </c>
      <c r="O20">
        <v>217871.01330838099</v>
      </c>
      <c r="P20">
        <v>115996.053361478</v>
      </c>
      <c r="Q20">
        <v>78979.827927670995</v>
      </c>
      <c r="R20">
        <v>22895.132019232002</v>
      </c>
      <c r="S20">
        <v>194975.88128914899</v>
      </c>
      <c r="T20">
        <v>28.451096120999999</v>
      </c>
      <c r="AC20">
        <v>127033.188864365</v>
      </c>
      <c r="AD20">
        <v>124329.47024756701</v>
      </c>
      <c r="AE20">
        <v>2703.7186167989998</v>
      </c>
      <c r="AF20">
        <v>2.1283560999999999E-2</v>
      </c>
      <c r="AG20">
        <v>99040.881261749993</v>
      </c>
      <c r="AI20">
        <v>11.524151691</v>
      </c>
      <c r="AJ20">
        <v>10.697889999999999</v>
      </c>
      <c r="AK20">
        <v>25.230210076999999</v>
      </c>
      <c r="AL20">
        <v>11.5</v>
      </c>
      <c r="AM20">
        <v>81.988965381</v>
      </c>
      <c r="AN20">
        <v>0.322624301</v>
      </c>
      <c r="AO20">
        <v>0.39537070800000002</v>
      </c>
      <c r="AP20">
        <v>60.089054777000001</v>
      </c>
      <c r="AQ20">
        <v>19380.101176992001</v>
      </c>
      <c r="AS20">
        <v>7.2606096139999998</v>
      </c>
      <c r="AV20">
        <v>0.128497904</v>
      </c>
      <c r="AW20">
        <v>0.93297311699999996</v>
      </c>
      <c r="AX20">
        <v>0.28821638100000002</v>
      </c>
      <c r="AY20">
        <v>1.392313345</v>
      </c>
      <c r="AZ20">
        <v>0.83865367999999996</v>
      </c>
    </row>
    <row r="21" spans="1:52">
      <c r="A21" s="22">
        <v>27303</v>
      </c>
      <c r="B21">
        <v>888323.81745895103</v>
      </c>
      <c r="C21">
        <v>494775.35661425098</v>
      </c>
      <c r="D21">
        <v>163699.391444462</v>
      </c>
      <c r="E21">
        <v>220683.90852871101</v>
      </c>
      <c r="F21">
        <v>144142.886612164</v>
      </c>
      <c r="G21">
        <v>138388.98660684301</v>
      </c>
      <c r="H21">
        <v>0.24948666999999999</v>
      </c>
      <c r="I21">
        <v>0.25199584600000002</v>
      </c>
      <c r="J21">
        <v>0.23442144200000001</v>
      </c>
      <c r="K21">
        <v>0.26996453199999998</v>
      </c>
      <c r="L21">
        <v>0.35699364300000003</v>
      </c>
      <c r="M21">
        <v>0.39016867900000002</v>
      </c>
      <c r="N21">
        <v>0.22379806899999999</v>
      </c>
      <c r="O21">
        <v>221624.95087663</v>
      </c>
      <c r="P21">
        <v>121041.620825002</v>
      </c>
      <c r="Q21">
        <v>77763.533868320999</v>
      </c>
      <c r="R21">
        <v>22819.796183308001</v>
      </c>
      <c r="S21">
        <v>198805.15469332199</v>
      </c>
      <c r="T21">
        <v>29.369092145</v>
      </c>
      <c r="AC21">
        <v>127272.382666285</v>
      </c>
      <c r="AD21">
        <v>123998.915468577</v>
      </c>
      <c r="AE21">
        <v>3273.4671977080002</v>
      </c>
      <c r="AF21">
        <v>2.5720169000000001E-2</v>
      </c>
      <c r="AG21">
        <v>98818.852065786006</v>
      </c>
      <c r="AI21">
        <v>10.65978015</v>
      </c>
      <c r="AJ21">
        <v>10.587160000000001</v>
      </c>
      <c r="AK21">
        <v>25.858357083000001</v>
      </c>
      <c r="AL21">
        <v>11.7</v>
      </c>
      <c r="AM21">
        <v>84.961765491999998</v>
      </c>
      <c r="AN21">
        <v>0.33757093199999999</v>
      </c>
      <c r="AO21">
        <v>0.40922282700000001</v>
      </c>
      <c r="AP21">
        <v>59.230105938000001</v>
      </c>
      <c r="AQ21">
        <v>18929.134701913001</v>
      </c>
      <c r="AS21">
        <v>7.1639644110000003</v>
      </c>
      <c r="AV21">
        <v>0.13625844400000001</v>
      </c>
      <c r="AW21">
        <v>0.97615064100000004</v>
      </c>
      <c r="AX21">
        <v>0.28957873099999998</v>
      </c>
      <c r="AY21">
        <v>1.371540902</v>
      </c>
      <c r="AZ21">
        <v>0.82500469899999995</v>
      </c>
    </row>
    <row r="22" spans="1:52">
      <c r="A22" s="22">
        <v>27395</v>
      </c>
      <c r="B22">
        <v>880032.89448578504</v>
      </c>
      <c r="C22">
        <v>498025.270084769</v>
      </c>
      <c r="D22">
        <v>165632.618813195</v>
      </c>
      <c r="E22">
        <v>217553.50879687301</v>
      </c>
      <c r="F22">
        <v>140846.77282280999</v>
      </c>
      <c r="G22">
        <v>131993.59218404701</v>
      </c>
      <c r="H22">
        <v>0.25595622299999998</v>
      </c>
      <c r="I22">
        <v>0.25794349599999999</v>
      </c>
      <c r="J22">
        <v>0.238977881</v>
      </c>
      <c r="K22">
        <v>0.27580807000000002</v>
      </c>
      <c r="L22">
        <v>0.35614082899999999</v>
      </c>
      <c r="M22">
        <v>0.38518801400000002</v>
      </c>
      <c r="N22">
        <v>0.23050490200000001</v>
      </c>
      <c r="O22">
        <v>225249.89601605001</v>
      </c>
      <c r="P22">
        <v>124454.819692516</v>
      </c>
      <c r="Q22">
        <v>78397.076204651996</v>
      </c>
      <c r="R22">
        <v>22398.000118881999</v>
      </c>
      <c r="S22">
        <v>202851.895897168</v>
      </c>
      <c r="T22">
        <v>29.837978245999999</v>
      </c>
      <c r="AA22">
        <v>1.2379133E-2</v>
      </c>
      <c r="AB22">
        <v>1.5402722000000001E-2</v>
      </c>
      <c r="AC22">
        <v>127198.67086347</v>
      </c>
      <c r="AD22">
        <v>123530.707128407</v>
      </c>
      <c r="AE22">
        <v>3667.9637350630001</v>
      </c>
      <c r="AF22">
        <v>2.8836494000000001E-2</v>
      </c>
      <c r="AG22">
        <v>98462.392490465005</v>
      </c>
      <c r="AI22">
        <v>8.8139351779999995</v>
      </c>
      <c r="AJ22">
        <v>9.898517</v>
      </c>
      <c r="AK22">
        <v>24.625416559000001</v>
      </c>
      <c r="AL22">
        <v>11.5</v>
      </c>
      <c r="AM22">
        <v>77.163550708000002</v>
      </c>
      <c r="AN22">
        <v>0.34819103499999998</v>
      </c>
      <c r="AO22">
        <v>0.40701731000000002</v>
      </c>
      <c r="AP22">
        <v>59.022180024000001</v>
      </c>
      <c r="AQ22">
        <v>18757.482579545998</v>
      </c>
      <c r="AS22">
        <v>7.1240011079999999</v>
      </c>
      <c r="AV22">
        <v>0.14142064500000001</v>
      </c>
      <c r="AW22">
        <v>1.007480833</v>
      </c>
      <c r="AX22">
        <v>0.29128478400000002</v>
      </c>
      <c r="AY22">
        <v>1.3165788270000001</v>
      </c>
      <c r="AZ22">
        <v>0.77502237500000004</v>
      </c>
    </row>
    <row r="23" spans="1:52">
      <c r="A23" s="22">
        <v>27485</v>
      </c>
      <c r="B23">
        <v>884576.70563881204</v>
      </c>
      <c r="C23">
        <v>505041.71236988797</v>
      </c>
      <c r="D23">
        <v>167725.09855387901</v>
      </c>
      <c r="E23">
        <v>214554.71248652699</v>
      </c>
      <c r="F23">
        <v>140654.414927415</v>
      </c>
      <c r="G23">
        <v>134263.38714897999</v>
      </c>
      <c r="H23">
        <v>0.26235923700000002</v>
      </c>
      <c r="I23">
        <v>0.263948407</v>
      </c>
      <c r="J23">
        <v>0.247898747</v>
      </c>
      <c r="K23">
        <v>0.28068319800000002</v>
      </c>
      <c r="L23">
        <v>0.35753515699999999</v>
      </c>
      <c r="M23">
        <v>0.38237053399999998</v>
      </c>
      <c r="N23">
        <v>0.236925946</v>
      </c>
      <c r="O23">
        <v>232076.86936654701</v>
      </c>
      <c r="P23">
        <v>128691.30977567199</v>
      </c>
      <c r="Q23">
        <v>80887.862658497004</v>
      </c>
      <c r="R23">
        <v>22497.696932379</v>
      </c>
      <c r="S23">
        <v>209579.17243416901</v>
      </c>
      <c r="T23">
        <v>30.571048124000001</v>
      </c>
      <c r="AA23">
        <v>8.5339270000000002E-3</v>
      </c>
      <c r="AB23">
        <v>1.3055983E-2</v>
      </c>
      <c r="AC23">
        <v>126819.74071043301</v>
      </c>
      <c r="AD23">
        <v>122729.633912661</v>
      </c>
      <c r="AE23">
        <v>4090.1067977719999</v>
      </c>
      <c r="AF23">
        <v>3.2251342000000002E-2</v>
      </c>
      <c r="AG23">
        <v>97879.974855428998</v>
      </c>
      <c r="AI23">
        <v>7.0553127269999996</v>
      </c>
      <c r="AJ23">
        <v>9.5649440000000006</v>
      </c>
      <c r="AK23">
        <v>23.486352398000001</v>
      </c>
      <c r="AL23">
        <v>11.4</v>
      </c>
      <c r="AM23">
        <v>69.451504043</v>
      </c>
      <c r="AN23">
        <v>0.36073134299999998</v>
      </c>
      <c r="AO23">
        <v>0.41150471300000002</v>
      </c>
      <c r="AP23">
        <v>59.030211504999997</v>
      </c>
      <c r="AQ23">
        <v>18845.130439330002</v>
      </c>
      <c r="AS23">
        <v>7.2075233780000003</v>
      </c>
      <c r="AV23">
        <v>0.14548349399999999</v>
      </c>
      <c r="AW23">
        <v>1.048575684</v>
      </c>
      <c r="AX23">
        <v>0.291376892</v>
      </c>
      <c r="AY23">
        <v>1.2984939369999999</v>
      </c>
      <c r="AZ23">
        <v>0.77077330600000005</v>
      </c>
    </row>
    <row r="24" spans="1:52">
      <c r="A24" s="22">
        <v>27576</v>
      </c>
      <c r="B24">
        <v>892478.504737993</v>
      </c>
      <c r="C24">
        <v>511189.38341818203</v>
      </c>
      <c r="D24">
        <v>170406.97203581801</v>
      </c>
      <c r="E24">
        <v>215369.62508538901</v>
      </c>
      <c r="F24">
        <v>142417.47990256501</v>
      </c>
      <c r="G24">
        <v>138308.82180759299</v>
      </c>
      <c r="H24">
        <v>0.26769014699999999</v>
      </c>
      <c r="I24">
        <v>0.269852441</v>
      </c>
      <c r="J24">
        <v>0.254350821</v>
      </c>
      <c r="K24">
        <v>0.285264407</v>
      </c>
      <c r="L24">
        <v>0.36131951000000001</v>
      </c>
      <c r="M24">
        <v>0.38784502300000001</v>
      </c>
      <c r="N24">
        <v>0.24186464699999999</v>
      </c>
      <c r="O24">
        <v>238907.70243338001</v>
      </c>
      <c r="P24">
        <v>132957.97525248199</v>
      </c>
      <c r="Q24">
        <v>82901.022850366004</v>
      </c>
      <c r="R24">
        <v>23048.704330533001</v>
      </c>
      <c r="S24">
        <v>215858.99810284801</v>
      </c>
      <c r="T24">
        <v>31.101087849999999</v>
      </c>
      <c r="AA24">
        <v>5.1698619999999999E-3</v>
      </c>
      <c r="AB24">
        <v>1.4312195999999999E-2</v>
      </c>
      <c r="AC24">
        <v>126681.65405038701</v>
      </c>
      <c r="AD24">
        <v>122532.75696159901</v>
      </c>
      <c r="AE24">
        <v>4148.8970887879996</v>
      </c>
      <c r="AF24">
        <v>3.2750576000000003E-2</v>
      </c>
      <c r="AG24">
        <v>97844.211666636998</v>
      </c>
      <c r="AI24">
        <v>6.3822833169999997</v>
      </c>
      <c r="AJ24">
        <v>9.4417469999999994</v>
      </c>
      <c r="AK24">
        <v>23.603889208999998</v>
      </c>
      <c r="AL24">
        <v>11.5</v>
      </c>
      <c r="AM24">
        <v>69.408419983000002</v>
      </c>
      <c r="AN24">
        <v>0.369767028</v>
      </c>
      <c r="AO24">
        <v>0.423097591</v>
      </c>
      <c r="AP24">
        <v>59.253547095000002</v>
      </c>
      <c r="AQ24">
        <v>19014.358286066999</v>
      </c>
      <c r="AS24">
        <v>7.2835911539999998</v>
      </c>
      <c r="AV24">
        <v>0.148976109</v>
      </c>
      <c r="AW24">
        <v>1.0850810719999999</v>
      </c>
      <c r="AX24">
        <v>0.28409233900000003</v>
      </c>
      <c r="AY24">
        <v>1.3365985359999999</v>
      </c>
      <c r="AZ24">
        <v>0.83056802200000002</v>
      </c>
    </row>
    <row r="25" spans="1:52">
      <c r="A25" s="22">
        <v>27668</v>
      </c>
      <c r="B25">
        <v>901909.20315484202</v>
      </c>
      <c r="C25">
        <v>518128.11303391401</v>
      </c>
      <c r="D25">
        <v>171202.323255767</v>
      </c>
      <c r="E25">
        <v>218855.040937994</v>
      </c>
      <c r="F25">
        <v>145111.220667605</v>
      </c>
      <c r="G25">
        <v>142976.10827665101</v>
      </c>
      <c r="H25">
        <v>0.27326651299999999</v>
      </c>
      <c r="I25">
        <v>0.27577744700000001</v>
      </c>
      <c r="J25">
        <v>0.26062843400000002</v>
      </c>
      <c r="K25">
        <v>0.291036776</v>
      </c>
      <c r="L25">
        <v>0.36498452999999997</v>
      </c>
      <c r="M25">
        <v>0.39811170200000001</v>
      </c>
      <c r="N25">
        <v>0.246527776</v>
      </c>
      <c r="O25">
        <v>246461.583032433</v>
      </c>
      <c r="P25">
        <v>137134.55510508901</v>
      </c>
      <c r="Q25">
        <v>85211.115056576004</v>
      </c>
      <c r="R25">
        <v>24115.912870767999</v>
      </c>
      <c r="S25">
        <v>222345.67016166501</v>
      </c>
      <c r="T25">
        <v>31.681160723000001</v>
      </c>
      <c r="AA25">
        <v>1.404029E-3</v>
      </c>
      <c r="AB25">
        <v>1.7459721000000001E-2</v>
      </c>
      <c r="AC25">
        <v>126990.712826437</v>
      </c>
      <c r="AD25">
        <v>122488.799572227</v>
      </c>
      <c r="AE25">
        <v>4501.9132542099996</v>
      </c>
      <c r="AF25">
        <v>3.5450728000000001E-2</v>
      </c>
      <c r="AG25">
        <v>98056.325214046999</v>
      </c>
      <c r="AI25">
        <v>6.5988649290000003</v>
      </c>
      <c r="AJ25">
        <v>9.2873789999999996</v>
      </c>
      <c r="AK25">
        <v>23.453473814999999</v>
      </c>
      <c r="AL25">
        <v>11.6</v>
      </c>
      <c r="AM25">
        <v>67.426553243000001</v>
      </c>
      <c r="AN25">
        <v>0.38082623700000001</v>
      </c>
      <c r="AO25">
        <v>0.43145650899999999</v>
      </c>
      <c r="AP25">
        <v>60.001134577000002</v>
      </c>
      <c r="AQ25">
        <v>19292.746127521001</v>
      </c>
      <c r="AS25">
        <v>7.3631973400000001</v>
      </c>
      <c r="AV25">
        <v>0.15204918000000001</v>
      </c>
      <c r="AW25">
        <v>1.1195681200000001</v>
      </c>
      <c r="AX25">
        <v>0.28025181599999999</v>
      </c>
      <c r="AY25">
        <v>1.3423597359999999</v>
      </c>
      <c r="AZ25">
        <v>0.85029075300000001</v>
      </c>
    </row>
    <row r="26" spans="1:52">
      <c r="A26" s="22">
        <v>27760</v>
      </c>
      <c r="B26">
        <v>916634.94192514603</v>
      </c>
      <c r="C26">
        <v>524890.31636983203</v>
      </c>
      <c r="D26">
        <v>172196.46386165201</v>
      </c>
      <c r="E26">
        <v>218867.00621871199</v>
      </c>
      <c r="F26">
        <v>150856.275275455</v>
      </c>
      <c r="G26">
        <v>148801.15226013499</v>
      </c>
      <c r="H26">
        <v>0.27891176200000001</v>
      </c>
      <c r="I26">
        <v>0.282527101</v>
      </c>
      <c r="J26">
        <v>0.26572604700000002</v>
      </c>
      <c r="K26">
        <v>0.29837757599999998</v>
      </c>
      <c r="L26">
        <v>0.37367108199999999</v>
      </c>
      <c r="M26">
        <v>0.40832609199999997</v>
      </c>
      <c r="N26">
        <v>0.25172443500000002</v>
      </c>
      <c r="O26">
        <v>255660.266850104</v>
      </c>
      <c r="P26">
        <v>141409.016977236</v>
      </c>
      <c r="Q26">
        <v>89330.395734509002</v>
      </c>
      <c r="R26">
        <v>24920.854138358001</v>
      </c>
      <c r="S26">
        <v>230739.412711746</v>
      </c>
      <c r="T26">
        <v>32.531609299000003</v>
      </c>
      <c r="AA26">
        <v>4.8218519999999997E-3</v>
      </c>
      <c r="AB26">
        <v>2.1988247999999998E-2</v>
      </c>
      <c r="AC26">
        <v>127109.014001117</v>
      </c>
      <c r="AD26">
        <v>122580.902194589</v>
      </c>
      <c r="AE26">
        <v>4528.1118065279998</v>
      </c>
      <c r="AF26">
        <v>3.5623845000000001E-2</v>
      </c>
      <c r="AG26">
        <v>98034.462648654997</v>
      </c>
      <c r="AI26">
        <v>7.0007737399999996</v>
      </c>
      <c r="AJ26">
        <v>9.4307719999999993</v>
      </c>
      <c r="AK26">
        <v>25.456930229000001</v>
      </c>
      <c r="AL26">
        <v>12.9</v>
      </c>
      <c r="AM26">
        <v>70.571689591999998</v>
      </c>
      <c r="AN26">
        <v>0.38658469200000001</v>
      </c>
      <c r="AO26">
        <v>0.44376787400000001</v>
      </c>
      <c r="AP26">
        <v>60.446559309999998</v>
      </c>
      <c r="AQ26">
        <v>19513.310784754001</v>
      </c>
      <c r="AS26">
        <v>7.4777956889999997</v>
      </c>
      <c r="AV26">
        <v>0.154269721</v>
      </c>
      <c r="AW26">
        <v>1.153597456</v>
      </c>
      <c r="AX26">
        <v>0.27451205200000001</v>
      </c>
      <c r="AY26">
        <v>1.369542963</v>
      </c>
      <c r="AZ26">
        <v>0.86943269099999998</v>
      </c>
    </row>
    <row r="27" spans="1:52">
      <c r="A27" s="22">
        <v>27851</v>
      </c>
      <c r="B27">
        <v>928423.05130614399</v>
      </c>
      <c r="C27">
        <v>528623.31179460895</v>
      </c>
      <c r="D27">
        <v>173834.272893402</v>
      </c>
      <c r="E27">
        <v>219542.88546512899</v>
      </c>
      <c r="F27">
        <v>154350.99305692301</v>
      </c>
      <c r="G27">
        <v>151652.02708211</v>
      </c>
      <c r="H27">
        <v>0.29047580899999997</v>
      </c>
      <c r="I27">
        <v>0.292087498</v>
      </c>
      <c r="J27">
        <v>0.27511536199999997</v>
      </c>
      <c r="K27">
        <v>0.311118901</v>
      </c>
      <c r="L27">
        <v>0.39166963399999999</v>
      </c>
      <c r="M27">
        <v>0.43130101199999998</v>
      </c>
      <c r="N27">
        <v>0.26192356500000002</v>
      </c>
      <c r="O27">
        <v>269684.436978432</v>
      </c>
      <c r="P27">
        <v>148329.53283578201</v>
      </c>
      <c r="Q27">
        <v>94846.342159678999</v>
      </c>
      <c r="R27">
        <v>26508.561982972002</v>
      </c>
      <c r="S27">
        <v>243175.87499546001</v>
      </c>
      <c r="T27">
        <v>33.502235181000003</v>
      </c>
      <c r="AA27">
        <v>-4.2667169999999997E-3</v>
      </c>
      <c r="AB27">
        <v>1.4099474000000001E-2</v>
      </c>
      <c r="AC27">
        <v>127463.454716145</v>
      </c>
      <c r="AD27">
        <v>122876.72961887901</v>
      </c>
      <c r="AE27">
        <v>4586.7250972660004</v>
      </c>
      <c r="AF27">
        <v>3.5984628999999997E-2</v>
      </c>
      <c r="AG27">
        <v>98480.892849322001</v>
      </c>
      <c r="AI27">
        <v>8.5678147039999999</v>
      </c>
      <c r="AJ27">
        <v>10.104039999999999</v>
      </c>
      <c r="AK27">
        <v>26.491159867</v>
      </c>
      <c r="AL27">
        <v>12.95</v>
      </c>
      <c r="AM27">
        <v>77.508223184000002</v>
      </c>
      <c r="AN27">
        <v>0.39443281800000002</v>
      </c>
      <c r="AO27">
        <v>0.46231594199999998</v>
      </c>
      <c r="AP27">
        <v>60.832489924000001</v>
      </c>
      <c r="AQ27">
        <v>19778.590187079</v>
      </c>
      <c r="AS27">
        <v>7.555727225</v>
      </c>
      <c r="AV27">
        <v>0.159765026</v>
      </c>
      <c r="AW27">
        <v>1.2071409559999999</v>
      </c>
      <c r="AX27">
        <v>0.27461650399999998</v>
      </c>
      <c r="AY27">
        <v>1.3856679730000001</v>
      </c>
      <c r="AZ27">
        <v>0.90361967099999996</v>
      </c>
    </row>
    <row r="28" spans="1:52">
      <c r="A28" s="22">
        <v>27942</v>
      </c>
      <c r="B28">
        <v>936238.62187199201</v>
      </c>
      <c r="C28">
        <v>532721.06911253801</v>
      </c>
      <c r="D28">
        <v>175781.07823636199</v>
      </c>
      <c r="E28">
        <v>218999.303492693</v>
      </c>
      <c r="F28">
        <v>156848.856732744</v>
      </c>
      <c r="G28">
        <v>153760.62980862899</v>
      </c>
      <c r="H28">
        <v>0.298577123</v>
      </c>
      <c r="I28">
        <v>0.29983387900000003</v>
      </c>
      <c r="J28">
        <v>0.28422473599999998</v>
      </c>
      <c r="K28">
        <v>0.32087465900000001</v>
      </c>
      <c r="L28">
        <v>0.40551250799999999</v>
      </c>
      <c r="M28">
        <v>0.44867282600000002</v>
      </c>
      <c r="N28">
        <v>0.26892187099999998</v>
      </c>
      <c r="O28">
        <v>279539.434340248</v>
      </c>
      <c r="P28">
        <v>155044.30962206499</v>
      </c>
      <c r="Q28">
        <v>96730.731840655993</v>
      </c>
      <c r="R28">
        <v>27764.392877527</v>
      </c>
      <c r="S28">
        <v>251775.04146272101</v>
      </c>
      <c r="T28">
        <v>34.050908651</v>
      </c>
      <c r="AA28">
        <v>6.8419079999999998E-3</v>
      </c>
      <c r="AB28">
        <v>2.6102314000000001E-2</v>
      </c>
      <c r="AC28">
        <v>127739.235890239</v>
      </c>
      <c r="AD28">
        <v>123168.17146080799</v>
      </c>
      <c r="AE28">
        <v>4571.0644294309996</v>
      </c>
      <c r="AF28">
        <v>3.5784340999999997E-2</v>
      </c>
      <c r="AG28">
        <v>98920.345294829996</v>
      </c>
      <c r="AI28">
        <v>9.3484899610000003</v>
      </c>
      <c r="AJ28">
        <v>10.325609999999999</v>
      </c>
      <c r="AK28">
        <v>27.158864843</v>
      </c>
      <c r="AL28">
        <v>13.15</v>
      </c>
      <c r="AM28">
        <v>80.610275474000005</v>
      </c>
      <c r="AN28">
        <v>0.400903395</v>
      </c>
      <c r="AO28">
        <v>0.47510708400000001</v>
      </c>
      <c r="AP28">
        <v>61.352042226999998</v>
      </c>
      <c r="AQ28">
        <v>19944.811244904999</v>
      </c>
      <c r="AS28">
        <v>7.6013032489999999</v>
      </c>
      <c r="AV28">
        <v>0.16560341100000001</v>
      </c>
      <c r="AW28">
        <v>1.2588017490000001</v>
      </c>
      <c r="AX28">
        <v>0.27661856200000001</v>
      </c>
      <c r="AY28">
        <v>1.385471356</v>
      </c>
      <c r="AZ28">
        <v>0.90772661200000004</v>
      </c>
    </row>
    <row r="29" spans="1:52">
      <c r="A29" s="22">
        <v>28034</v>
      </c>
      <c r="B29">
        <v>951276.09391519998</v>
      </c>
      <c r="C29">
        <v>538687.00555378105</v>
      </c>
      <c r="D29">
        <v>176996.77908988899</v>
      </c>
      <c r="E29">
        <v>224284.01298753201</v>
      </c>
      <c r="F29">
        <v>161464.47337260601</v>
      </c>
      <c r="G29">
        <v>157063.601509575</v>
      </c>
      <c r="H29">
        <v>0.30625329400000001</v>
      </c>
      <c r="I29">
        <v>0.30790410499999998</v>
      </c>
      <c r="J29">
        <v>0.29222062500000001</v>
      </c>
      <c r="K29">
        <v>0.33028559899999999</v>
      </c>
      <c r="L29">
        <v>0.41636731399999999</v>
      </c>
      <c r="M29">
        <v>0.46259024999999998</v>
      </c>
      <c r="N29">
        <v>0.275957864</v>
      </c>
      <c r="O29">
        <v>291331.43738900003</v>
      </c>
      <c r="P29">
        <v>160644.76528213199</v>
      </c>
      <c r="Q29">
        <v>101867.353582583</v>
      </c>
      <c r="R29">
        <v>28819.318524285001</v>
      </c>
      <c r="S29">
        <v>262512.11886471498</v>
      </c>
      <c r="T29">
        <v>34.968860696999997</v>
      </c>
      <c r="AA29">
        <v>1.835803E-3</v>
      </c>
      <c r="AB29">
        <v>2.0465997999999999E-2</v>
      </c>
      <c r="AC29">
        <v>127886.169806411</v>
      </c>
      <c r="AD29">
        <v>123130.55401137601</v>
      </c>
      <c r="AE29">
        <v>4755.6157950349998</v>
      </c>
      <c r="AF29">
        <v>3.7186318000000003E-2</v>
      </c>
      <c r="AG29">
        <v>99176.940775238996</v>
      </c>
      <c r="AI29">
        <v>9.2056778930000007</v>
      </c>
      <c r="AJ29">
        <v>10.435460000000001</v>
      </c>
      <c r="AK29">
        <v>27.699260196000001</v>
      </c>
      <c r="AL29">
        <v>13.56</v>
      </c>
      <c r="AM29">
        <v>80.868779832000001</v>
      </c>
      <c r="AN29">
        <v>0.41099187500000001</v>
      </c>
      <c r="AO29">
        <v>0.481354844</v>
      </c>
      <c r="AP29">
        <v>62.230534718999998</v>
      </c>
      <c r="AQ29">
        <v>20216.734862935999</v>
      </c>
      <c r="AS29">
        <v>7.7257517560000002</v>
      </c>
      <c r="AV29">
        <v>0.16887291300000001</v>
      </c>
      <c r="AW29">
        <v>1.3046702059999999</v>
      </c>
      <c r="AX29">
        <v>0.26869789300000002</v>
      </c>
      <c r="AY29">
        <v>1.3420852050000001</v>
      </c>
      <c r="AZ29">
        <v>0.89786975400000002</v>
      </c>
    </row>
    <row r="30" spans="1:52">
      <c r="A30" s="22">
        <v>28126</v>
      </c>
      <c r="B30">
        <v>955197.59249087004</v>
      </c>
      <c r="C30">
        <v>539920.11204317398</v>
      </c>
      <c r="D30">
        <v>177556.50489100299</v>
      </c>
      <c r="E30">
        <v>226970.61043670701</v>
      </c>
      <c r="F30">
        <v>161510.63045089101</v>
      </c>
      <c r="G30">
        <v>153510.566339137</v>
      </c>
      <c r="H30">
        <v>0.313507696</v>
      </c>
      <c r="I30">
        <v>0.31574224200000001</v>
      </c>
      <c r="J30">
        <v>0.29926405299999997</v>
      </c>
      <c r="K30">
        <v>0.33766642400000002</v>
      </c>
      <c r="L30">
        <v>0.424594362</v>
      </c>
      <c r="M30">
        <v>0.47140467899999999</v>
      </c>
      <c r="N30">
        <v>0.28290976200000001</v>
      </c>
      <c r="O30">
        <v>299461.79641852702</v>
      </c>
      <c r="P30">
        <v>165219.02806579499</v>
      </c>
      <c r="Q30">
        <v>105015.695608665</v>
      </c>
      <c r="R30">
        <v>29227.072744067002</v>
      </c>
      <c r="S30">
        <v>270234.72367446002</v>
      </c>
      <c r="T30">
        <v>35.912473996999999</v>
      </c>
      <c r="AA30">
        <v>9.4387580000000002E-3</v>
      </c>
      <c r="AB30">
        <v>2.2091778999999999E-2</v>
      </c>
      <c r="AC30">
        <v>128065.477207244</v>
      </c>
      <c r="AD30">
        <v>123247.099523422</v>
      </c>
      <c r="AE30">
        <v>4818.3776838209997</v>
      </c>
      <c r="AF30">
        <v>3.7624328999999998E-2</v>
      </c>
      <c r="AG30">
        <v>99414.859030809996</v>
      </c>
      <c r="AI30">
        <v>10.214431834000001</v>
      </c>
      <c r="AJ30">
        <v>10.310930000000001</v>
      </c>
      <c r="AK30">
        <v>30.200750654</v>
      </c>
      <c r="AL30">
        <v>14.45</v>
      </c>
      <c r="AM30">
        <v>91.252038189999993</v>
      </c>
      <c r="AN30">
        <v>0.41807560100000002</v>
      </c>
      <c r="AO30">
        <v>0.49220305399999997</v>
      </c>
      <c r="AP30">
        <v>62.516503223999997</v>
      </c>
      <c r="AQ30">
        <v>20227.547361320001</v>
      </c>
      <c r="AS30">
        <v>7.7502642750000001</v>
      </c>
      <c r="AV30">
        <v>0.17296843000000001</v>
      </c>
      <c r="AW30">
        <v>1.340551045</v>
      </c>
      <c r="AX30">
        <v>0.27088853099999999</v>
      </c>
      <c r="AY30">
        <v>1.354595113</v>
      </c>
      <c r="AZ30">
        <v>0.89315356999999995</v>
      </c>
    </row>
    <row r="31" spans="1:52">
      <c r="A31" s="22">
        <v>28216</v>
      </c>
      <c r="B31">
        <v>956484.60013873805</v>
      </c>
      <c r="C31">
        <v>546948.37782425003</v>
      </c>
      <c r="D31">
        <v>178368.95274107301</v>
      </c>
      <c r="E31">
        <v>223799.05708128199</v>
      </c>
      <c r="F31">
        <v>165309.00793659099</v>
      </c>
      <c r="G31">
        <v>155109.36333439499</v>
      </c>
      <c r="H31">
        <v>0.323190227</v>
      </c>
      <c r="I31">
        <v>0.32438803300000002</v>
      </c>
      <c r="J31">
        <v>0.31012911799999998</v>
      </c>
      <c r="K31">
        <v>0.346436992</v>
      </c>
      <c r="L31">
        <v>0.432055574</v>
      </c>
      <c r="M31">
        <v>0.48078262700000002</v>
      </c>
      <c r="N31">
        <v>0.29177762400000001</v>
      </c>
      <c r="O31">
        <v>309126.474634571</v>
      </c>
      <c r="P31">
        <v>172109.69402898001</v>
      </c>
      <c r="Q31">
        <v>106971.110272834</v>
      </c>
      <c r="R31">
        <v>30045.670332758</v>
      </c>
      <c r="S31">
        <v>279080.804301814</v>
      </c>
      <c r="T31">
        <v>36.829946280999998</v>
      </c>
      <c r="AA31">
        <v>1.0394565E-2</v>
      </c>
      <c r="AB31">
        <v>2.0588479E-2</v>
      </c>
      <c r="AC31">
        <v>128288.382908353</v>
      </c>
      <c r="AD31">
        <v>123263.12243742299</v>
      </c>
      <c r="AE31">
        <v>5025.2604709300003</v>
      </c>
      <c r="AF31">
        <v>3.9171593999999997E-2</v>
      </c>
      <c r="AG31">
        <v>99367.358905828005</v>
      </c>
      <c r="AI31">
        <v>9.3718135950000008</v>
      </c>
      <c r="AJ31">
        <v>10.22306</v>
      </c>
      <c r="AK31">
        <v>30.573728804999998</v>
      </c>
      <c r="AL31">
        <v>14.45</v>
      </c>
      <c r="AM31">
        <v>94.095586123000004</v>
      </c>
      <c r="AN31">
        <v>0.428216769</v>
      </c>
      <c r="AO31">
        <v>0.50205728199999999</v>
      </c>
      <c r="AP31">
        <v>62.977261347000002</v>
      </c>
      <c r="AQ31">
        <v>20307.146672215</v>
      </c>
      <c r="AS31">
        <v>7.7596979629999998</v>
      </c>
      <c r="AV31">
        <v>0.17993984800000001</v>
      </c>
      <c r="AW31">
        <v>1.396278876</v>
      </c>
      <c r="AX31">
        <v>0.26691180599999997</v>
      </c>
      <c r="AY31">
        <v>1.3538638409999999</v>
      </c>
      <c r="AZ31">
        <v>0.88636979599999999</v>
      </c>
    </row>
    <row r="32" spans="1:52">
      <c r="A32" s="22">
        <v>28307</v>
      </c>
      <c r="B32">
        <v>957236.243018938</v>
      </c>
      <c r="C32">
        <v>551310.96055143001</v>
      </c>
      <c r="D32">
        <v>180696.64594177101</v>
      </c>
      <c r="E32">
        <v>224980.39310480599</v>
      </c>
      <c r="F32">
        <v>166633.19383872699</v>
      </c>
      <c r="G32">
        <v>157242.48828491001</v>
      </c>
      <c r="H32">
        <v>0.33018642599999998</v>
      </c>
      <c r="I32">
        <v>0.33235235499999999</v>
      </c>
      <c r="J32">
        <v>0.31776399100000002</v>
      </c>
      <c r="K32">
        <v>0.354450712</v>
      </c>
      <c r="L32">
        <v>0.438154706</v>
      </c>
      <c r="M32">
        <v>0.48433235099999999</v>
      </c>
      <c r="N32">
        <v>0.29763632099999998</v>
      </c>
      <c r="O32">
        <v>316066.414374788</v>
      </c>
      <c r="P32">
        <v>176347.32718950999</v>
      </c>
      <c r="Q32">
        <v>108560.946856151</v>
      </c>
      <c r="R32">
        <v>31158.140329127</v>
      </c>
      <c r="S32">
        <v>284908.27404566098</v>
      </c>
      <c r="T32">
        <v>37.576279571999997</v>
      </c>
      <c r="AA32">
        <v>1.8185699E-2</v>
      </c>
      <c r="AB32">
        <v>2.8140904000000001E-2</v>
      </c>
      <c r="AC32">
        <v>128150.04458565199</v>
      </c>
      <c r="AD32">
        <v>122929.985350438</v>
      </c>
      <c r="AE32">
        <v>5220.0592352140002</v>
      </c>
      <c r="AF32">
        <v>4.0733962999999998E-2</v>
      </c>
      <c r="AG32">
        <v>99526.809717865006</v>
      </c>
      <c r="AI32">
        <v>8.9984842230000002</v>
      </c>
      <c r="AJ32">
        <v>10.084899999999999</v>
      </c>
      <c r="AK32">
        <v>28.862627546999999</v>
      </c>
      <c r="AL32">
        <v>14.28</v>
      </c>
      <c r="AM32">
        <v>82.936814690999995</v>
      </c>
      <c r="AN32">
        <v>0.43542356900000001</v>
      </c>
      <c r="AO32">
        <v>0.51054012000000004</v>
      </c>
      <c r="AP32">
        <v>63.637648145</v>
      </c>
      <c r="AQ32">
        <v>20376.122758795998</v>
      </c>
      <c r="AS32">
        <v>7.7868409429999996</v>
      </c>
      <c r="AV32">
        <v>0.18422550200000001</v>
      </c>
      <c r="AW32">
        <v>1.4345346800000001</v>
      </c>
      <c r="AX32">
        <v>0.26422321399999998</v>
      </c>
      <c r="AY32">
        <v>1.3595226220000001</v>
      </c>
      <c r="AZ32">
        <v>0.874754955</v>
      </c>
    </row>
    <row r="33" spans="1:52">
      <c r="A33" s="22">
        <v>28399</v>
      </c>
      <c r="B33">
        <v>968686.07353355899</v>
      </c>
      <c r="C33">
        <v>556834.27444043302</v>
      </c>
      <c r="D33">
        <v>183582.51577057299</v>
      </c>
      <c r="E33">
        <v>227760.24610323401</v>
      </c>
      <c r="F33">
        <v>171854.88836350801</v>
      </c>
      <c r="G33">
        <v>157746.77379857301</v>
      </c>
      <c r="H33">
        <v>0.33757827800000001</v>
      </c>
      <c r="I33">
        <v>0.33880041900000002</v>
      </c>
      <c r="J33">
        <v>0.32512432699999999</v>
      </c>
      <c r="K33">
        <v>0.36380389099999999</v>
      </c>
      <c r="L33">
        <v>0.44665111699999999</v>
      </c>
      <c r="M33">
        <v>0.49320375300000002</v>
      </c>
      <c r="N33">
        <v>0.30517185600000002</v>
      </c>
      <c r="O33">
        <v>327007.37638237799</v>
      </c>
      <c r="P33">
        <v>181473.10990081899</v>
      </c>
      <c r="Q33">
        <v>114142.617235275</v>
      </c>
      <c r="R33">
        <v>31391.649246284</v>
      </c>
      <c r="S33">
        <v>295615.72713609401</v>
      </c>
      <c r="T33">
        <v>38.201327106000001</v>
      </c>
      <c r="AA33">
        <v>1.4397455E-2</v>
      </c>
      <c r="AB33">
        <v>1.7584303999999999E-2</v>
      </c>
      <c r="AC33">
        <v>128260.53580377001</v>
      </c>
      <c r="AD33">
        <v>123015.23281181599</v>
      </c>
      <c r="AE33">
        <v>5245.3029919549999</v>
      </c>
      <c r="AF33">
        <v>4.0895688999999999E-2</v>
      </c>
      <c r="AG33">
        <v>99640.118825073994</v>
      </c>
      <c r="AI33">
        <v>9.1298613100000008</v>
      </c>
      <c r="AJ33">
        <v>9.9809529999999995</v>
      </c>
      <c r="AK33">
        <v>27.905612758</v>
      </c>
      <c r="AL33">
        <v>14.05</v>
      </c>
      <c r="AM33">
        <v>78.111400019000001</v>
      </c>
      <c r="AN33">
        <v>0.44425113700000002</v>
      </c>
      <c r="AO33">
        <v>0.52221364999999997</v>
      </c>
      <c r="AP33">
        <v>64.133377034999995</v>
      </c>
      <c r="AQ33">
        <v>20514.603629754001</v>
      </c>
      <c r="AS33">
        <v>7.8745213209999996</v>
      </c>
      <c r="AV33">
        <v>0.18733944299999999</v>
      </c>
      <c r="AW33">
        <v>1.475208442</v>
      </c>
      <c r="AX33">
        <v>0.26637540700000001</v>
      </c>
      <c r="AY33">
        <v>1.3699485769999999</v>
      </c>
      <c r="AZ33">
        <v>0.85198230399999997</v>
      </c>
    </row>
    <row r="34" spans="1:52">
      <c r="A34" s="22">
        <v>28491</v>
      </c>
      <c r="B34">
        <v>974915.01748292998</v>
      </c>
      <c r="C34">
        <v>558539.68840790004</v>
      </c>
      <c r="D34">
        <v>184639.78274920801</v>
      </c>
      <c r="E34">
        <v>228480.64848942001</v>
      </c>
      <c r="F34">
        <v>171111.78053194299</v>
      </c>
      <c r="G34">
        <v>154488.948942016</v>
      </c>
      <c r="H34">
        <v>0.34558446700000001</v>
      </c>
      <c r="I34">
        <v>0.34456189700000001</v>
      </c>
      <c r="J34">
        <v>0.334114941</v>
      </c>
      <c r="K34">
        <v>0.37238299600000002</v>
      </c>
      <c r="L34">
        <v>0.45306874200000002</v>
      </c>
      <c r="M34">
        <v>0.49489550900000001</v>
      </c>
      <c r="N34">
        <v>0.312683288</v>
      </c>
      <c r="O34">
        <v>336915.48647822102</v>
      </c>
      <c r="P34">
        <v>187532.046721719</v>
      </c>
      <c r="Q34">
        <v>117307.586145234</v>
      </c>
      <c r="R34">
        <v>32075.853611268001</v>
      </c>
      <c r="S34">
        <v>304839.63286695298</v>
      </c>
      <c r="T34">
        <v>38.879540231999997</v>
      </c>
      <c r="AA34">
        <v>2.0167342000000001E-2</v>
      </c>
      <c r="AB34">
        <v>1.6992920000000002E-2</v>
      </c>
      <c r="AC34">
        <v>128454.421496109</v>
      </c>
      <c r="AD34">
        <v>123195.324247642</v>
      </c>
      <c r="AE34">
        <v>5259.0972484679996</v>
      </c>
      <c r="AF34">
        <v>4.0941349000000002E-2</v>
      </c>
      <c r="AG34">
        <v>99682.555301725006</v>
      </c>
      <c r="AI34">
        <v>8.0570853000000007</v>
      </c>
      <c r="AJ34">
        <v>9.7167879999999993</v>
      </c>
      <c r="AK34">
        <v>27.778282045000001</v>
      </c>
      <c r="AL34">
        <v>14</v>
      </c>
      <c r="AM34">
        <v>77.637475362999993</v>
      </c>
      <c r="AN34">
        <v>0.45292527599999999</v>
      </c>
      <c r="AO34">
        <v>0.52869472699999998</v>
      </c>
      <c r="AP34">
        <v>64.422032764999997</v>
      </c>
      <c r="AQ34">
        <v>20591.013308096</v>
      </c>
      <c r="AS34">
        <v>7.9135715859999998</v>
      </c>
      <c r="AV34">
        <v>0.19235732699999999</v>
      </c>
      <c r="AW34">
        <v>1.5222334769999999</v>
      </c>
      <c r="AX34">
        <v>0.269669416</v>
      </c>
      <c r="AY34">
        <v>1.356452655</v>
      </c>
      <c r="AZ34">
        <v>0.80814460099999996</v>
      </c>
    </row>
    <row r="35" spans="1:52">
      <c r="A35" s="22">
        <v>28581</v>
      </c>
      <c r="B35">
        <v>986038.77035611903</v>
      </c>
      <c r="C35">
        <v>564664.34921823896</v>
      </c>
      <c r="D35">
        <v>186194.951377283</v>
      </c>
      <c r="E35">
        <v>230942.09907535301</v>
      </c>
      <c r="F35">
        <v>175495.589833462</v>
      </c>
      <c r="G35">
        <v>159555.33226870399</v>
      </c>
      <c r="H35">
        <v>0.35393149699999998</v>
      </c>
      <c r="I35">
        <v>0.35192860399999998</v>
      </c>
      <c r="J35">
        <v>0.342109889</v>
      </c>
      <c r="K35">
        <v>0.37880935500000001</v>
      </c>
      <c r="L35">
        <v>0.46128680300000002</v>
      </c>
      <c r="M35">
        <v>0.498492094</v>
      </c>
      <c r="N35">
        <v>0.320579999</v>
      </c>
      <c r="O35">
        <v>348990.177605431</v>
      </c>
      <c r="P35">
        <v>192437.59425705401</v>
      </c>
      <c r="Q35">
        <v>123666.713590671</v>
      </c>
      <c r="R35">
        <v>32885.869757706001</v>
      </c>
      <c r="S35">
        <v>316104.30784772401</v>
      </c>
      <c r="T35">
        <v>39.699258071999999</v>
      </c>
      <c r="AA35">
        <v>1.6205509E-2</v>
      </c>
      <c r="AB35">
        <v>1.2146001999999999E-2</v>
      </c>
      <c r="AC35">
        <v>128717.03392222599</v>
      </c>
      <c r="AD35">
        <v>123299.274440825</v>
      </c>
      <c r="AE35">
        <v>5417.7594814009999</v>
      </c>
      <c r="AF35">
        <v>4.2090462000000002E-2</v>
      </c>
      <c r="AG35">
        <v>99814.781948944001</v>
      </c>
      <c r="AI35">
        <v>7.9093559310000003</v>
      </c>
      <c r="AJ35">
        <v>9.5753149999999998</v>
      </c>
      <c r="AK35">
        <v>27.791695501</v>
      </c>
      <c r="AL35">
        <v>13.8933</v>
      </c>
      <c r="AM35">
        <v>78.628408733000001</v>
      </c>
      <c r="AN35">
        <v>0.462019656</v>
      </c>
      <c r="AO35">
        <v>0.53861489200000001</v>
      </c>
      <c r="AP35">
        <v>65.695708298</v>
      </c>
      <c r="AQ35">
        <v>20921.422048782999</v>
      </c>
      <c r="AS35">
        <v>7.9971173780000004</v>
      </c>
      <c r="AV35">
        <v>0.19516230000000001</v>
      </c>
      <c r="AW35">
        <v>1.5607358200000001</v>
      </c>
      <c r="AX35">
        <v>0.26645519699999998</v>
      </c>
      <c r="AY35">
        <v>1.355950379</v>
      </c>
      <c r="AZ35">
        <v>0.80934808999999996</v>
      </c>
    </row>
    <row r="36" spans="1:52">
      <c r="A36" s="22">
        <v>28672</v>
      </c>
      <c r="B36">
        <v>990656.82668089506</v>
      </c>
      <c r="C36">
        <v>568884.70702240895</v>
      </c>
      <c r="D36">
        <v>188486.952829769</v>
      </c>
      <c r="E36">
        <v>231264.709975629</v>
      </c>
      <c r="F36">
        <v>179089.157474076</v>
      </c>
      <c r="G36">
        <v>164329.42933402801</v>
      </c>
      <c r="H36">
        <v>0.36189695199999999</v>
      </c>
      <c r="I36">
        <v>0.35997386399999998</v>
      </c>
      <c r="J36">
        <v>0.34963427400000002</v>
      </c>
      <c r="K36">
        <v>0.38883711599999998</v>
      </c>
      <c r="L36">
        <v>0.46432105499999998</v>
      </c>
      <c r="M36">
        <v>0.49920944</v>
      </c>
      <c r="N36">
        <v>0.32794940299999997</v>
      </c>
      <c r="O36">
        <v>358515.68608918902</v>
      </c>
      <c r="P36">
        <v>198387.20745710001</v>
      </c>
      <c r="Q36">
        <v>126498.107635077</v>
      </c>
      <c r="R36">
        <v>33630.370997012003</v>
      </c>
      <c r="S36">
        <v>324885.31509217701</v>
      </c>
      <c r="T36">
        <v>40.334246667999999</v>
      </c>
      <c r="AA36">
        <v>1.5648682000000001E-2</v>
      </c>
      <c r="AB36">
        <v>1.2524512E-2</v>
      </c>
      <c r="AC36">
        <v>129025.80922336099</v>
      </c>
      <c r="AD36">
        <v>123469.93858755899</v>
      </c>
      <c r="AE36">
        <v>5555.8706358019999</v>
      </c>
      <c r="AF36">
        <v>4.3060149999999998E-2</v>
      </c>
      <c r="AG36">
        <v>100067.687049228</v>
      </c>
      <c r="AI36">
        <v>9.1721210630000005</v>
      </c>
      <c r="AJ36">
        <v>9.5766609999999996</v>
      </c>
      <c r="AK36">
        <v>27.993194737</v>
      </c>
      <c r="AL36">
        <v>13.98</v>
      </c>
      <c r="AM36">
        <v>79.317753687000007</v>
      </c>
      <c r="AN36">
        <v>0.46910381099999998</v>
      </c>
      <c r="AO36">
        <v>0.54809869300000003</v>
      </c>
      <c r="AP36">
        <v>66.223499081</v>
      </c>
      <c r="AQ36">
        <v>21049.373568670999</v>
      </c>
      <c r="AS36">
        <v>8.0234657760000001</v>
      </c>
      <c r="AV36">
        <v>0.200258255</v>
      </c>
      <c r="AW36">
        <v>1.6067652560000001</v>
      </c>
      <c r="AX36">
        <v>0.268998819</v>
      </c>
      <c r="AY36">
        <v>1.3813867630000001</v>
      </c>
      <c r="AZ36">
        <v>0.78029211399999998</v>
      </c>
    </row>
    <row r="37" spans="1:52">
      <c r="A37" s="22">
        <v>28764</v>
      </c>
      <c r="B37">
        <v>1002454.63291231</v>
      </c>
      <c r="C37">
        <v>575291.38469106797</v>
      </c>
      <c r="D37">
        <v>190260.119848656</v>
      </c>
      <c r="E37">
        <v>233340.83716888199</v>
      </c>
      <c r="F37">
        <v>180873.98195697</v>
      </c>
      <c r="G37">
        <v>169864.45974570001</v>
      </c>
      <c r="H37">
        <v>0.36921997600000001</v>
      </c>
      <c r="I37">
        <v>0.36723140399999998</v>
      </c>
      <c r="J37">
        <v>0.35755863100000002</v>
      </c>
      <c r="K37">
        <v>0.39998149100000002</v>
      </c>
      <c r="L37">
        <v>0.47291665500000002</v>
      </c>
      <c r="M37">
        <v>0.50508723099999997</v>
      </c>
      <c r="N37">
        <v>0.33540850799999999</v>
      </c>
      <c r="O37">
        <v>370126.27533023898</v>
      </c>
      <c r="P37">
        <v>204229.61312781699</v>
      </c>
      <c r="Q37">
        <v>132002.199782765</v>
      </c>
      <c r="R37">
        <v>33894.462419657</v>
      </c>
      <c r="S37">
        <v>336231.812910582</v>
      </c>
      <c r="T37">
        <v>40.945646981000003</v>
      </c>
      <c r="AA37">
        <v>1.8631747000000001E-2</v>
      </c>
      <c r="AB37">
        <v>1.9328944000000001E-2</v>
      </c>
      <c r="AC37">
        <v>129326.17341649999</v>
      </c>
      <c r="AD37">
        <v>123681.841392278</v>
      </c>
      <c r="AE37">
        <v>5644.3320242219997</v>
      </c>
      <c r="AF37">
        <v>4.3644159000000002E-2</v>
      </c>
      <c r="AG37">
        <v>100341.54382016</v>
      </c>
      <c r="AI37">
        <v>9.1367645609999997</v>
      </c>
      <c r="AJ37">
        <v>9.7711839999999999</v>
      </c>
      <c r="AK37">
        <v>30.230368517999999</v>
      </c>
      <c r="AL37">
        <v>15.166700000000001</v>
      </c>
      <c r="AM37">
        <v>85.069123646999998</v>
      </c>
      <c r="AN37">
        <v>0.47585676599999999</v>
      </c>
      <c r="AO37">
        <v>0.550540798</v>
      </c>
      <c r="AP37">
        <v>66.894248757</v>
      </c>
      <c r="AQ37">
        <v>21301.022459573</v>
      </c>
      <c r="AS37">
        <v>8.1051076020000004</v>
      </c>
      <c r="AV37">
        <v>0.20372953199999999</v>
      </c>
      <c r="AW37">
        <v>1.6512497779999999</v>
      </c>
      <c r="AX37">
        <v>0.26658062900000001</v>
      </c>
      <c r="AY37">
        <v>1.3396319880000001</v>
      </c>
      <c r="AZ37">
        <v>0.74524292299999995</v>
      </c>
    </row>
    <row r="38" spans="1:52">
      <c r="A38" s="22">
        <v>28856</v>
      </c>
      <c r="B38">
        <v>1007574.70259977</v>
      </c>
      <c r="C38">
        <v>579272.38518722705</v>
      </c>
      <c r="D38">
        <v>191898.456755669</v>
      </c>
      <c r="E38">
        <v>229917.96232974599</v>
      </c>
      <c r="F38">
        <v>185638.878135709</v>
      </c>
      <c r="G38">
        <v>170756.130300374</v>
      </c>
      <c r="H38">
        <v>0.37743851</v>
      </c>
      <c r="I38">
        <v>0.37553441700000001</v>
      </c>
      <c r="J38">
        <v>0.36736816100000003</v>
      </c>
      <c r="K38">
        <v>0.40903233</v>
      </c>
      <c r="L38">
        <v>0.48318469400000003</v>
      </c>
      <c r="M38">
        <v>0.52185462800000004</v>
      </c>
      <c r="N38">
        <v>0.342578728</v>
      </c>
      <c r="O38">
        <v>380297.494268462</v>
      </c>
      <c r="P38">
        <v>211114.881907906</v>
      </c>
      <c r="Q38">
        <v>134058.778434231</v>
      </c>
      <c r="R38">
        <v>35123.833926325002</v>
      </c>
      <c r="S38">
        <v>345173.66034213698</v>
      </c>
      <c r="T38">
        <v>41.896552659000001</v>
      </c>
      <c r="AA38">
        <v>2.7894446999999999E-2</v>
      </c>
      <c r="AB38">
        <v>2.6348321000000001E-2</v>
      </c>
      <c r="AC38">
        <v>129613.72835920101</v>
      </c>
      <c r="AD38">
        <v>123966.34773845899</v>
      </c>
      <c r="AE38">
        <v>5647.3806207420002</v>
      </c>
      <c r="AF38">
        <v>4.3570852E-2</v>
      </c>
      <c r="AG38">
        <v>100629.744580132</v>
      </c>
      <c r="AI38">
        <v>7.6970246309999997</v>
      </c>
      <c r="AJ38">
        <v>9.7296619999999994</v>
      </c>
      <c r="AK38">
        <v>37.824358859</v>
      </c>
      <c r="AL38">
        <v>21.4</v>
      </c>
      <c r="AM38">
        <v>88.880866139999995</v>
      </c>
      <c r="AN38">
        <v>0.48554385100000003</v>
      </c>
      <c r="AO38">
        <v>0.55841019800000002</v>
      </c>
      <c r="AP38">
        <v>66.952197304999999</v>
      </c>
      <c r="AQ38">
        <v>21334.276047472998</v>
      </c>
      <c r="AS38">
        <v>8.1278082400000002</v>
      </c>
      <c r="AV38">
        <v>0.209527771</v>
      </c>
      <c r="AW38">
        <v>1.7030015460000001</v>
      </c>
      <c r="AX38">
        <v>0.26275595499999999</v>
      </c>
      <c r="AY38">
        <v>1.317194907</v>
      </c>
      <c r="AZ38">
        <v>0.73849988899999996</v>
      </c>
    </row>
    <row r="39" spans="1:52">
      <c r="A39" s="22">
        <v>28946</v>
      </c>
      <c r="B39">
        <v>1023715.82962459</v>
      </c>
      <c r="C39">
        <v>590296.10877654201</v>
      </c>
      <c r="D39">
        <v>193588.09810458799</v>
      </c>
      <c r="E39">
        <v>238968.65126417199</v>
      </c>
      <c r="F39">
        <v>186556.50609800799</v>
      </c>
      <c r="G39">
        <v>177381.56501672399</v>
      </c>
      <c r="H39">
        <v>0.386496583</v>
      </c>
      <c r="I39">
        <v>0.38486593899999999</v>
      </c>
      <c r="J39">
        <v>0.37717724000000002</v>
      </c>
      <c r="K39">
        <v>0.42003823400000001</v>
      </c>
      <c r="L39">
        <v>0.50181656299999999</v>
      </c>
      <c r="M39">
        <v>0.54376027199999999</v>
      </c>
      <c r="N39">
        <v>0.35110619799999998</v>
      </c>
      <c r="O39">
        <v>395662.67007398797</v>
      </c>
      <c r="P39">
        <v>217138.807294809</v>
      </c>
      <c r="Q39">
        <v>142294.16519926101</v>
      </c>
      <c r="R39">
        <v>36229.697579918</v>
      </c>
      <c r="S39">
        <v>359432.97249407001</v>
      </c>
      <c r="T39">
        <v>42.853421375000003</v>
      </c>
      <c r="AA39">
        <v>1.8674165999999999E-2</v>
      </c>
      <c r="AB39">
        <v>2.5841644E-2</v>
      </c>
      <c r="AC39">
        <v>130219.306861127</v>
      </c>
      <c r="AD39">
        <v>124366.559463887</v>
      </c>
      <c r="AE39">
        <v>5852.7473972389998</v>
      </c>
      <c r="AF39">
        <v>4.4945312000000001E-2</v>
      </c>
      <c r="AG39">
        <v>101050.74862818699</v>
      </c>
      <c r="AI39">
        <v>9.3504668970000004</v>
      </c>
      <c r="AJ39">
        <v>10.17586</v>
      </c>
      <c r="AK39">
        <v>48.711070691000003</v>
      </c>
      <c r="AL39">
        <v>30.966699999999999</v>
      </c>
      <c r="AM39">
        <v>96.100754863000006</v>
      </c>
      <c r="AN39">
        <v>0.49524516499999999</v>
      </c>
      <c r="AO39">
        <v>0.57742705400000005</v>
      </c>
      <c r="AP39">
        <v>68.331606933000003</v>
      </c>
      <c r="AQ39">
        <v>21800.798152913001</v>
      </c>
      <c r="AS39">
        <v>8.2314396569999992</v>
      </c>
      <c r="AV39">
        <v>0.21210847899999999</v>
      </c>
      <c r="AW39">
        <v>1.745958144</v>
      </c>
      <c r="AX39">
        <v>0.25461988800000002</v>
      </c>
      <c r="AY39">
        <v>1.326691633</v>
      </c>
      <c r="AZ39">
        <v>0.75067053299999997</v>
      </c>
    </row>
    <row r="40" spans="1:52">
      <c r="A40" s="22">
        <v>29037</v>
      </c>
      <c r="B40">
        <v>1028938.10788103</v>
      </c>
      <c r="C40">
        <v>588095.45570958895</v>
      </c>
      <c r="D40">
        <v>194955.09774288701</v>
      </c>
      <c r="E40">
        <v>240490.68659086601</v>
      </c>
      <c r="F40">
        <v>191637.494614606</v>
      </c>
      <c r="G40">
        <v>180937.21413112499</v>
      </c>
      <c r="H40">
        <v>0.397743756</v>
      </c>
      <c r="I40">
        <v>0.39672085000000001</v>
      </c>
      <c r="J40">
        <v>0.39049525000000002</v>
      </c>
      <c r="K40">
        <v>0.43364354500000002</v>
      </c>
      <c r="L40">
        <v>0.518370624</v>
      </c>
      <c r="M40">
        <v>0.57257366099999996</v>
      </c>
      <c r="N40">
        <v>0.36028799900000003</v>
      </c>
      <c r="O40">
        <v>409253.70721110603</v>
      </c>
      <c r="P40">
        <v>226317.224031227</v>
      </c>
      <c r="Q40">
        <v>144396.82845305401</v>
      </c>
      <c r="R40">
        <v>38539.654726825</v>
      </c>
      <c r="S40">
        <v>370714.05248428101</v>
      </c>
      <c r="T40">
        <v>43.880039445999998</v>
      </c>
      <c r="AA40">
        <v>1.0453252999999999E-2</v>
      </c>
      <c r="AB40">
        <v>2.0863995999999999E-2</v>
      </c>
      <c r="AC40">
        <v>130880.49859253201</v>
      </c>
      <c r="AD40">
        <v>124845.377038021</v>
      </c>
      <c r="AE40">
        <v>6035.1215545109999</v>
      </c>
      <c r="AF40">
        <v>4.6111694000000002E-2</v>
      </c>
      <c r="AG40">
        <v>101551.545965246</v>
      </c>
      <c r="AI40">
        <v>11.022080144</v>
      </c>
      <c r="AJ40">
        <v>10.59957</v>
      </c>
      <c r="AK40">
        <v>53.918222393000001</v>
      </c>
      <c r="AL40">
        <v>35.75</v>
      </c>
      <c r="AM40">
        <v>99.867653326999999</v>
      </c>
      <c r="AN40">
        <v>0.51303052000000005</v>
      </c>
      <c r="AO40">
        <v>0.59408647800000003</v>
      </c>
      <c r="AP40">
        <v>68.101937848999995</v>
      </c>
      <c r="AQ40">
        <v>21837.489269988</v>
      </c>
      <c r="AS40">
        <v>8.2416997110000008</v>
      </c>
      <c r="AV40">
        <v>0.219952223</v>
      </c>
      <c r="AW40">
        <v>1.8127801720000001</v>
      </c>
      <c r="AX40">
        <v>0.25494063</v>
      </c>
      <c r="AY40">
        <v>1.309740616</v>
      </c>
      <c r="AZ40">
        <v>0.71985878199999997</v>
      </c>
    </row>
    <row r="41" spans="1:52">
      <c r="A41" s="22">
        <v>29129</v>
      </c>
      <c r="B41">
        <v>1038711.19416413</v>
      </c>
      <c r="C41">
        <v>594092.38735864498</v>
      </c>
      <c r="D41">
        <v>195937.145816162</v>
      </c>
      <c r="E41">
        <v>244267.559919277</v>
      </c>
      <c r="F41">
        <v>192590.26780376799</v>
      </c>
      <c r="G41">
        <v>183883.61214200899</v>
      </c>
      <c r="H41">
        <v>0.408422911</v>
      </c>
      <c r="I41">
        <v>0.40886465100000002</v>
      </c>
      <c r="J41">
        <v>0.401024245</v>
      </c>
      <c r="K41">
        <v>0.44751373999999999</v>
      </c>
      <c r="L41">
        <v>0.535479064</v>
      </c>
      <c r="M41">
        <v>0.60211215399999996</v>
      </c>
      <c r="N41">
        <v>0.37059033299999999</v>
      </c>
      <c r="O41">
        <v>424233.44934295601</v>
      </c>
      <c r="P41">
        <v>234425.94468353799</v>
      </c>
      <c r="Q41">
        <v>150510.38262941301</v>
      </c>
      <c r="R41">
        <v>39297.122030004997</v>
      </c>
      <c r="S41">
        <v>384936.32731295098</v>
      </c>
      <c r="T41">
        <v>44.985963124999998</v>
      </c>
      <c r="AA41">
        <v>9.4007840000000006E-3</v>
      </c>
      <c r="AB41">
        <v>2.7293059000000001E-2</v>
      </c>
      <c r="AC41">
        <v>131138.22183853999</v>
      </c>
      <c r="AD41">
        <v>125185.845861133</v>
      </c>
      <c r="AE41">
        <v>5952.3759774070004</v>
      </c>
      <c r="AF41">
        <v>4.5390092E-2</v>
      </c>
      <c r="AG41">
        <v>101881.852439209</v>
      </c>
      <c r="AI41">
        <v>12.693692391000001</v>
      </c>
      <c r="AJ41">
        <v>11.134740000000001</v>
      </c>
      <c r="AK41">
        <v>58.214383583999997</v>
      </c>
      <c r="AL41">
        <v>40.333300000000001</v>
      </c>
      <c r="AM41">
        <v>100.943910031</v>
      </c>
      <c r="AN41">
        <v>0.52626925999999996</v>
      </c>
      <c r="AO41">
        <v>0.60212791899999996</v>
      </c>
      <c r="AP41">
        <v>68.561863223000003</v>
      </c>
      <c r="AQ41">
        <v>22069.908317639001</v>
      </c>
      <c r="AS41">
        <v>8.2973533229999994</v>
      </c>
      <c r="AV41">
        <v>0.22568924500000001</v>
      </c>
      <c r="AW41">
        <v>1.872623403</v>
      </c>
      <c r="AX41">
        <v>0.25012110799999998</v>
      </c>
      <c r="AY41">
        <v>1.257665268</v>
      </c>
      <c r="AZ41">
        <v>0.71193664999999995</v>
      </c>
    </row>
    <row r="42" spans="1:52">
      <c r="A42" s="22">
        <v>29221</v>
      </c>
      <c r="B42">
        <v>1048514.7329170801</v>
      </c>
      <c r="C42">
        <v>599498.42217167094</v>
      </c>
      <c r="D42">
        <v>197704.92976205799</v>
      </c>
      <c r="E42">
        <v>246865.09222893999</v>
      </c>
      <c r="F42">
        <v>198776.21565726399</v>
      </c>
      <c r="G42">
        <v>188799.77131865401</v>
      </c>
      <c r="H42">
        <v>0.42039592100000001</v>
      </c>
      <c r="I42">
        <v>0.42171950800000002</v>
      </c>
      <c r="J42">
        <v>0.41235150799999998</v>
      </c>
      <c r="K42">
        <v>0.467180965</v>
      </c>
      <c r="L42">
        <v>0.55506656499999996</v>
      </c>
      <c r="M42">
        <v>0.63900099899999996</v>
      </c>
      <c r="N42">
        <v>0.38064948900000001</v>
      </c>
      <c r="O42">
        <v>440791.31632608298</v>
      </c>
      <c r="P42">
        <v>243128.875423149</v>
      </c>
      <c r="Q42">
        <v>155987.72218730301</v>
      </c>
      <c r="R42">
        <v>41674.718715631003</v>
      </c>
      <c r="S42">
        <v>399116.59761045303</v>
      </c>
      <c r="T42">
        <v>46.534235086000002</v>
      </c>
      <c r="AA42">
        <v>2.84753E-3</v>
      </c>
      <c r="AB42">
        <v>2.6235492999999999E-2</v>
      </c>
      <c r="AC42">
        <v>131307.913524581</v>
      </c>
      <c r="AD42">
        <v>125289.619626391</v>
      </c>
      <c r="AE42">
        <v>6018.2938981899997</v>
      </c>
      <c r="AF42">
        <v>4.5833444000000001E-2</v>
      </c>
      <c r="AG42">
        <v>102185.03948298701</v>
      </c>
      <c r="AI42">
        <v>12.735106889000001</v>
      </c>
      <c r="AJ42">
        <v>12.09084</v>
      </c>
      <c r="AK42">
        <v>58.331671679999999</v>
      </c>
      <c r="AL42">
        <v>38.916699999999999</v>
      </c>
      <c r="AM42">
        <v>107.04269802</v>
      </c>
      <c r="AN42">
        <v>0.53849444400000002</v>
      </c>
      <c r="AO42">
        <v>0.62100149500000001</v>
      </c>
      <c r="AP42">
        <v>69.272726957000003</v>
      </c>
      <c r="AQ42">
        <v>22295.789265503001</v>
      </c>
      <c r="AS42">
        <v>8.3687278809999999</v>
      </c>
      <c r="AV42">
        <v>0.231879313</v>
      </c>
      <c r="AW42">
        <v>1.9405348680000001</v>
      </c>
      <c r="AX42">
        <v>0.24063020700000001</v>
      </c>
      <c r="AY42">
        <v>1.2580493770000001</v>
      </c>
      <c r="AZ42">
        <v>0.70865627099999995</v>
      </c>
    </row>
    <row r="43" spans="1:52">
      <c r="A43" s="22">
        <v>29312</v>
      </c>
      <c r="B43">
        <v>1043591.36473802</v>
      </c>
      <c r="C43">
        <v>595831.87722047698</v>
      </c>
      <c r="D43">
        <v>199996.23348310601</v>
      </c>
      <c r="E43">
        <v>242719.756104828</v>
      </c>
      <c r="F43">
        <v>190103.27732968901</v>
      </c>
      <c r="G43">
        <v>183719.93192130901</v>
      </c>
      <c r="H43">
        <v>0.43156019600000001</v>
      </c>
      <c r="I43">
        <v>0.43344151400000003</v>
      </c>
      <c r="J43">
        <v>0.42739629000000001</v>
      </c>
      <c r="K43">
        <v>0.48202215300000001</v>
      </c>
      <c r="L43">
        <v>0.57023128999999995</v>
      </c>
      <c r="M43">
        <v>0.66766345100000002</v>
      </c>
      <c r="N43">
        <v>0.39115883699999998</v>
      </c>
      <c r="O43">
        <v>450372.49396634701</v>
      </c>
      <c r="P43">
        <v>249259.98150322301</v>
      </c>
      <c r="Q43">
        <v>158950.00299755501</v>
      </c>
      <c r="R43">
        <v>42162.509465568997</v>
      </c>
      <c r="S43">
        <v>408209.98450077802</v>
      </c>
      <c r="T43">
        <v>47.741793283</v>
      </c>
      <c r="AA43">
        <v>-3.0653630000000002E-3</v>
      </c>
      <c r="AB43">
        <v>2.8597865E-2</v>
      </c>
      <c r="AC43">
        <v>131768.135398332</v>
      </c>
      <c r="AD43">
        <v>125532.73876388501</v>
      </c>
      <c r="AE43">
        <v>6235.3966344480004</v>
      </c>
      <c r="AF43">
        <v>4.7320975000000001E-2</v>
      </c>
      <c r="AG43">
        <v>102098.87668197</v>
      </c>
      <c r="AI43">
        <v>13.237090305000001</v>
      </c>
      <c r="AJ43">
        <v>12.314</v>
      </c>
      <c r="AK43">
        <v>56.571421536000003</v>
      </c>
      <c r="AL43">
        <v>38.216700000000003</v>
      </c>
      <c r="AM43">
        <v>101.885634647</v>
      </c>
      <c r="AN43">
        <v>0.553951105</v>
      </c>
      <c r="AO43">
        <v>0.64147949299999996</v>
      </c>
      <c r="AP43">
        <v>68.413427174999995</v>
      </c>
      <c r="AQ43">
        <v>22178.639503808001</v>
      </c>
      <c r="AS43">
        <v>8.3133003789999993</v>
      </c>
      <c r="AV43">
        <v>0.23884826000000001</v>
      </c>
      <c r="AW43">
        <v>1.9856173290000001</v>
      </c>
      <c r="AX43">
        <v>0.24592800400000001</v>
      </c>
      <c r="AY43">
        <v>1.2924194090000001</v>
      </c>
      <c r="AZ43">
        <v>0.718867284</v>
      </c>
    </row>
    <row r="44" spans="1:52">
      <c r="A44" s="22">
        <v>29403</v>
      </c>
      <c r="B44">
        <v>1042996.46662291</v>
      </c>
      <c r="C44">
        <v>600146.93081876403</v>
      </c>
      <c r="D44">
        <v>201306.40825050301</v>
      </c>
      <c r="E44">
        <v>241779.748690529</v>
      </c>
      <c r="F44">
        <v>187911.22851741099</v>
      </c>
      <c r="G44">
        <v>185140.681213826</v>
      </c>
      <c r="H44">
        <v>0.44175955500000003</v>
      </c>
      <c r="I44">
        <v>0.444819407</v>
      </c>
      <c r="J44">
        <v>0.44017984100000002</v>
      </c>
      <c r="K44">
        <v>0.49459651900000001</v>
      </c>
      <c r="L44">
        <v>0.58045164100000002</v>
      </c>
      <c r="M44">
        <v>0.67647930499999998</v>
      </c>
      <c r="N44">
        <v>0.40041966800000001</v>
      </c>
      <c r="O44">
        <v>460753.65488705703</v>
      </c>
      <c r="P44">
        <v>255937.18629860401</v>
      </c>
      <c r="Q44">
        <v>161699.11297843501</v>
      </c>
      <c r="R44">
        <v>43117.355610019004</v>
      </c>
      <c r="S44">
        <v>417636.29927703901</v>
      </c>
      <c r="T44">
        <v>48.839467059999997</v>
      </c>
      <c r="AA44">
        <v>-5.9163100000000001E-3</v>
      </c>
      <c r="AB44">
        <v>2.9179360000000001E-2</v>
      </c>
      <c r="AC44">
        <v>132155.81150233001</v>
      </c>
      <c r="AD44">
        <v>125599.08905787001</v>
      </c>
      <c r="AE44">
        <v>6556.7224444610001</v>
      </c>
      <c r="AF44">
        <v>4.9613576E-2</v>
      </c>
      <c r="AG44">
        <v>102200.484570399</v>
      </c>
      <c r="AI44">
        <v>12.239029242999999</v>
      </c>
      <c r="AJ44">
        <v>12.24714</v>
      </c>
      <c r="AK44">
        <v>53.836174174999996</v>
      </c>
      <c r="AL44">
        <v>34.799999999999997</v>
      </c>
      <c r="AM44">
        <v>103.589707762</v>
      </c>
      <c r="AN44">
        <v>0.56901608299999995</v>
      </c>
      <c r="AO44">
        <v>0.65491542999999997</v>
      </c>
      <c r="AP44">
        <v>68.450362824999999</v>
      </c>
      <c r="AQ44">
        <v>22185.682842799</v>
      </c>
      <c r="AS44">
        <v>8.3041722230000001</v>
      </c>
      <c r="AV44">
        <v>0.24538643700000001</v>
      </c>
      <c r="AW44">
        <v>2.037731231</v>
      </c>
      <c r="AX44">
        <v>0.242347852</v>
      </c>
      <c r="AY44">
        <v>1.300953416</v>
      </c>
      <c r="AZ44">
        <v>0.702625956</v>
      </c>
    </row>
    <row r="45" spans="1:52">
      <c r="A45" s="22">
        <v>29495</v>
      </c>
      <c r="B45">
        <v>1043486.3922097801</v>
      </c>
      <c r="C45">
        <v>599816.99518594495</v>
      </c>
      <c r="D45">
        <v>202082.77259513101</v>
      </c>
      <c r="E45">
        <v>239649.66846684701</v>
      </c>
      <c r="F45">
        <v>189376.96780633699</v>
      </c>
      <c r="G45">
        <v>181844.448218345</v>
      </c>
      <c r="H45">
        <v>0.45119634800000002</v>
      </c>
      <c r="I45">
        <v>0.45739041000000003</v>
      </c>
      <c r="J45">
        <v>0.45409427099999999</v>
      </c>
      <c r="K45">
        <v>0.50601429399999998</v>
      </c>
      <c r="L45">
        <v>0.59514301400000003</v>
      </c>
      <c r="M45">
        <v>0.70051850400000004</v>
      </c>
      <c r="N45">
        <v>0.40892158899999997</v>
      </c>
      <c r="O45">
        <v>470817.24890363897</v>
      </c>
      <c r="P45">
        <v>262785.31352829997</v>
      </c>
      <c r="Q45">
        <v>163918.80009171899</v>
      </c>
      <c r="R45">
        <v>44113.135283620002</v>
      </c>
      <c r="S45">
        <v>426704.113620018</v>
      </c>
      <c r="T45">
        <v>50.038743369999999</v>
      </c>
      <c r="AA45">
        <v>-1.635453E-3</v>
      </c>
      <c r="AB45">
        <v>2.9542295E-2</v>
      </c>
      <c r="AC45">
        <v>132347.96699918801</v>
      </c>
      <c r="AD45">
        <v>125580.711801176</v>
      </c>
      <c r="AE45">
        <v>6767.2551980110002</v>
      </c>
      <c r="AF45">
        <v>5.1132294000000002E-2</v>
      </c>
      <c r="AG45">
        <v>102073.559890105</v>
      </c>
      <c r="AI45">
        <v>12.663299259</v>
      </c>
      <c r="AJ45">
        <v>12.836650000000001</v>
      </c>
      <c r="AK45">
        <v>58.063972540000002</v>
      </c>
      <c r="AL45">
        <v>39.633299999999998</v>
      </c>
      <c r="AM45">
        <v>102.96189135100001</v>
      </c>
      <c r="AN45">
        <v>0.58399433899999997</v>
      </c>
      <c r="AO45">
        <v>0.68420570800000002</v>
      </c>
      <c r="AP45">
        <v>68.638439137000006</v>
      </c>
      <c r="AQ45">
        <v>22095.366931708999</v>
      </c>
      <c r="AS45">
        <v>8.3092887219999998</v>
      </c>
      <c r="AV45">
        <v>0.25183396299999999</v>
      </c>
      <c r="AW45">
        <v>2.092561109</v>
      </c>
      <c r="AX45">
        <v>0.244619057</v>
      </c>
      <c r="AY45">
        <v>1.3870835319999999</v>
      </c>
      <c r="AZ45">
        <v>0.74512797600000003</v>
      </c>
    </row>
    <row r="46" spans="1:52">
      <c r="A46" s="22">
        <v>29587</v>
      </c>
      <c r="B46">
        <v>1044493.22901773</v>
      </c>
      <c r="C46">
        <v>599390.43272925599</v>
      </c>
      <c r="D46">
        <v>207043.25488908499</v>
      </c>
      <c r="E46">
        <v>237278.28546161001</v>
      </c>
      <c r="F46">
        <v>192887.24996612899</v>
      </c>
      <c r="G46">
        <v>181854.954200824</v>
      </c>
      <c r="H46">
        <v>0.46155928400000001</v>
      </c>
      <c r="I46">
        <v>0.46949166199999998</v>
      </c>
      <c r="J46">
        <v>0.46648983100000002</v>
      </c>
      <c r="K46">
        <v>0.52094147300000004</v>
      </c>
      <c r="L46">
        <v>0.61793037100000003</v>
      </c>
      <c r="M46">
        <v>0.74359226099999998</v>
      </c>
      <c r="N46">
        <v>0.41911685100000001</v>
      </c>
      <c r="O46">
        <v>482095.546687781</v>
      </c>
      <c r="P46">
        <v>268393.72232118802</v>
      </c>
      <c r="Q46">
        <v>169370.990883188</v>
      </c>
      <c r="R46">
        <v>44330.833483404997</v>
      </c>
      <c r="S46">
        <v>437764.71320437599</v>
      </c>
      <c r="T46">
        <v>51.673186530000002</v>
      </c>
      <c r="AA46">
        <v>-1.0322708999999999E-2</v>
      </c>
      <c r="AB46">
        <v>2.2938429E-2</v>
      </c>
      <c r="AC46">
        <v>132566.741514942</v>
      </c>
      <c r="AD46">
        <v>125520.098093687</v>
      </c>
      <c r="AE46">
        <v>7046.6434212550002</v>
      </c>
      <c r="AF46">
        <v>5.3155439999999998E-2</v>
      </c>
      <c r="AG46">
        <v>101988.500543726</v>
      </c>
      <c r="AI46">
        <v>13.432882043999999</v>
      </c>
      <c r="AJ46">
        <v>13.36201</v>
      </c>
      <c r="AK46">
        <v>56.488395582999999</v>
      </c>
      <c r="AL46">
        <v>39.116700000000002</v>
      </c>
      <c r="AM46">
        <v>98.029048123999999</v>
      </c>
      <c r="AN46">
        <v>0.596151447</v>
      </c>
      <c r="AO46">
        <v>0.72460380099999999</v>
      </c>
      <c r="AP46">
        <v>69.028294802000005</v>
      </c>
      <c r="AQ46">
        <v>22135.583224798</v>
      </c>
      <c r="AS46">
        <v>8.3213226000000002</v>
      </c>
      <c r="AV46">
        <v>0.25696071100000001</v>
      </c>
      <c r="AW46">
        <v>2.1382529680000002</v>
      </c>
      <c r="AX46">
        <v>0.246461227</v>
      </c>
      <c r="AY46">
        <v>1.483104413</v>
      </c>
      <c r="AZ46">
        <v>0.81111729399999999</v>
      </c>
    </row>
    <row r="47" spans="1:52">
      <c r="A47" s="22">
        <v>29677</v>
      </c>
      <c r="B47">
        <v>1047622.0618466</v>
      </c>
      <c r="C47">
        <v>598695.28726473602</v>
      </c>
      <c r="D47">
        <v>205255.28871528199</v>
      </c>
      <c r="E47">
        <v>236957.26494648599</v>
      </c>
      <c r="F47">
        <v>201188.189531693</v>
      </c>
      <c r="G47">
        <v>181914.51038897</v>
      </c>
      <c r="H47">
        <v>0.47547107199999999</v>
      </c>
      <c r="I47">
        <v>0.48409703399999998</v>
      </c>
      <c r="J47">
        <v>0.48084221700000002</v>
      </c>
      <c r="K47">
        <v>0.53715586800000004</v>
      </c>
      <c r="L47">
        <v>0.64198123299999998</v>
      </c>
      <c r="M47">
        <v>0.78091032999999999</v>
      </c>
      <c r="N47">
        <v>0.431925593</v>
      </c>
      <c r="O47">
        <v>498113.984587238</v>
      </c>
      <c r="P47">
        <v>278210.79937632801</v>
      </c>
      <c r="Q47">
        <v>174283.98094505901</v>
      </c>
      <c r="R47">
        <v>45619.204265851004</v>
      </c>
      <c r="S47">
        <v>452494.78032138699</v>
      </c>
      <c r="T47">
        <v>53.054637352</v>
      </c>
      <c r="AA47">
        <v>-2.715131E-3</v>
      </c>
      <c r="AB47">
        <v>2.3182312E-2</v>
      </c>
      <c r="AC47">
        <v>132894.63067035101</v>
      </c>
      <c r="AD47">
        <v>125252.88321435799</v>
      </c>
      <c r="AE47">
        <v>7641.7474559929997</v>
      </c>
      <c r="AF47">
        <v>5.7502303999999997E-2</v>
      </c>
      <c r="AG47">
        <v>101784.04433052</v>
      </c>
      <c r="AI47">
        <v>15.507875287999999</v>
      </c>
      <c r="AJ47">
        <v>14.522169999999999</v>
      </c>
      <c r="AK47">
        <v>51.525456202000001</v>
      </c>
      <c r="AL47">
        <v>35.21</v>
      </c>
      <c r="AM47">
        <v>91.212755666000007</v>
      </c>
      <c r="AN47">
        <v>0.60406070599999995</v>
      </c>
      <c r="AO47">
        <v>0.76210008900000004</v>
      </c>
      <c r="AP47">
        <v>69.035747815999997</v>
      </c>
      <c r="AQ47">
        <v>22071.634542985001</v>
      </c>
      <c r="AS47">
        <v>8.3640554609999995</v>
      </c>
      <c r="AV47">
        <v>0.26556408999999997</v>
      </c>
      <c r="AW47">
        <v>2.2211927760000001</v>
      </c>
      <c r="AX47">
        <v>0.24812963900000001</v>
      </c>
      <c r="AY47">
        <v>1.547533636</v>
      </c>
      <c r="AZ47">
        <v>0.896791589</v>
      </c>
    </row>
    <row r="48" spans="1:52">
      <c r="A48" s="22">
        <v>29768</v>
      </c>
      <c r="B48">
        <v>1050512.4355914099</v>
      </c>
      <c r="C48">
        <v>600700.82135217998</v>
      </c>
      <c r="D48">
        <v>206708.02482515099</v>
      </c>
      <c r="E48">
        <v>235290.888995888</v>
      </c>
      <c r="F48">
        <v>209298.61005285301</v>
      </c>
      <c r="G48">
        <v>182559.19694488199</v>
      </c>
      <c r="H48">
        <v>0.48910977900000002</v>
      </c>
      <c r="I48">
        <v>0.49814139099999999</v>
      </c>
      <c r="J48">
        <v>0.49570088600000001</v>
      </c>
      <c r="K48">
        <v>0.55016689100000005</v>
      </c>
      <c r="L48">
        <v>0.65969816800000003</v>
      </c>
      <c r="M48">
        <v>0.810364847</v>
      </c>
      <c r="N48">
        <v>0.44392377300000002</v>
      </c>
      <c r="O48">
        <v>513815.905550403</v>
      </c>
      <c r="P48">
        <v>287235.40893660003</v>
      </c>
      <c r="Q48">
        <v>179112.03512655699</v>
      </c>
      <c r="R48">
        <v>47468.461487246001</v>
      </c>
      <c r="S48">
        <v>466347.44406315702</v>
      </c>
      <c r="T48">
        <v>54.397898144000003</v>
      </c>
      <c r="AA48">
        <v>3.7951899999999998E-4</v>
      </c>
      <c r="AB48">
        <v>1.9580259999999999E-2</v>
      </c>
      <c r="AC48">
        <v>133159.18484785099</v>
      </c>
      <c r="AD48">
        <v>125051.73204735</v>
      </c>
      <c r="AE48">
        <v>8107.4528005000002</v>
      </c>
      <c r="AF48">
        <v>6.0885419000000003E-2</v>
      </c>
      <c r="AG48">
        <v>101594.97770494199</v>
      </c>
      <c r="AI48">
        <v>16.133415178</v>
      </c>
      <c r="AJ48">
        <v>15.224629999999999</v>
      </c>
      <c r="AK48">
        <v>50.580476787000002</v>
      </c>
      <c r="AL48">
        <v>35.590000000000003</v>
      </c>
      <c r="AM48">
        <v>85.696940057000006</v>
      </c>
      <c r="AN48">
        <v>0.61316252999999998</v>
      </c>
      <c r="AO48">
        <v>0.78869515000000001</v>
      </c>
      <c r="AP48">
        <v>69.799468884000007</v>
      </c>
      <c r="AQ48">
        <v>22132.086301963998</v>
      </c>
      <c r="AS48">
        <v>8.4006228329999999</v>
      </c>
      <c r="AV48">
        <v>0.27342409200000001</v>
      </c>
      <c r="AW48">
        <v>2.296932671</v>
      </c>
      <c r="AX48">
        <v>0.24626272399999999</v>
      </c>
      <c r="AY48">
        <v>1.5706858880000001</v>
      </c>
      <c r="AZ48">
        <v>0.96812144200000005</v>
      </c>
    </row>
    <row r="49" spans="1:52">
      <c r="A49" s="22">
        <v>29860</v>
      </c>
      <c r="B49">
        <v>1052977.4064692799</v>
      </c>
      <c r="C49">
        <v>603759.38087623101</v>
      </c>
      <c r="D49">
        <v>207326.01127816</v>
      </c>
      <c r="E49">
        <v>229994.37792933499</v>
      </c>
      <c r="F49">
        <v>206836.90645830301</v>
      </c>
      <c r="G49">
        <v>182336.807971017</v>
      </c>
      <c r="H49">
        <v>0.50264921600000001</v>
      </c>
      <c r="I49">
        <v>0.51397547300000002</v>
      </c>
      <c r="J49">
        <v>0.50784654200000001</v>
      </c>
      <c r="K49">
        <v>0.56332693499999997</v>
      </c>
      <c r="L49">
        <v>0.67205053699999995</v>
      </c>
      <c r="M49">
        <v>0.81678847300000001</v>
      </c>
      <c r="N49">
        <v>0.45682867399999999</v>
      </c>
      <c r="O49">
        <v>529278.26805011905</v>
      </c>
      <c r="P49">
        <v>295584.24816807703</v>
      </c>
      <c r="Q49">
        <v>185446.02412086201</v>
      </c>
      <c r="R49">
        <v>48247.995761179998</v>
      </c>
      <c r="S49">
        <v>481030.27228893898</v>
      </c>
      <c r="T49">
        <v>55.831963833000003</v>
      </c>
      <c r="AA49">
        <v>8.6915600000000005E-4</v>
      </c>
      <c r="AB49">
        <v>1.9622522E-2</v>
      </c>
      <c r="AC49">
        <v>133524.25932314299</v>
      </c>
      <c r="AD49">
        <v>124878.598475976</v>
      </c>
      <c r="AE49">
        <v>8645.6608471670006</v>
      </c>
      <c r="AF49">
        <v>6.4749738000000001E-2</v>
      </c>
      <c r="AG49">
        <v>101444.849118648</v>
      </c>
      <c r="AI49">
        <v>15.426309166999999</v>
      </c>
      <c r="AJ49">
        <v>15.10394</v>
      </c>
      <c r="AK49">
        <v>50.939997236000004</v>
      </c>
      <c r="AL49">
        <v>36.786700000000003</v>
      </c>
      <c r="AM49">
        <v>83.006298297000001</v>
      </c>
      <c r="AN49">
        <v>0.62535572900000003</v>
      </c>
      <c r="AO49">
        <v>0.79437970300000005</v>
      </c>
      <c r="AP49">
        <v>69.533539579000006</v>
      </c>
      <c r="AQ49">
        <v>22115.872873533001</v>
      </c>
      <c r="AS49">
        <v>8.4320085210000002</v>
      </c>
      <c r="AV49">
        <v>0.28071281100000001</v>
      </c>
      <c r="AW49">
        <v>2.3669728179999998</v>
      </c>
      <c r="AX49">
        <v>0.24349289700000001</v>
      </c>
      <c r="AY49">
        <v>1.527368402</v>
      </c>
      <c r="AZ49">
        <v>0.91806096800000003</v>
      </c>
    </row>
    <row r="50" spans="1:52">
      <c r="A50" s="22">
        <v>29952</v>
      </c>
      <c r="B50">
        <v>1057329.19058781</v>
      </c>
      <c r="C50">
        <v>606291.25970759499</v>
      </c>
      <c r="D50">
        <v>210756.052391876</v>
      </c>
      <c r="E50">
        <v>230115.46829625999</v>
      </c>
      <c r="F50">
        <v>207295.425657377</v>
      </c>
      <c r="G50">
        <v>186691.67784232201</v>
      </c>
      <c r="H50">
        <v>0.51462579799999997</v>
      </c>
      <c r="I50">
        <v>0.52390759099999995</v>
      </c>
      <c r="J50">
        <v>0.51705249799999997</v>
      </c>
      <c r="K50">
        <v>0.57665347700000003</v>
      </c>
      <c r="L50">
        <v>0.69370157600000004</v>
      </c>
      <c r="M50">
        <v>0.82599556799999996</v>
      </c>
      <c r="N50">
        <v>0.46877026799999999</v>
      </c>
      <c r="O50">
        <v>544128.87825699605</v>
      </c>
      <c r="P50">
        <v>302048.73487186898</v>
      </c>
      <c r="Q50">
        <v>193595.75294968</v>
      </c>
      <c r="R50">
        <v>48484.390435447</v>
      </c>
      <c r="S50">
        <v>495644.487821549</v>
      </c>
      <c r="T50">
        <v>57.213860433999997</v>
      </c>
      <c r="AA50">
        <v>-3.913906E-3</v>
      </c>
      <c r="AB50">
        <v>1.5209017999999999E-2</v>
      </c>
      <c r="AC50">
        <v>133743.959355503</v>
      </c>
      <c r="AD50">
        <v>124791.890961205</v>
      </c>
      <c r="AE50">
        <v>8952.0683942979995</v>
      </c>
      <c r="AF50">
        <v>6.6934375000000004E-2</v>
      </c>
      <c r="AG50">
        <v>101494.852270353</v>
      </c>
      <c r="AI50">
        <v>14.331319171000001</v>
      </c>
      <c r="AJ50">
        <v>14.78443</v>
      </c>
      <c r="AK50">
        <v>47.118491478000003</v>
      </c>
      <c r="AL50">
        <v>32.256700000000002</v>
      </c>
      <c r="AM50">
        <v>83.185674414999994</v>
      </c>
      <c r="AN50">
        <v>0.63514188599999999</v>
      </c>
      <c r="AO50">
        <v>0.82220617600000001</v>
      </c>
      <c r="AP50">
        <v>69.362514387999994</v>
      </c>
      <c r="AQ50">
        <v>22201.874063703999</v>
      </c>
      <c r="AS50">
        <v>8.4727395540000003</v>
      </c>
      <c r="AV50">
        <v>0.28567142299999998</v>
      </c>
      <c r="AW50">
        <v>2.4204195679999998</v>
      </c>
      <c r="AX50">
        <v>0.24180459700000001</v>
      </c>
      <c r="AY50">
        <v>1.566365826</v>
      </c>
      <c r="AZ50">
        <v>0.96494987099999996</v>
      </c>
    </row>
    <row r="51" spans="1:52">
      <c r="A51" s="22">
        <v>30042</v>
      </c>
      <c r="B51">
        <v>1058751.31734175</v>
      </c>
      <c r="C51">
        <v>604487.80105142703</v>
      </c>
      <c r="D51">
        <v>210642.46297095701</v>
      </c>
      <c r="E51">
        <v>229924.93159368401</v>
      </c>
      <c r="F51">
        <v>204965.72277942899</v>
      </c>
      <c r="G51">
        <v>185442.79820805599</v>
      </c>
      <c r="H51">
        <v>0.52899949199999996</v>
      </c>
      <c r="I51">
        <v>0.53798153999999998</v>
      </c>
      <c r="J51">
        <v>0.52706779100000001</v>
      </c>
      <c r="K51">
        <v>0.58967748900000005</v>
      </c>
      <c r="L51">
        <v>0.70573109999999994</v>
      </c>
      <c r="M51">
        <v>0.83536217000000001</v>
      </c>
      <c r="N51">
        <v>0.48059085000000001</v>
      </c>
      <c r="O51">
        <v>560078.909536405</v>
      </c>
      <c r="P51">
        <v>309011.65925188898</v>
      </c>
      <c r="Q51">
        <v>199814.53576103301</v>
      </c>
      <c r="R51">
        <v>51252.714523483002</v>
      </c>
      <c r="S51">
        <v>508826.19501292298</v>
      </c>
      <c r="T51">
        <v>58.542324575999999</v>
      </c>
      <c r="AA51">
        <v>5.2828320000000003E-3</v>
      </c>
      <c r="AB51">
        <v>2.3603846000000001E-2</v>
      </c>
      <c r="AC51">
        <v>133728.80029394501</v>
      </c>
      <c r="AD51">
        <v>124621.457445782</v>
      </c>
      <c r="AE51">
        <v>9107.3428481629999</v>
      </c>
      <c r="AF51">
        <v>6.8103076999999998E-2</v>
      </c>
      <c r="AG51">
        <v>101329.577617089</v>
      </c>
      <c r="AI51">
        <v>14.400041219</v>
      </c>
      <c r="AJ51">
        <v>14.51596</v>
      </c>
      <c r="AK51">
        <v>47.935206534000002</v>
      </c>
      <c r="AL51">
        <v>34.299999999999997</v>
      </c>
      <c r="AM51">
        <v>79.194555804000004</v>
      </c>
      <c r="AN51">
        <v>0.64081067199999997</v>
      </c>
      <c r="AO51">
        <v>0.83688885599999996</v>
      </c>
      <c r="AP51">
        <v>69.898849838000004</v>
      </c>
      <c r="AQ51">
        <v>22317.742058651998</v>
      </c>
      <c r="AS51">
        <v>8.4957385270000003</v>
      </c>
      <c r="AV51">
        <v>0.29186424999999999</v>
      </c>
      <c r="AW51">
        <v>2.4796023539999998</v>
      </c>
      <c r="AX51">
        <v>0.241050875</v>
      </c>
      <c r="AY51">
        <v>1.5764339380000001</v>
      </c>
      <c r="AZ51">
        <v>0.99814818000000005</v>
      </c>
    </row>
    <row r="52" spans="1:52">
      <c r="A52" s="22">
        <v>30133</v>
      </c>
      <c r="B52">
        <v>1053104.1682265899</v>
      </c>
      <c r="C52">
        <v>601173.76543581299</v>
      </c>
      <c r="D52">
        <v>211404.34404090999</v>
      </c>
      <c r="E52">
        <v>227686.182311059</v>
      </c>
      <c r="F52">
        <v>202272.485276472</v>
      </c>
      <c r="G52">
        <v>183555.064162703</v>
      </c>
      <c r="H52">
        <v>0.54045579499999996</v>
      </c>
      <c r="I52">
        <v>0.55118522800000003</v>
      </c>
      <c r="J52">
        <v>0.53946982300000001</v>
      </c>
      <c r="K52">
        <v>0.60090201300000001</v>
      </c>
      <c r="L52">
        <v>0.72126674599999996</v>
      </c>
      <c r="M52">
        <v>0.86650451799999995</v>
      </c>
      <c r="N52">
        <v>0.49082577799999999</v>
      </c>
      <c r="O52">
        <v>569156.24997718097</v>
      </c>
      <c r="P52">
        <v>315226.44188803702</v>
      </c>
      <c r="Q52">
        <v>201664.23038004799</v>
      </c>
      <c r="R52">
        <v>52265.577709095</v>
      </c>
      <c r="S52">
        <v>516890.672268086</v>
      </c>
      <c r="T52">
        <v>59.670916994999999</v>
      </c>
      <c r="AA52">
        <v>-1.640645E-3</v>
      </c>
      <c r="AB52">
        <v>2.1479324000000001E-2</v>
      </c>
      <c r="AC52">
        <v>133806.31254325001</v>
      </c>
      <c r="AD52">
        <v>124286.475197486</v>
      </c>
      <c r="AE52">
        <v>9519.8373457639991</v>
      </c>
      <c r="AF52">
        <v>7.1146398999999999E-2</v>
      </c>
      <c r="AG52">
        <v>100982.660278753</v>
      </c>
      <c r="AI52">
        <v>13.349537282</v>
      </c>
      <c r="AJ52">
        <v>14.268039999999999</v>
      </c>
      <c r="AK52">
        <v>46.221317159000002</v>
      </c>
      <c r="AL52">
        <v>33.6</v>
      </c>
      <c r="AM52">
        <v>74.575620783000005</v>
      </c>
      <c r="AN52">
        <v>0.65019096700000001</v>
      </c>
      <c r="AO52">
        <v>0.86075097099999998</v>
      </c>
      <c r="AP52">
        <v>69.594422680999998</v>
      </c>
      <c r="AQ52">
        <v>22251.281923557999</v>
      </c>
      <c r="AS52">
        <v>8.4732000529999993</v>
      </c>
      <c r="AV52">
        <v>0.29933073199999999</v>
      </c>
      <c r="AW52">
        <v>2.536289177</v>
      </c>
      <c r="AX52">
        <v>0.23787269699999999</v>
      </c>
      <c r="AY52">
        <v>1.609636192</v>
      </c>
      <c r="AZ52">
        <v>1.051921541</v>
      </c>
    </row>
    <row r="53" spans="1:52">
      <c r="A53" s="22">
        <v>30225</v>
      </c>
      <c r="B53">
        <v>1053555.9619378</v>
      </c>
      <c r="C53">
        <v>605306.19119705597</v>
      </c>
      <c r="D53">
        <v>211997.00229129099</v>
      </c>
      <c r="E53">
        <v>225971.81427271999</v>
      </c>
      <c r="F53">
        <v>206399.60058094299</v>
      </c>
      <c r="G53">
        <v>182243.52740396099</v>
      </c>
      <c r="H53">
        <v>0.55206531999999997</v>
      </c>
      <c r="I53">
        <v>0.564129294</v>
      </c>
      <c r="J53">
        <v>0.55459607399999999</v>
      </c>
      <c r="K53">
        <v>0.61122073799999999</v>
      </c>
      <c r="L53">
        <v>0.73422881299999998</v>
      </c>
      <c r="M53">
        <v>0.87823281900000005</v>
      </c>
      <c r="N53">
        <v>0.50103161399999996</v>
      </c>
      <c r="O53">
        <v>581631.70899935998</v>
      </c>
      <c r="P53">
        <v>321822.19290775398</v>
      </c>
      <c r="Q53">
        <v>206042.651593057</v>
      </c>
      <c r="R53">
        <v>53766.86449855</v>
      </c>
      <c r="S53">
        <v>527864.84450081002</v>
      </c>
      <c r="T53">
        <v>60.816451999000002</v>
      </c>
      <c r="AA53">
        <v>1.876055E-3</v>
      </c>
      <c r="AB53">
        <v>1.6503375000000001E-2</v>
      </c>
      <c r="AC53">
        <v>134060.40191743299</v>
      </c>
      <c r="AD53">
        <v>124099.333910523</v>
      </c>
      <c r="AE53">
        <v>9961.0680069110003</v>
      </c>
      <c r="AF53">
        <v>7.4302835999999997E-2</v>
      </c>
      <c r="AG53">
        <v>100732.755858041</v>
      </c>
      <c r="AI53">
        <v>12.606617089</v>
      </c>
      <c r="AJ53">
        <v>13.676349999999999</v>
      </c>
      <c r="AK53">
        <v>45.660150852000001</v>
      </c>
      <c r="AL53">
        <v>33.5167</v>
      </c>
      <c r="AM53">
        <v>72.602483492000005</v>
      </c>
      <c r="AN53">
        <v>0.65818437900000004</v>
      </c>
      <c r="AO53">
        <v>0.87097693700000001</v>
      </c>
      <c r="AP53">
        <v>69.868759999999995</v>
      </c>
      <c r="AQ53">
        <v>22175.159613496999</v>
      </c>
      <c r="AS53">
        <v>8.4896181849999994</v>
      </c>
      <c r="AV53">
        <v>0.30546283699999999</v>
      </c>
      <c r="AW53">
        <v>2.5932628549999999</v>
      </c>
      <c r="AX53">
        <v>0.231088074</v>
      </c>
      <c r="AY53">
        <v>1.5935160479999999</v>
      </c>
      <c r="AZ53">
        <v>1.0711302949999999</v>
      </c>
    </row>
    <row r="54" spans="1:52">
      <c r="A54" s="22">
        <v>30317</v>
      </c>
      <c r="B54">
        <v>1060570.68881996</v>
      </c>
      <c r="C54">
        <v>608754.62554994703</v>
      </c>
      <c r="D54">
        <v>214464.47676540201</v>
      </c>
      <c r="E54">
        <v>227802.585895764</v>
      </c>
      <c r="F54">
        <v>208017.96369368301</v>
      </c>
      <c r="G54">
        <v>182384.84085134001</v>
      </c>
      <c r="H54">
        <v>0.56378915200000002</v>
      </c>
      <c r="I54">
        <v>0.57399425100000001</v>
      </c>
      <c r="J54">
        <v>0.56187591100000001</v>
      </c>
      <c r="K54">
        <v>0.61998476000000002</v>
      </c>
      <c r="L54">
        <v>0.74196144500000005</v>
      </c>
      <c r="M54">
        <v>0.87583856199999999</v>
      </c>
      <c r="N54">
        <v>0.51144714300000005</v>
      </c>
      <c r="O54">
        <v>597938.24928172596</v>
      </c>
      <c r="P54">
        <v>326930.741865038</v>
      </c>
      <c r="Q54">
        <v>215495.10641222101</v>
      </c>
      <c r="R54">
        <v>55512.401004466003</v>
      </c>
      <c r="S54">
        <v>542425.84827725997</v>
      </c>
      <c r="T54">
        <v>62.052717936000001</v>
      </c>
      <c r="AA54">
        <v>1.1262812000000001E-2</v>
      </c>
      <c r="AB54">
        <v>2.0291114999999998E-2</v>
      </c>
      <c r="AC54">
        <v>134156.93168662701</v>
      </c>
      <c r="AD54">
        <v>123823.61013701301</v>
      </c>
      <c r="AE54">
        <v>10333.321549614</v>
      </c>
      <c r="AF54">
        <v>7.7024133999999994E-2</v>
      </c>
      <c r="AG54">
        <v>100447.393600229</v>
      </c>
      <c r="AI54">
        <v>11.886461701</v>
      </c>
      <c r="AJ54">
        <v>12.99658</v>
      </c>
      <c r="AK54">
        <v>42.93383034</v>
      </c>
      <c r="AL54">
        <v>29.383299999999998</v>
      </c>
      <c r="AM54">
        <v>75.831253603999997</v>
      </c>
      <c r="AN54">
        <v>0.66512187</v>
      </c>
      <c r="AO54">
        <v>0.87587503899999997</v>
      </c>
      <c r="AP54">
        <v>70.512574994000005</v>
      </c>
      <c r="AQ54">
        <v>22342.250644700998</v>
      </c>
      <c r="AS54">
        <v>8.5651733760000006</v>
      </c>
      <c r="AV54">
        <v>0.30825926599999998</v>
      </c>
      <c r="AW54">
        <v>2.6402940560000001</v>
      </c>
      <c r="AX54">
        <v>0.22983694399999999</v>
      </c>
      <c r="AY54">
        <v>1.561251548</v>
      </c>
      <c r="AZ54">
        <v>1.0549188190000001</v>
      </c>
    </row>
    <row r="55" spans="1:52">
      <c r="A55" s="22">
        <v>30407</v>
      </c>
      <c r="B55">
        <v>1067510.37011314</v>
      </c>
      <c r="C55">
        <v>608736.23346240597</v>
      </c>
      <c r="D55">
        <v>214757.17982220501</v>
      </c>
      <c r="E55">
        <v>227962.59627627599</v>
      </c>
      <c r="F55">
        <v>210458.06102240001</v>
      </c>
      <c r="G55">
        <v>184271.29369357001</v>
      </c>
      <c r="H55">
        <v>0.57435206500000002</v>
      </c>
      <c r="I55">
        <v>0.58590458499999998</v>
      </c>
      <c r="J55">
        <v>0.57382143100000005</v>
      </c>
      <c r="K55">
        <v>0.63155161199999998</v>
      </c>
      <c r="L55">
        <v>0.75550397599999997</v>
      </c>
      <c r="M55">
        <v>0.88973128000000001</v>
      </c>
      <c r="N55">
        <v>0.52153025600000003</v>
      </c>
      <c r="O55">
        <v>613126.78530890099</v>
      </c>
      <c r="P55">
        <v>334428.49112572201</v>
      </c>
      <c r="Q55">
        <v>222310.465592858</v>
      </c>
      <c r="R55">
        <v>56387.828590320998</v>
      </c>
      <c r="S55">
        <v>556738.95671857998</v>
      </c>
      <c r="T55">
        <v>63.122769433000002</v>
      </c>
      <c r="AA55">
        <v>1.0756198E-2</v>
      </c>
      <c r="AB55">
        <v>1.8829622000000001E-2</v>
      </c>
      <c r="AC55">
        <v>134173.292418236</v>
      </c>
      <c r="AD55">
        <v>123705.097896714</v>
      </c>
      <c r="AE55">
        <v>10468.194521523001</v>
      </c>
      <c r="AF55">
        <v>7.8019957000000001E-2</v>
      </c>
      <c r="AG55">
        <v>100220.936274976</v>
      </c>
      <c r="AI55">
        <v>11.847544911</v>
      </c>
      <c r="AJ55">
        <v>12.938079999999999</v>
      </c>
      <c r="AK55">
        <v>44.733870914000001</v>
      </c>
      <c r="AL55">
        <v>29.84</v>
      </c>
      <c r="AM55">
        <v>82.109417711000006</v>
      </c>
      <c r="AN55">
        <v>0.66673329699999995</v>
      </c>
      <c r="AO55">
        <v>0.89839753700000002</v>
      </c>
      <c r="AP55">
        <v>71.313255943000001</v>
      </c>
      <c r="AQ55">
        <v>22493.756232790998</v>
      </c>
      <c r="AS55">
        <v>8.6294775900000005</v>
      </c>
      <c r="AV55">
        <v>0.31327891600000002</v>
      </c>
      <c r="AW55">
        <v>2.7034333820000001</v>
      </c>
      <c r="AX55">
        <v>0.23102115400000001</v>
      </c>
      <c r="AY55">
        <v>1.620312261</v>
      </c>
      <c r="AZ55">
        <v>1.0974488099999999</v>
      </c>
    </row>
    <row r="56" spans="1:52">
      <c r="A56" s="22">
        <v>30498</v>
      </c>
      <c r="B56">
        <v>1070283.7324999201</v>
      </c>
      <c r="C56">
        <v>607655.05953208904</v>
      </c>
      <c r="D56">
        <v>215451.26617260301</v>
      </c>
      <c r="E56">
        <v>228623.25699087401</v>
      </c>
      <c r="F56">
        <v>213093.89746716301</v>
      </c>
      <c r="G56">
        <v>184572.65962166199</v>
      </c>
      <c r="H56">
        <v>0.58716202100000003</v>
      </c>
      <c r="I56">
        <v>0.59943635500000003</v>
      </c>
      <c r="J56">
        <v>0.58817214500000004</v>
      </c>
      <c r="K56">
        <v>0.645571491</v>
      </c>
      <c r="L56">
        <v>0.77506146799999998</v>
      </c>
      <c r="M56">
        <v>0.92292207800000003</v>
      </c>
      <c r="N56">
        <v>0.53301319700000005</v>
      </c>
      <c r="O56">
        <v>628429.959897783</v>
      </c>
      <c r="P56">
        <v>343434.731260531</v>
      </c>
      <c r="Q56">
        <v>227040.62244556399</v>
      </c>
      <c r="R56">
        <v>57954.606191687999</v>
      </c>
      <c r="S56">
        <v>570475.35370609502</v>
      </c>
      <c r="T56">
        <v>64.178974808000007</v>
      </c>
      <c r="AA56">
        <v>9.7215779999999998E-3</v>
      </c>
      <c r="AB56">
        <v>1.7972798000000002E-2</v>
      </c>
      <c r="AC56">
        <v>134273.18508378</v>
      </c>
      <c r="AD56">
        <v>123582.10818017001</v>
      </c>
      <c r="AE56">
        <v>10691.076903609999</v>
      </c>
      <c r="AF56">
        <v>7.9621831000000004E-2</v>
      </c>
      <c r="AG56">
        <v>100048.688028241</v>
      </c>
      <c r="AI56">
        <v>12.218649981</v>
      </c>
      <c r="AJ56">
        <v>13.130570000000001</v>
      </c>
      <c r="AK56">
        <v>46.963152405999999</v>
      </c>
      <c r="AL56">
        <v>30.7667</v>
      </c>
      <c r="AM56">
        <v>88.566957935000005</v>
      </c>
      <c r="AN56">
        <v>0.67543760200000003</v>
      </c>
      <c r="AO56">
        <v>0.931043764</v>
      </c>
      <c r="AP56">
        <v>72.228567876</v>
      </c>
      <c r="AQ56">
        <v>22631.806907356</v>
      </c>
      <c r="AS56">
        <v>8.6605071579999997</v>
      </c>
      <c r="AV56">
        <v>0.32088195000000003</v>
      </c>
      <c r="AW56">
        <v>2.7790004260000001</v>
      </c>
      <c r="AX56">
        <v>0.227923283</v>
      </c>
      <c r="AY56">
        <v>1.679865172</v>
      </c>
      <c r="AZ56">
        <v>1.1618690119999999</v>
      </c>
    </row>
    <row r="57" spans="1:52">
      <c r="A57" s="22">
        <v>30590</v>
      </c>
      <c r="B57">
        <v>1081988.75223339</v>
      </c>
      <c r="C57">
        <v>612810.17526326899</v>
      </c>
      <c r="D57">
        <v>216823.21409538499</v>
      </c>
      <c r="E57">
        <v>226731.09539746601</v>
      </c>
      <c r="F57">
        <v>217055.13050155999</v>
      </c>
      <c r="G57">
        <v>186905.862817671</v>
      </c>
      <c r="H57">
        <v>0.59883050100000002</v>
      </c>
      <c r="I57">
        <v>0.61348374999999999</v>
      </c>
      <c r="J57">
        <v>0.59676969199999996</v>
      </c>
      <c r="K57">
        <v>0.65733133200000005</v>
      </c>
      <c r="L57">
        <v>0.79643783800000001</v>
      </c>
      <c r="M57">
        <v>0.95075947800000005</v>
      </c>
      <c r="N57">
        <v>0.544150256</v>
      </c>
      <c r="O57">
        <v>647927.866441619</v>
      </c>
      <c r="P57">
        <v>349426.948469127</v>
      </c>
      <c r="Q57">
        <v>239337.50838037999</v>
      </c>
      <c r="R57">
        <v>59163.409592112002</v>
      </c>
      <c r="S57">
        <v>588764.45684950706</v>
      </c>
      <c r="T57">
        <v>65.286122879000004</v>
      </c>
      <c r="AA57">
        <v>7.2221070000000002E-3</v>
      </c>
      <c r="AB57">
        <v>1.4679111999999999E-2</v>
      </c>
      <c r="AC57">
        <v>134503.10621828999</v>
      </c>
      <c r="AD57">
        <v>123556.86855232601</v>
      </c>
      <c r="AE57">
        <v>10946.237665963999</v>
      </c>
      <c r="AF57">
        <v>8.1382786999999998E-2</v>
      </c>
      <c r="AG57">
        <v>100111.58937123801</v>
      </c>
      <c r="AI57">
        <v>12.169143466</v>
      </c>
      <c r="AJ57">
        <v>13.086650000000001</v>
      </c>
      <c r="AK57">
        <v>45.995565114000001</v>
      </c>
      <c r="AL57">
        <v>29.14</v>
      </c>
      <c r="AM57">
        <v>91.212755666000007</v>
      </c>
      <c r="AN57">
        <v>0.68177158500000001</v>
      </c>
      <c r="AO57">
        <v>0.95744682400000003</v>
      </c>
      <c r="AP57">
        <v>73.087497888000001</v>
      </c>
      <c r="AQ57">
        <v>22867.392782301002</v>
      </c>
      <c r="AS57">
        <v>8.7570101519999994</v>
      </c>
      <c r="AV57">
        <v>0.32294878100000002</v>
      </c>
      <c r="AW57">
        <v>2.8280657530000002</v>
      </c>
      <c r="AX57">
        <v>0.22046986399999999</v>
      </c>
      <c r="AY57">
        <v>1.6973895290000001</v>
      </c>
      <c r="AZ57">
        <v>1.1850247730000001</v>
      </c>
    </row>
    <row r="58" spans="1:52">
      <c r="A58" s="22">
        <v>30682</v>
      </c>
      <c r="B58">
        <v>1091284.6801660401</v>
      </c>
      <c r="C58">
        <v>618287.35053362802</v>
      </c>
      <c r="D58">
        <v>217429.09921948699</v>
      </c>
      <c r="E58">
        <v>228242.945943172</v>
      </c>
      <c r="F58">
        <v>228599.60863288099</v>
      </c>
      <c r="G58">
        <v>191761.13441654001</v>
      </c>
      <c r="H58">
        <v>0.60938847500000004</v>
      </c>
      <c r="I58">
        <v>0.62348504500000002</v>
      </c>
      <c r="J58">
        <v>0.60552782699999996</v>
      </c>
      <c r="K58">
        <v>0.66369166499999999</v>
      </c>
      <c r="L58">
        <v>0.81214527999999997</v>
      </c>
      <c r="M58">
        <v>0.97405645100000005</v>
      </c>
      <c r="N58">
        <v>0.553825813</v>
      </c>
      <c r="O58">
        <v>665016.30657284299</v>
      </c>
      <c r="P58">
        <v>356905.34145384497</v>
      </c>
      <c r="Q58">
        <v>247476.28429653301</v>
      </c>
      <c r="R58">
        <v>60634.680822465998</v>
      </c>
      <c r="S58">
        <v>604381.62575037696</v>
      </c>
      <c r="T58">
        <v>66.456913338000007</v>
      </c>
      <c r="AA58">
        <v>7.9182829999999999E-3</v>
      </c>
      <c r="AB58">
        <v>9.6176049999999996E-3</v>
      </c>
      <c r="AC58">
        <v>134669.85204924201</v>
      </c>
      <c r="AD58">
        <v>123376.980941542</v>
      </c>
      <c r="AE58">
        <v>11292.871107700001</v>
      </c>
      <c r="AF58">
        <v>8.3855970000000002E-2</v>
      </c>
      <c r="AG58">
        <v>99971.257931902001</v>
      </c>
      <c r="AI58">
        <v>11.431690392</v>
      </c>
      <c r="AJ58">
        <v>12.60768</v>
      </c>
      <c r="AK58">
        <v>46.914247068000002</v>
      </c>
      <c r="AL58">
        <v>29.756699999999999</v>
      </c>
      <c r="AM58">
        <v>92.871984750999999</v>
      </c>
      <c r="AN58">
        <v>0.68591697500000004</v>
      </c>
      <c r="AO58">
        <v>0.97287012699999997</v>
      </c>
      <c r="AP58">
        <v>73.924955771</v>
      </c>
      <c r="AQ58">
        <v>23054.272307062001</v>
      </c>
      <c r="AS58">
        <v>8.8451238780000008</v>
      </c>
      <c r="AV58">
        <v>0.32705062899999998</v>
      </c>
      <c r="AW58">
        <v>2.8928033310000001</v>
      </c>
      <c r="AX58">
        <v>0.218984548</v>
      </c>
      <c r="AY58">
        <v>1.7059131089999999</v>
      </c>
      <c r="AZ58">
        <v>1.202405467</v>
      </c>
    </row>
    <row r="59" spans="1:52">
      <c r="A59" s="22">
        <v>30773</v>
      </c>
      <c r="B59">
        <v>1086127.8505637301</v>
      </c>
      <c r="C59">
        <v>616245.49367361597</v>
      </c>
      <c r="D59">
        <v>218712.43525631601</v>
      </c>
      <c r="E59">
        <v>222859.751057741</v>
      </c>
      <c r="F59">
        <v>224895.562857193</v>
      </c>
      <c r="G59">
        <v>191817.764369543</v>
      </c>
      <c r="H59">
        <v>0.61837157700000001</v>
      </c>
      <c r="I59">
        <v>0.63312791400000001</v>
      </c>
      <c r="J59">
        <v>0.614175154</v>
      </c>
      <c r="K59">
        <v>0.67311883900000002</v>
      </c>
      <c r="L59">
        <v>0.81846011799999996</v>
      </c>
      <c r="M59">
        <v>0.97722781700000005</v>
      </c>
      <c r="N59">
        <v>0.56143528499999995</v>
      </c>
      <c r="O59">
        <v>671630.59216349304</v>
      </c>
      <c r="P59">
        <v>357885.237843482</v>
      </c>
      <c r="Q59">
        <v>251905.261853882</v>
      </c>
      <c r="R59">
        <v>61840.092466130001</v>
      </c>
      <c r="S59">
        <v>609790.49969736405</v>
      </c>
      <c r="T59">
        <v>67.339986709000001</v>
      </c>
      <c r="AA59">
        <v>4.6209409999999999E-3</v>
      </c>
      <c r="AB59">
        <v>9.6558600000000005E-3</v>
      </c>
      <c r="AC59">
        <v>134731.653133799</v>
      </c>
      <c r="AD59">
        <v>123265.72781367099</v>
      </c>
      <c r="AE59">
        <v>11465.925320128999</v>
      </c>
      <c r="AF59">
        <v>8.5101942E-2</v>
      </c>
      <c r="AG59">
        <v>99984.450909128005</v>
      </c>
      <c r="AI59">
        <v>10.857933396</v>
      </c>
      <c r="AJ59">
        <v>12.50591</v>
      </c>
      <c r="AK59">
        <v>46.719799117000001</v>
      </c>
      <c r="AL59">
        <v>29.58</v>
      </c>
      <c r="AM59">
        <v>92.737452662999999</v>
      </c>
      <c r="AN59">
        <v>0.69806508</v>
      </c>
      <c r="AO59">
        <v>0.98203702999999998</v>
      </c>
      <c r="AP59">
        <v>74.293985040999999</v>
      </c>
      <c r="AQ59">
        <v>23078.891294379999</v>
      </c>
      <c r="AS59">
        <v>8.8112719560000006</v>
      </c>
      <c r="AV59">
        <v>0.329505626</v>
      </c>
      <c r="AW59">
        <v>2.9033636860000001</v>
      </c>
      <c r="AX59">
        <v>0.21408360500000001</v>
      </c>
      <c r="AY59">
        <v>1.6948346379999999</v>
      </c>
      <c r="AZ59">
        <v>1.212450102</v>
      </c>
    </row>
    <row r="60" spans="1:52">
      <c r="A60" s="22">
        <v>30864</v>
      </c>
      <c r="B60">
        <v>1097325.78745762</v>
      </c>
      <c r="C60">
        <v>617437.854252305</v>
      </c>
      <c r="D60">
        <v>219677.29542209499</v>
      </c>
      <c r="E60">
        <v>225868.75107968901</v>
      </c>
      <c r="F60">
        <v>232112.160084943</v>
      </c>
      <c r="G60">
        <v>195222.80465405801</v>
      </c>
      <c r="H60">
        <v>0.62830404200000001</v>
      </c>
      <c r="I60">
        <v>0.64322847999999999</v>
      </c>
      <c r="J60">
        <v>0.62611963900000001</v>
      </c>
      <c r="K60">
        <v>0.68344316900000002</v>
      </c>
      <c r="L60">
        <v>0.83464181500000001</v>
      </c>
      <c r="M60">
        <v>1.0024860980000001</v>
      </c>
      <c r="N60">
        <v>0.57063693400000004</v>
      </c>
      <c r="O60">
        <v>689454.22771725606</v>
      </c>
      <c r="P60">
        <v>365488.38503781101</v>
      </c>
      <c r="Q60">
        <v>260686.23790220401</v>
      </c>
      <c r="R60">
        <v>63279.604777241002</v>
      </c>
      <c r="S60">
        <v>626174.622940014</v>
      </c>
      <c r="T60">
        <v>68.024185861999996</v>
      </c>
      <c r="AA60">
        <v>4.544747E-3</v>
      </c>
      <c r="AB60">
        <v>7.4131509999999998E-3</v>
      </c>
      <c r="AC60">
        <v>135017.06045097599</v>
      </c>
      <c r="AD60">
        <v>123427.222865205</v>
      </c>
      <c r="AE60">
        <v>11589.837585769999</v>
      </c>
      <c r="AF60">
        <v>8.5839800999999993E-2</v>
      </c>
      <c r="AG60">
        <v>100150.33017938399</v>
      </c>
      <c r="AI60">
        <v>10.413572545999999</v>
      </c>
      <c r="AJ60">
        <v>12.209149999999999</v>
      </c>
      <c r="AK60">
        <v>43.275631443999998</v>
      </c>
      <c r="AL60">
        <v>28.083300000000001</v>
      </c>
      <c r="AM60">
        <v>82.782078150999993</v>
      </c>
      <c r="AN60">
        <v>0.70125096200000003</v>
      </c>
      <c r="AO60">
        <v>1.0063248760000001</v>
      </c>
      <c r="AP60">
        <v>74.933117104999994</v>
      </c>
      <c r="AQ60">
        <v>23261.226949894</v>
      </c>
      <c r="AS60">
        <v>8.8904680989999996</v>
      </c>
      <c r="AV60">
        <v>0.33307189999999998</v>
      </c>
      <c r="AW60">
        <v>2.9611651019999998</v>
      </c>
      <c r="AX60">
        <v>0.214995928</v>
      </c>
      <c r="AY60">
        <v>1.7348166309999999</v>
      </c>
      <c r="AZ60">
        <v>1.301022533</v>
      </c>
    </row>
    <row r="61" spans="1:52">
      <c r="A61" s="22">
        <v>30956</v>
      </c>
      <c r="B61">
        <v>1102941.4426955599</v>
      </c>
      <c r="C61">
        <v>618490.15718378802</v>
      </c>
      <c r="D61">
        <v>221611.24719088399</v>
      </c>
      <c r="E61">
        <v>227770.39007212399</v>
      </c>
      <c r="F61">
        <v>235539.76744357799</v>
      </c>
      <c r="G61">
        <v>196606.15016733401</v>
      </c>
      <c r="H61">
        <v>0.63456154300000001</v>
      </c>
      <c r="I61">
        <v>0.652718727</v>
      </c>
      <c r="J61">
        <v>0.63261699000000005</v>
      </c>
      <c r="K61">
        <v>0.69386789100000001</v>
      </c>
      <c r="L61">
        <v>0.84707501299999999</v>
      </c>
      <c r="M61">
        <v>1.0141585369999999</v>
      </c>
      <c r="N61">
        <v>0.57575702399999995</v>
      </c>
      <c r="O61">
        <v>699884.22327325901</v>
      </c>
      <c r="P61">
        <v>372036.67715364898</v>
      </c>
      <c r="Q61">
        <v>262989.605830218</v>
      </c>
      <c r="R61">
        <v>64857.940289391998</v>
      </c>
      <c r="S61">
        <v>635026.28298386605</v>
      </c>
      <c r="T61">
        <v>68.891573023999996</v>
      </c>
      <c r="AA61">
        <v>2.5901209999999999E-3</v>
      </c>
      <c r="AB61">
        <v>2.4043100000000002E-3</v>
      </c>
      <c r="AC61">
        <v>135144.52920822799</v>
      </c>
      <c r="AD61">
        <v>123400.801169539</v>
      </c>
      <c r="AE61">
        <v>11743.728038689</v>
      </c>
      <c r="AF61">
        <v>8.6897547000000006E-2</v>
      </c>
      <c r="AG61">
        <v>100233.574968471</v>
      </c>
      <c r="AI61">
        <v>10.128110652</v>
      </c>
      <c r="AJ61">
        <v>11.4183</v>
      </c>
      <c r="AK61">
        <v>42.136746051999999</v>
      </c>
      <c r="AL61">
        <v>27.5533</v>
      </c>
      <c r="AM61">
        <v>79.687840127000001</v>
      </c>
      <c r="AN61">
        <v>0.70805708599999995</v>
      </c>
      <c r="AO61">
        <v>1.028551556</v>
      </c>
      <c r="AP61">
        <v>75.623962981999995</v>
      </c>
      <c r="AQ61">
        <v>23324.171100599</v>
      </c>
      <c r="AS61">
        <v>8.9378791080000006</v>
      </c>
      <c r="AV61">
        <v>0.33731317300000002</v>
      </c>
      <c r="AW61">
        <v>3.0148643580000001</v>
      </c>
      <c r="AX61">
        <v>0.21357438500000001</v>
      </c>
      <c r="AY61">
        <v>1.761880728</v>
      </c>
      <c r="AZ61">
        <v>1.366000439</v>
      </c>
    </row>
    <row r="62" spans="1:52">
      <c r="A62" s="22">
        <v>31048</v>
      </c>
      <c r="B62">
        <v>1105419.8464780101</v>
      </c>
      <c r="C62">
        <v>623899.83609889995</v>
      </c>
      <c r="D62">
        <v>222866.48215563101</v>
      </c>
      <c r="E62">
        <v>225154.73234517401</v>
      </c>
      <c r="F62">
        <v>239297.43035609301</v>
      </c>
      <c r="G62">
        <v>201072.887624922</v>
      </c>
      <c r="H62">
        <v>0.64516012700000003</v>
      </c>
      <c r="I62">
        <v>0.663643914</v>
      </c>
      <c r="J62">
        <v>0.64470024699999995</v>
      </c>
      <c r="K62">
        <v>0.70211600100000005</v>
      </c>
      <c r="L62">
        <v>0.86984757999999995</v>
      </c>
      <c r="M62">
        <v>1.050592301</v>
      </c>
      <c r="N62">
        <v>0.58519027899999998</v>
      </c>
      <c r="O62">
        <v>713172.80860134505</v>
      </c>
      <c r="P62">
        <v>379617.05993464799</v>
      </c>
      <c r="Q62">
        <v>267263.88828361902</v>
      </c>
      <c r="R62">
        <v>66291.860383078005</v>
      </c>
      <c r="S62">
        <v>646880.94821826695</v>
      </c>
      <c r="T62">
        <v>70.044637288000004</v>
      </c>
      <c r="AA62">
        <v>1.82447E-4</v>
      </c>
      <c r="AB62">
        <v>4.5198759999999999E-3</v>
      </c>
      <c r="AC62">
        <v>135235.740140523</v>
      </c>
      <c r="AD62">
        <v>123433.409713113</v>
      </c>
      <c r="AE62">
        <v>11802.330427409999</v>
      </c>
      <c r="AF62">
        <v>8.7272272999999997E-2</v>
      </c>
      <c r="AG62">
        <v>100431.803581635</v>
      </c>
      <c r="AI62">
        <v>9.8634286150000001</v>
      </c>
      <c r="AJ62">
        <v>10.947419999999999</v>
      </c>
      <c r="AK62">
        <v>41.783093508999997</v>
      </c>
      <c r="AL62">
        <v>27.776700000000002</v>
      </c>
      <c r="AM62">
        <v>77.086886425000003</v>
      </c>
      <c r="AN62">
        <v>0.71468126200000004</v>
      </c>
      <c r="AO62">
        <v>1.057397771</v>
      </c>
      <c r="AP62">
        <v>76.601697556999994</v>
      </c>
      <c r="AQ62">
        <v>23547.753786952999</v>
      </c>
      <c r="AS62">
        <v>8.9555967790000004</v>
      </c>
      <c r="AV62">
        <v>0.34341437000000002</v>
      </c>
      <c r="AW62">
        <v>3.0754806239999999</v>
      </c>
      <c r="AX62">
        <v>0.207702898</v>
      </c>
      <c r="AY62">
        <v>1.781147287</v>
      </c>
      <c r="AZ62">
        <v>1.460977636</v>
      </c>
    </row>
    <row r="63" spans="1:52">
      <c r="A63" s="22">
        <v>31138</v>
      </c>
      <c r="B63">
        <v>1115967.6427734001</v>
      </c>
      <c r="C63">
        <v>628069.20882268203</v>
      </c>
      <c r="D63">
        <v>224242.08270415501</v>
      </c>
      <c r="E63">
        <v>228784.713226444</v>
      </c>
      <c r="F63">
        <v>238047.65140117001</v>
      </c>
      <c r="G63">
        <v>200399.29866267901</v>
      </c>
      <c r="H63">
        <v>0.65376274700000003</v>
      </c>
      <c r="I63">
        <v>0.67180784000000004</v>
      </c>
      <c r="J63">
        <v>0.65187657099999996</v>
      </c>
      <c r="K63">
        <v>0.71104394299999996</v>
      </c>
      <c r="L63">
        <v>0.87365862000000005</v>
      </c>
      <c r="M63">
        <v>1.0437723189999999</v>
      </c>
      <c r="N63">
        <v>0.593791183</v>
      </c>
      <c r="O63">
        <v>729578.07179747301</v>
      </c>
      <c r="P63">
        <v>385606.829137708</v>
      </c>
      <c r="Q63">
        <v>277044.917535613</v>
      </c>
      <c r="R63">
        <v>66926.325124152005</v>
      </c>
      <c r="S63">
        <v>662651.746673321</v>
      </c>
      <c r="T63">
        <v>70.988745342000001</v>
      </c>
      <c r="AA63">
        <v>3.0580550000000001E-3</v>
      </c>
      <c r="AB63">
        <v>4.7012759999999999E-3</v>
      </c>
      <c r="AC63">
        <v>135424.58180382301</v>
      </c>
      <c r="AD63">
        <v>123582.800526208</v>
      </c>
      <c r="AE63">
        <v>11841.781277615</v>
      </c>
      <c r="AF63">
        <v>8.7441888999999995E-2</v>
      </c>
      <c r="AG63">
        <v>100586.94013074</v>
      </c>
      <c r="AI63">
        <v>9.9615893779999993</v>
      </c>
      <c r="AJ63">
        <v>10.84409</v>
      </c>
      <c r="AK63">
        <v>41.076780001000003</v>
      </c>
      <c r="AL63">
        <v>27.03</v>
      </c>
      <c r="AM63">
        <v>76.952354337000003</v>
      </c>
      <c r="AN63">
        <v>0.72219051400000001</v>
      </c>
      <c r="AO63">
        <v>1.052129611</v>
      </c>
      <c r="AP63">
        <v>77.452353802000005</v>
      </c>
      <c r="AQ63">
        <v>23764.350754195999</v>
      </c>
      <c r="AS63">
        <v>9.0301210039999997</v>
      </c>
      <c r="AV63">
        <v>0.345535851</v>
      </c>
      <c r="AW63">
        <v>3.1202305460000002</v>
      </c>
      <c r="AX63">
        <v>0.20614964899999999</v>
      </c>
      <c r="AY63">
        <v>1.7763437559999999</v>
      </c>
      <c r="AZ63">
        <v>1.377375968</v>
      </c>
    </row>
    <row r="64" spans="1:52">
      <c r="A64" s="22">
        <v>31229</v>
      </c>
      <c r="B64">
        <v>1125414.4994453299</v>
      </c>
      <c r="C64">
        <v>633925.04265571397</v>
      </c>
      <c r="D64">
        <v>225819.093863463</v>
      </c>
      <c r="E64">
        <v>233533.94996842701</v>
      </c>
      <c r="F64">
        <v>240831.40598956001</v>
      </c>
      <c r="G64">
        <v>205004.203993231</v>
      </c>
      <c r="H64">
        <v>0.66402501700000005</v>
      </c>
      <c r="I64">
        <v>0.679556669</v>
      </c>
      <c r="J64">
        <v>0.659845511</v>
      </c>
      <c r="K64">
        <v>0.71837269999999998</v>
      </c>
      <c r="L64">
        <v>0.87484438399999997</v>
      </c>
      <c r="M64">
        <v>1.0218991289999999</v>
      </c>
      <c r="N64">
        <v>0.60375594399999999</v>
      </c>
      <c r="O64">
        <v>747303.38227893098</v>
      </c>
      <c r="P64">
        <v>394138.98031714902</v>
      </c>
      <c r="Q64">
        <v>285336.71358061198</v>
      </c>
      <c r="R64">
        <v>67827.688381169995</v>
      </c>
      <c r="S64">
        <v>679475.69389776106</v>
      </c>
      <c r="T64">
        <v>71.344591590999997</v>
      </c>
      <c r="AA64">
        <v>5.734884E-3</v>
      </c>
      <c r="AB64">
        <v>4.1339469999999998E-3</v>
      </c>
      <c r="AC64">
        <v>135714.01524311199</v>
      </c>
      <c r="AD64">
        <v>123803.15536377901</v>
      </c>
      <c r="AE64">
        <v>11910.859879333</v>
      </c>
      <c r="AF64">
        <v>8.7764406000000003E-2</v>
      </c>
      <c r="AG64">
        <v>100866.12566206801</v>
      </c>
      <c r="AI64">
        <v>9.3468044579999994</v>
      </c>
      <c r="AJ64">
        <v>10.66896</v>
      </c>
      <c r="AK64">
        <v>40.212930026999999</v>
      </c>
      <c r="AL64">
        <v>27.29</v>
      </c>
      <c r="AM64">
        <v>71.929823052000003</v>
      </c>
      <c r="AN64">
        <v>0.72785202500000001</v>
      </c>
      <c r="AO64">
        <v>1.0394861200000001</v>
      </c>
      <c r="AP64">
        <v>77.945840347000001</v>
      </c>
      <c r="AQ64">
        <v>23959.274264149</v>
      </c>
      <c r="AS64">
        <v>9.0903539260000006</v>
      </c>
      <c r="AV64">
        <v>0.35021672500000001</v>
      </c>
      <c r="AW64">
        <v>3.1835939820000001</v>
      </c>
      <c r="AX64">
        <v>0.205999394</v>
      </c>
      <c r="AY64">
        <v>1.7417607399999999</v>
      </c>
      <c r="AZ64">
        <v>1.274324952</v>
      </c>
    </row>
    <row r="65" spans="1:52">
      <c r="A65" s="22">
        <v>31321</v>
      </c>
      <c r="B65">
        <v>1132124.0722918501</v>
      </c>
      <c r="C65">
        <v>638594.76518717001</v>
      </c>
      <c r="D65">
        <v>227863.041275122</v>
      </c>
      <c r="E65">
        <v>236313.82392985199</v>
      </c>
      <c r="F65">
        <v>241172.36305794001</v>
      </c>
      <c r="G65">
        <v>205602.08312061799</v>
      </c>
      <c r="H65">
        <v>0.67365110100000003</v>
      </c>
      <c r="I65">
        <v>0.68781947899999996</v>
      </c>
      <c r="J65">
        <v>0.66757289900000005</v>
      </c>
      <c r="K65">
        <v>0.72892986299999996</v>
      </c>
      <c r="L65">
        <v>0.87078007899999998</v>
      </c>
      <c r="M65">
        <v>1.0041666840000001</v>
      </c>
      <c r="N65">
        <v>0.61308176299999995</v>
      </c>
      <c r="O65">
        <v>762656.628056049</v>
      </c>
      <c r="P65">
        <v>401076.44259722403</v>
      </c>
      <c r="Q65">
        <v>293008.17938724201</v>
      </c>
      <c r="R65">
        <v>68572.006071583004</v>
      </c>
      <c r="S65">
        <v>694084.62198446598</v>
      </c>
      <c r="T65">
        <v>71.937367155000004</v>
      </c>
      <c r="AA65">
        <v>5.1834239999999998E-3</v>
      </c>
      <c r="AB65">
        <v>5.2952499999999998E-4</v>
      </c>
      <c r="AC65">
        <v>136108.47024745101</v>
      </c>
      <c r="AD65">
        <v>124139.669898056</v>
      </c>
      <c r="AE65">
        <v>11968.800349394</v>
      </c>
      <c r="AF65">
        <v>8.7935749999999993E-2</v>
      </c>
      <c r="AG65">
        <v>101221.682260919</v>
      </c>
      <c r="AI65">
        <v>8.6279720340000008</v>
      </c>
      <c r="AJ65">
        <v>10.290369999999999</v>
      </c>
      <c r="AK65">
        <v>41.849043588999997</v>
      </c>
      <c r="AL65">
        <v>28.346699999999998</v>
      </c>
      <c r="AM65">
        <v>75.068905104999999</v>
      </c>
      <c r="AN65">
        <v>0.73473860599999996</v>
      </c>
      <c r="AO65">
        <v>1.023047896</v>
      </c>
      <c r="AP65">
        <v>78.705253589999998</v>
      </c>
      <c r="AQ65">
        <v>24122.890723986999</v>
      </c>
      <c r="AS65">
        <v>9.1197606150000006</v>
      </c>
      <c r="AV65">
        <v>0.35426898200000001</v>
      </c>
      <c r="AW65">
        <v>3.2308483090000002</v>
      </c>
      <c r="AX65">
        <v>0.20285867099999999</v>
      </c>
      <c r="AY65">
        <v>1.680990881</v>
      </c>
      <c r="AZ65">
        <v>1.172454975</v>
      </c>
    </row>
    <row r="66" spans="1:52">
      <c r="A66" s="22">
        <v>31413</v>
      </c>
      <c r="B66">
        <v>1128261.8677699901</v>
      </c>
      <c r="C66">
        <v>640792.01330711995</v>
      </c>
      <c r="D66">
        <v>228606.98546032599</v>
      </c>
      <c r="E66">
        <v>234019.51634992601</v>
      </c>
      <c r="F66">
        <v>237433.44942218499</v>
      </c>
      <c r="G66">
        <v>206358.489768439</v>
      </c>
      <c r="H66">
        <v>0.68605001799999998</v>
      </c>
      <c r="I66">
        <v>0.69362268500000002</v>
      </c>
      <c r="J66">
        <v>0.67582645200000002</v>
      </c>
      <c r="K66">
        <v>0.73254239499999996</v>
      </c>
      <c r="L66">
        <v>0.858444702</v>
      </c>
      <c r="M66">
        <v>0.95882953500000001</v>
      </c>
      <c r="N66">
        <v>0.62297817200000005</v>
      </c>
      <c r="O66">
        <v>774044.07473701704</v>
      </c>
      <c r="P66">
        <v>407746.73056397098</v>
      </c>
      <c r="Q66">
        <v>295135.78567427199</v>
      </c>
      <c r="R66">
        <v>71161.558498775004</v>
      </c>
      <c r="S66">
        <v>702882.51623824297</v>
      </c>
      <c r="T66">
        <v>72.506838294000005</v>
      </c>
      <c r="AA66">
        <v>6.2991319999999998E-3</v>
      </c>
      <c r="AB66">
        <v>-1.4018139999999999E-3</v>
      </c>
      <c r="AC66">
        <v>136498.987807742</v>
      </c>
      <c r="AD66">
        <v>124483.180361636</v>
      </c>
      <c r="AE66">
        <v>12015.807446106</v>
      </c>
      <c r="AF66">
        <v>8.8028545999999999E-2</v>
      </c>
      <c r="AG66">
        <v>101604.10293678399</v>
      </c>
      <c r="AI66">
        <v>8.7486201890000004</v>
      </c>
      <c r="AJ66">
        <v>9.7663449999999994</v>
      </c>
      <c r="AK66">
        <v>32.335692667000004</v>
      </c>
      <c r="AL66">
        <v>17.783300000000001</v>
      </c>
      <c r="AM66">
        <v>79.284243863</v>
      </c>
      <c r="AN66">
        <v>0.73677763699999999</v>
      </c>
      <c r="AO66">
        <v>0.99336131900000002</v>
      </c>
      <c r="AP66">
        <v>79.345471664000002</v>
      </c>
      <c r="AQ66">
        <v>24249.704093846001</v>
      </c>
      <c r="AS66">
        <v>9.0635687849999993</v>
      </c>
      <c r="AV66">
        <v>0.36139369999999998</v>
      </c>
      <c r="AW66">
        <v>3.2755166550000001</v>
      </c>
      <c r="AX66">
        <v>0.206252397</v>
      </c>
      <c r="AY66">
        <v>1.5951739599999999</v>
      </c>
      <c r="AZ66">
        <v>1.0835583470000001</v>
      </c>
    </row>
    <row r="67" spans="1:52">
      <c r="A67" s="22">
        <v>31503</v>
      </c>
      <c r="B67">
        <v>1148948.8864786001</v>
      </c>
      <c r="C67">
        <v>652369.61458028003</v>
      </c>
      <c r="D67">
        <v>230591.93410332</v>
      </c>
      <c r="E67">
        <v>240215.22679006701</v>
      </c>
      <c r="F67">
        <v>241634.01716594299</v>
      </c>
      <c r="G67">
        <v>214136.23858085601</v>
      </c>
      <c r="H67">
        <v>0.69541979099999995</v>
      </c>
      <c r="I67">
        <v>0.69772601199999995</v>
      </c>
      <c r="J67">
        <v>0.68131072400000003</v>
      </c>
      <c r="K67">
        <v>0.73973208000000001</v>
      </c>
      <c r="L67">
        <v>0.84760243599999996</v>
      </c>
      <c r="M67">
        <v>0.91075754900000006</v>
      </c>
      <c r="N67">
        <v>0.63131753800000001</v>
      </c>
      <c r="O67">
        <v>799001.79445432196</v>
      </c>
      <c r="P67">
        <v>414936.431936479</v>
      </c>
      <c r="Q67">
        <v>310415.15033171402</v>
      </c>
      <c r="R67">
        <v>73650.212186129007</v>
      </c>
      <c r="S67">
        <v>725351.58226819301</v>
      </c>
      <c r="T67">
        <v>72.792274516000006</v>
      </c>
      <c r="AA67">
        <v>7.5054470000000002E-3</v>
      </c>
      <c r="AB67">
        <v>-4.7390640000000003E-3</v>
      </c>
      <c r="AC67">
        <v>136860.926284227</v>
      </c>
      <c r="AD67">
        <v>124767.866622531</v>
      </c>
      <c r="AE67">
        <v>12093.059661695001</v>
      </c>
      <c r="AF67">
        <v>8.8360205999999997E-2</v>
      </c>
      <c r="AG67">
        <v>101960.62412445599</v>
      </c>
      <c r="AI67">
        <v>8.0283936950000001</v>
      </c>
      <c r="AJ67">
        <v>8.5981799999999993</v>
      </c>
      <c r="AK67">
        <v>26.182007309999999</v>
      </c>
      <c r="AL67">
        <v>12.81</v>
      </c>
      <c r="AM67">
        <v>76.503914043999998</v>
      </c>
      <c r="AN67">
        <v>0.74151871000000003</v>
      </c>
      <c r="AO67">
        <v>0.98452443899999997</v>
      </c>
      <c r="AP67">
        <v>79.925524453999998</v>
      </c>
      <c r="AQ67">
        <v>24609.664753102999</v>
      </c>
      <c r="AS67">
        <v>9.2086922510000004</v>
      </c>
      <c r="AV67">
        <v>0.36114437900000002</v>
      </c>
      <c r="AW67">
        <v>3.3256674429999999</v>
      </c>
      <c r="AX67">
        <v>0.19913223599999999</v>
      </c>
      <c r="AY67">
        <v>1.589951315</v>
      </c>
      <c r="AZ67">
        <v>1.042994046</v>
      </c>
    </row>
    <row r="68" spans="1:52">
      <c r="A68" s="22">
        <v>31594</v>
      </c>
      <c r="B68">
        <v>1154785.7302451499</v>
      </c>
      <c r="C68">
        <v>657157.27915323502</v>
      </c>
      <c r="D68">
        <v>232022.38880233699</v>
      </c>
      <c r="E68">
        <v>243656.278972742</v>
      </c>
      <c r="F68">
        <v>242805.26680556001</v>
      </c>
      <c r="G68">
        <v>219600.845288368</v>
      </c>
      <c r="H68">
        <v>0.70298713199999996</v>
      </c>
      <c r="I68">
        <v>0.702472192</v>
      </c>
      <c r="J68">
        <v>0.68842858900000004</v>
      </c>
      <c r="K68">
        <v>0.74268613800000005</v>
      </c>
      <c r="L68">
        <v>0.84044819599999998</v>
      </c>
      <c r="M68">
        <v>0.87559578199999999</v>
      </c>
      <c r="N68">
        <v>0.63769773900000004</v>
      </c>
      <c r="O68">
        <v>811799.50846105895</v>
      </c>
      <c r="P68">
        <v>421592.676959056</v>
      </c>
      <c r="Q68">
        <v>314811.57250989898</v>
      </c>
      <c r="R68">
        <v>75395.258992103001</v>
      </c>
      <c r="S68">
        <v>736404.24946895603</v>
      </c>
      <c r="T68">
        <v>72.992821902000003</v>
      </c>
      <c r="AA68">
        <v>1.4374358E-2</v>
      </c>
      <c r="AB68">
        <v>-1.4113999999999999E-4</v>
      </c>
      <c r="AC68">
        <v>137309.41646996699</v>
      </c>
      <c r="AD68">
        <v>125175.514692759</v>
      </c>
      <c r="AE68">
        <v>12133.901777208001</v>
      </c>
      <c r="AF68">
        <v>8.8369042999999994E-2</v>
      </c>
      <c r="AG68">
        <v>102272.73039821201</v>
      </c>
      <c r="AI68">
        <v>7.7533412579999998</v>
      </c>
      <c r="AJ68">
        <v>8.4037050000000004</v>
      </c>
      <c r="AK68">
        <v>25.312823419000001</v>
      </c>
      <c r="AL68">
        <v>12.416700000000001</v>
      </c>
      <c r="AM68">
        <v>73.678740196000007</v>
      </c>
      <c r="AN68">
        <v>0.74698379500000001</v>
      </c>
      <c r="AO68">
        <v>0.96590695100000001</v>
      </c>
      <c r="AP68">
        <v>80.44809429</v>
      </c>
      <c r="AQ68">
        <v>24773.657624430001</v>
      </c>
      <c r="AS68">
        <v>9.2253323910000002</v>
      </c>
      <c r="AV68">
        <v>0.365083033</v>
      </c>
      <c r="AW68">
        <v>3.36801233</v>
      </c>
      <c r="AX68">
        <v>0.19951379</v>
      </c>
      <c r="AY68">
        <v>1.5328894150000001</v>
      </c>
      <c r="AZ68">
        <v>0.98749899500000005</v>
      </c>
    </row>
    <row r="69" spans="1:52">
      <c r="A69" s="22">
        <v>31686</v>
      </c>
      <c r="B69">
        <v>1157645.4310653601</v>
      </c>
      <c r="C69">
        <v>662156.97226263001</v>
      </c>
      <c r="D69">
        <v>233647.525543311</v>
      </c>
      <c r="E69">
        <v>245817.380568775</v>
      </c>
      <c r="F69">
        <v>241154.378712951</v>
      </c>
      <c r="G69">
        <v>220150.59504116801</v>
      </c>
      <c r="H69">
        <v>0.70899968199999996</v>
      </c>
      <c r="I69">
        <v>0.70897161500000005</v>
      </c>
      <c r="J69">
        <v>0.69446427499999996</v>
      </c>
      <c r="K69">
        <v>0.74995817200000003</v>
      </c>
      <c r="L69">
        <v>0.842644689</v>
      </c>
      <c r="M69">
        <v>0.87003646999999995</v>
      </c>
      <c r="N69">
        <v>0.64397638800000001</v>
      </c>
      <c r="O69">
        <v>820770.24201255199</v>
      </c>
      <c r="P69">
        <v>427343.91596262401</v>
      </c>
      <c r="Q69">
        <v>318152.40775833302</v>
      </c>
      <c r="R69">
        <v>75273.918291594993</v>
      </c>
      <c r="S69">
        <v>745496.32372095797</v>
      </c>
      <c r="T69">
        <v>73.247166566999994</v>
      </c>
      <c r="AA69">
        <v>7.8311739999999998E-3</v>
      </c>
      <c r="AB69">
        <v>-6.3852409999999998E-3</v>
      </c>
      <c r="AC69">
        <v>137862.63377007001</v>
      </c>
      <c r="AD69">
        <v>125636.76001544901</v>
      </c>
      <c r="AE69">
        <v>12225.873754622</v>
      </c>
      <c r="AF69">
        <v>8.8681562000000005E-2</v>
      </c>
      <c r="AG69">
        <v>102740.887549926</v>
      </c>
      <c r="AI69">
        <v>7.8747735780000001</v>
      </c>
      <c r="AJ69">
        <v>8.4729849999999995</v>
      </c>
      <c r="AK69">
        <v>27.900523747000001</v>
      </c>
      <c r="AL69">
        <v>14.7233</v>
      </c>
      <c r="AM69">
        <v>72.781859608999994</v>
      </c>
      <c r="AN69">
        <v>0.75128142499999995</v>
      </c>
      <c r="AO69">
        <v>0.95521809300000005</v>
      </c>
      <c r="AP69">
        <v>81.263815405000003</v>
      </c>
      <c r="AQ69">
        <v>24908.347379752999</v>
      </c>
      <c r="AS69">
        <v>9.2142254460000004</v>
      </c>
      <c r="AV69">
        <v>0.36914922700000002</v>
      </c>
      <c r="AW69">
        <v>3.4014242000000001</v>
      </c>
      <c r="AX69">
        <v>0.19500756999999999</v>
      </c>
      <c r="AY69">
        <v>1.478965233</v>
      </c>
      <c r="AZ69">
        <v>0.96324519799999997</v>
      </c>
    </row>
    <row r="70" spans="1:52">
      <c r="A70" s="22">
        <v>31778</v>
      </c>
      <c r="B70">
        <v>1152089.5819279701</v>
      </c>
      <c r="C70">
        <v>663326.29810425895</v>
      </c>
      <c r="D70">
        <v>235884.245142495</v>
      </c>
      <c r="E70">
        <v>241772.72059130599</v>
      </c>
      <c r="F70">
        <v>239982.49507638</v>
      </c>
      <c r="G70">
        <v>225261.80060335601</v>
      </c>
      <c r="H70">
        <v>0.71465216899999995</v>
      </c>
      <c r="I70">
        <v>0.71428614999999995</v>
      </c>
      <c r="J70">
        <v>0.69902216399999995</v>
      </c>
      <c r="K70">
        <v>0.75666058800000002</v>
      </c>
      <c r="L70">
        <v>0.84302906799999999</v>
      </c>
      <c r="M70">
        <v>0.87515843000000004</v>
      </c>
      <c r="N70">
        <v>0.64780574499999999</v>
      </c>
      <c r="O70">
        <v>823343.31857328</v>
      </c>
      <c r="P70">
        <v>432380.38247870398</v>
      </c>
      <c r="Q70">
        <v>313949.86723943299</v>
      </c>
      <c r="R70">
        <v>77013.068855143007</v>
      </c>
      <c r="S70">
        <v>746330.24971813697</v>
      </c>
      <c r="T70">
        <v>73.920743995999999</v>
      </c>
      <c r="AA70">
        <v>8.9337270000000007E-3</v>
      </c>
      <c r="AB70">
        <v>2.651469E-3</v>
      </c>
      <c r="AC70">
        <v>138211.49646769301</v>
      </c>
      <c r="AD70">
        <v>125915.129050922</v>
      </c>
      <c r="AE70">
        <v>12296.367416771</v>
      </c>
      <c r="AF70">
        <v>8.8967761000000006E-2</v>
      </c>
      <c r="AG70">
        <v>102991.54087179599</v>
      </c>
      <c r="AI70">
        <v>8.1053529750000006</v>
      </c>
      <c r="AJ70">
        <v>8.4712589999999999</v>
      </c>
      <c r="AK70">
        <v>31.175480241999999</v>
      </c>
      <c r="AL70">
        <v>17.906700000000001</v>
      </c>
      <c r="AM70">
        <v>71.615914846999999</v>
      </c>
      <c r="AN70">
        <v>0.758875101</v>
      </c>
      <c r="AO70">
        <v>0.94263369600000002</v>
      </c>
      <c r="AP70">
        <v>81.603028494</v>
      </c>
      <c r="AQ70">
        <v>25003.627335639001</v>
      </c>
      <c r="AS70">
        <v>9.1497311769999996</v>
      </c>
      <c r="AV70">
        <v>0.37530100900000002</v>
      </c>
      <c r="AW70">
        <v>3.4339033419999998</v>
      </c>
      <c r="AX70">
        <v>0.19565994</v>
      </c>
      <c r="AY70">
        <v>1.4387037680000001</v>
      </c>
      <c r="AZ70">
        <v>0.88924119700000004</v>
      </c>
    </row>
    <row r="71" spans="1:52">
      <c r="A71" s="22">
        <v>31868</v>
      </c>
      <c r="B71">
        <v>1171499.4202876999</v>
      </c>
      <c r="C71">
        <v>674796.72735182405</v>
      </c>
      <c r="D71">
        <v>238050.34398012201</v>
      </c>
      <c r="E71">
        <v>249818.60940106501</v>
      </c>
      <c r="F71">
        <v>243559.82492720301</v>
      </c>
      <c r="G71">
        <v>230762.860655147</v>
      </c>
      <c r="H71">
        <v>0.72133436299999998</v>
      </c>
      <c r="I71">
        <v>0.72107039699999997</v>
      </c>
      <c r="J71">
        <v>0.71216784899999996</v>
      </c>
      <c r="K71">
        <v>0.76341413899999999</v>
      </c>
      <c r="L71">
        <v>0.84692876399999995</v>
      </c>
      <c r="M71">
        <v>0.88102346499999995</v>
      </c>
      <c r="N71">
        <v>0.65472713100000002</v>
      </c>
      <c r="O71">
        <v>845042.78811865405</v>
      </c>
      <c r="P71">
        <v>441426.22059108497</v>
      </c>
      <c r="Q71">
        <v>325586.233856801</v>
      </c>
      <c r="R71">
        <v>78030.333670767999</v>
      </c>
      <c r="S71">
        <v>767012.45444788598</v>
      </c>
      <c r="T71">
        <v>74.418848584000003</v>
      </c>
      <c r="AA71">
        <v>4.5191830000000004E-3</v>
      </c>
      <c r="AB71">
        <v>1.0041819999999999E-3</v>
      </c>
      <c r="AC71">
        <v>138635.29571483101</v>
      </c>
      <c r="AD71">
        <v>126257.50723097799</v>
      </c>
      <c r="AE71">
        <v>12377.788483853001</v>
      </c>
      <c r="AF71">
        <v>8.9283096000000006E-2</v>
      </c>
      <c r="AG71">
        <v>103321.88201436801</v>
      </c>
      <c r="AI71">
        <v>8.4258268600000008</v>
      </c>
      <c r="AJ71">
        <v>8.6889939999999992</v>
      </c>
      <c r="AK71">
        <v>32.743067697000001</v>
      </c>
      <c r="AL71">
        <v>18.683299999999999</v>
      </c>
      <c r="AM71">
        <v>75.965785691999997</v>
      </c>
      <c r="AN71">
        <v>0.76442396999999995</v>
      </c>
      <c r="AO71">
        <v>0.95038243499999997</v>
      </c>
      <c r="AP71">
        <v>82.264201116999999</v>
      </c>
      <c r="AQ71">
        <v>25348.889265172998</v>
      </c>
      <c r="AS71">
        <v>9.2786515909999991</v>
      </c>
      <c r="AV71">
        <v>0.376804472</v>
      </c>
      <c r="AW71">
        <v>3.4962374139999999</v>
      </c>
      <c r="AX71">
        <v>0.19130644199999999</v>
      </c>
      <c r="AY71">
        <v>1.461644162</v>
      </c>
      <c r="AZ71">
        <v>0.86973062300000004</v>
      </c>
    </row>
    <row r="72" spans="1:52">
      <c r="A72" s="22">
        <v>31959</v>
      </c>
      <c r="B72">
        <v>1184080.24537269</v>
      </c>
      <c r="C72">
        <v>680602.51781611901</v>
      </c>
      <c r="D72">
        <v>239568.595747935</v>
      </c>
      <c r="E72">
        <v>255610.92527971699</v>
      </c>
      <c r="F72">
        <v>255707.16877268601</v>
      </c>
      <c r="G72">
        <v>240093.064783471</v>
      </c>
      <c r="H72">
        <v>0.72640269899999999</v>
      </c>
      <c r="I72">
        <v>0.72660096299999999</v>
      </c>
      <c r="J72">
        <v>0.71909806799999998</v>
      </c>
      <c r="K72">
        <v>0.76827227899999995</v>
      </c>
      <c r="L72">
        <v>0.84868299800000002</v>
      </c>
      <c r="M72">
        <v>0.889693611</v>
      </c>
      <c r="N72">
        <v>0.65846385500000004</v>
      </c>
      <c r="O72">
        <v>860119.08660061704</v>
      </c>
      <c r="P72">
        <v>448461.718851902</v>
      </c>
      <c r="Q72">
        <v>331212.32437313598</v>
      </c>
      <c r="R72">
        <v>80445.043375579</v>
      </c>
      <c r="S72">
        <v>779674.04322503798</v>
      </c>
      <c r="T72">
        <v>74.798983767999999</v>
      </c>
      <c r="AA72">
        <v>8.3928690000000007E-3</v>
      </c>
      <c r="AB72">
        <v>4.4340439999999998E-3</v>
      </c>
      <c r="AC72">
        <v>138973.61333943301</v>
      </c>
      <c r="AD72">
        <v>126612.370668845</v>
      </c>
      <c r="AE72">
        <v>12361.242670587</v>
      </c>
      <c r="AF72">
        <v>8.8946687999999996E-2</v>
      </c>
      <c r="AG72">
        <v>103770.68864017</v>
      </c>
      <c r="AI72">
        <v>8.4902365050000004</v>
      </c>
      <c r="AJ72">
        <v>9.4721729999999997</v>
      </c>
      <c r="AK72">
        <v>33.571830292999998</v>
      </c>
      <c r="AL72">
        <v>19.096699999999998</v>
      </c>
      <c r="AM72">
        <v>78.252831188000002</v>
      </c>
      <c r="AN72">
        <v>0.77210487800000005</v>
      </c>
      <c r="AO72">
        <v>0.95717201100000004</v>
      </c>
      <c r="AP72">
        <v>83.623567797999996</v>
      </c>
      <c r="AQ72">
        <v>25659.965924937998</v>
      </c>
      <c r="AS72">
        <v>9.3520107009999993</v>
      </c>
      <c r="AV72">
        <v>0.378742674</v>
      </c>
      <c r="AW72">
        <v>3.5420055439999998</v>
      </c>
      <c r="AX72">
        <v>0.18763115899999999</v>
      </c>
      <c r="AY72">
        <v>1.469035417</v>
      </c>
      <c r="AZ72">
        <v>0.88617342700000001</v>
      </c>
    </row>
    <row r="73" spans="1:52">
      <c r="A73" s="22">
        <v>32051</v>
      </c>
      <c r="B73">
        <v>1199173.57309652</v>
      </c>
      <c r="C73">
        <v>689168.71710174705</v>
      </c>
      <c r="D73">
        <v>241680.17020068801</v>
      </c>
      <c r="E73">
        <v>259467.42854947201</v>
      </c>
      <c r="F73">
        <v>255725.67956796801</v>
      </c>
      <c r="G73">
        <v>244969.507891841</v>
      </c>
      <c r="H73">
        <v>0.73506380000000004</v>
      </c>
      <c r="I73">
        <v>0.73203228399999998</v>
      </c>
      <c r="J73">
        <v>0.72632311999999999</v>
      </c>
      <c r="K73">
        <v>0.77860991899999998</v>
      </c>
      <c r="L73">
        <v>0.856654005</v>
      </c>
      <c r="M73">
        <v>0.885347726</v>
      </c>
      <c r="N73">
        <v>0.66495795400000002</v>
      </c>
      <c r="O73">
        <v>881469.08321702795</v>
      </c>
      <c r="P73">
        <v>456300.08022376901</v>
      </c>
      <c r="Q73">
        <v>341099.92492176802</v>
      </c>
      <c r="R73">
        <v>84069.078071491007</v>
      </c>
      <c r="S73">
        <v>797400.00514553697</v>
      </c>
      <c r="T73">
        <v>75.184294381000001</v>
      </c>
      <c r="U73">
        <v>75.637499250000005</v>
      </c>
      <c r="V73">
        <v>75.425412750000007</v>
      </c>
      <c r="AA73">
        <v>4.4254200000000002E-3</v>
      </c>
      <c r="AB73">
        <v>1.946342E-3</v>
      </c>
      <c r="AC73">
        <v>139217.540854627</v>
      </c>
      <c r="AD73">
        <v>126952.01916303</v>
      </c>
      <c r="AE73">
        <v>12265.521691598</v>
      </c>
      <c r="AF73">
        <v>8.8103277999999993E-2</v>
      </c>
      <c r="AG73">
        <v>104090.952895473</v>
      </c>
      <c r="AI73">
        <v>8.4260121350000006</v>
      </c>
      <c r="AJ73">
        <v>9.613429</v>
      </c>
      <c r="AK73">
        <v>33.804754807999998</v>
      </c>
      <c r="AL73">
        <v>18.056699999999999</v>
      </c>
      <c r="AM73">
        <v>86.593820644000004</v>
      </c>
      <c r="AN73">
        <v>0.77641636800000002</v>
      </c>
      <c r="AO73">
        <v>0.95144853799999995</v>
      </c>
      <c r="AP73">
        <v>84.772752367999999</v>
      </c>
      <c r="AQ73">
        <v>26056.704352665001</v>
      </c>
      <c r="AS73">
        <v>9.44588027</v>
      </c>
      <c r="AV73">
        <v>0.38051212099999998</v>
      </c>
      <c r="AW73">
        <v>3.5942719400000001</v>
      </c>
      <c r="AX73">
        <v>0.183251302</v>
      </c>
      <c r="AY73">
        <v>1.4395926320000001</v>
      </c>
      <c r="AZ73">
        <v>0.82364228299999998</v>
      </c>
    </row>
    <row r="74" spans="1:52">
      <c r="A74" s="22">
        <v>32143</v>
      </c>
      <c r="B74">
        <v>1205795.42448615</v>
      </c>
      <c r="C74">
        <v>689532.85161271796</v>
      </c>
      <c r="D74">
        <v>243289.36798399099</v>
      </c>
      <c r="E74">
        <v>263653.03933760797</v>
      </c>
      <c r="F74">
        <v>250509.117664872</v>
      </c>
      <c r="G74">
        <v>242842.95169603199</v>
      </c>
      <c r="H74">
        <v>0.74211730899999995</v>
      </c>
      <c r="I74">
        <v>0.737314099</v>
      </c>
      <c r="J74">
        <v>0.73253346699999999</v>
      </c>
      <c r="K74">
        <v>0.78469090900000005</v>
      </c>
      <c r="L74">
        <v>0.85751985399999997</v>
      </c>
      <c r="M74">
        <v>0.88644039200000002</v>
      </c>
      <c r="N74">
        <v>0.67276888400000001</v>
      </c>
      <c r="O74">
        <v>894841.65566606994</v>
      </c>
      <c r="P74">
        <v>464505.34522663598</v>
      </c>
      <c r="Q74">
        <v>346716.296427541</v>
      </c>
      <c r="R74">
        <v>83620.014011891995</v>
      </c>
      <c r="S74">
        <v>811221.64165417803</v>
      </c>
      <c r="T74">
        <v>75.710368075999995</v>
      </c>
      <c r="U74">
        <v>76.284538658000002</v>
      </c>
      <c r="V74">
        <v>74.168452106000004</v>
      </c>
      <c r="AA74">
        <v>3.0931890000000001E-3</v>
      </c>
      <c r="AB74">
        <v>3.5952430000000001E-3</v>
      </c>
      <c r="AC74">
        <v>139727.67238549399</v>
      </c>
      <c r="AD74">
        <v>127507.19060056801</v>
      </c>
      <c r="AE74">
        <v>12220.481784924999</v>
      </c>
      <c r="AF74">
        <v>8.7459281E-2</v>
      </c>
      <c r="AG74">
        <v>104520.563329098</v>
      </c>
      <c r="AI74">
        <v>7.4535991590000004</v>
      </c>
      <c r="AJ74">
        <v>8.9861609999999992</v>
      </c>
      <c r="AK74">
        <v>32.232311338000002</v>
      </c>
      <c r="AL74">
        <v>15.826700000000001</v>
      </c>
      <c r="AM74">
        <v>93.679177279000001</v>
      </c>
      <c r="AN74">
        <v>0.784431463</v>
      </c>
      <c r="AO74">
        <v>0.95722047799999999</v>
      </c>
      <c r="AP74">
        <v>85.777156168000005</v>
      </c>
      <c r="AQ74">
        <v>26338.182550291</v>
      </c>
      <c r="AS74">
        <v>9.4566856880000003</v>
      </c>
      <c r="AV74">
        <v>0.38522732399999998</v>
      </c>
      <c r="AW74">
        <v>3.6429737260000001</v>
      </c>
      <c r="AX74">
        <v>0.18757954499999999</v>
      </c>
      <c r="AY74">
        <v>1.4472824630000001</v>
      </c>
      <c r="AZ74">
        <v>0.81068264800000001</v>
      </c>
    </row>
    <row r="75" spans="1:52">
      <c r="A75" s="22">
        <v>32234</v>
      </c>
      <c r="B75">
        <v>1216879.95641923</v>
      </c>
      <c r="C75">
        <v>693347.045339567</v>
      </c>
      <c r="D75">
        <v>244166.96824022901</v>
      </c>
      <c r="E75">
        <v>268634.47585436399</v>
      </c>
      <c r="F75">
        <v>263784.74768103898</v>
      </c>
      <c r="G75">
        <v>251546.552204682</v>
      </c>
      <c r="H75">
        <v>0.75033025099999995</v>
      </c>
      <c r="I75">
        <v>0.745551407</v>
      </c>
      <c r="J75">
        <v>0.73988756200000005</v>
      </c>
      <c r="K75">
        <v>0.79391054500000002</v>
      </c>
      <c r="L75">
        <v>0.86792832499999994</v>
      </c>
      <c r="M75">
        <v>0.89440255400000002</v>
      </c>
      <c r="N75">
        <v>0.67903257500000003</v>
      </c>
      <c r="O75">
        <v>913061.84286466695</v>
      </c>
      <c r="P75">
        <v>472340.24068837502</v>
      </c>
      <c r="Q75">
        <v>353960.88943718898</v>
      </c>
      <c r="R75">
        <v>86760.712739102994</v>
      </c>
      <c r="S75">
        <v>826301.13012556406</v>
      </c>
      <c r="T75">
        <v>76.257579272000001</v>
      </c>
      <c r="U75">
        <v>76.850007335000001</v>
      </c>
      <c r="V75">
        <v>74.710253741000002</v>
      </c>
      <c r="AA75">
        <v>7.9232390000000003E-3</v>
      </c>
      <c r="AB75">
        <v>3.5835820000000001E-3</v>
      </c>
      <c r="AC75">
        <v>140145.34071534901</v>
      </c>
      <c r="AD75">
        <v>127974.94158576299</v>
      </c>
      <c r="AE75">
        <v>12170.399129586</v>
      </c>
      <c r="AF75">
        <v>8.6841267999999999E-2</v>
      </c>
      <c r="AG75">
        <v>105023.281601639</v>
      </c>
      <c r="AI75">
        <v>7.2598364330000003</v>
      </c>
      <c r="AJ75">
        <v>8.8829390000000004</v>
      </c>
      <c r="AK75">
        <v>34.633994328</v>
      </c>
      <c r="AL75">
        <v>16.21</v>
      </c>
      <c r="AM75">
        <v>108.163798754</v>
      </c>
      <c r="AN75">
        <v>0.79213306500000003</v>
      </c>
      <c r="AO75">
        <v>0.97607203600000003</v>
      </c>
      <c r="AP75">
        <v>86.491303651999999</v>
      </c>
      <c r="AQ75">
        <v>26494.250489295999</v>
      </c>
      <c r="AS75">
        <v>9.5087361739999992</v>
      </c>
      <c r="AV75">
        <v>0.38815680899999999</v>
      </c>
      <c r="AW75">
        <v>3.6908806900000002</v>
      </c>
      <c r="AX75">
        <v>0.18621901399999999</v>
      </c>
      <c r="AY75">
        <v>1.480926974</v>
      </c>
      <c r="AZ75">
        <v>0.82218565399999999</v>
      </c>
    </row>
    <row r="76" spans="1:52">
      <c r="A76" s="22">
        <v>32325</v>
      </c>
      <c r="B76">
        <v>1231952.27569053</v>
      </c>
      <c r="C76">
        <v>703334.75768991595</v>
      </c>
      <c r="D76">
        <v>245218.952440119</v>
      </c>
      <c r="E76">
        <v>273157.68633184902</v>
      </c>
      <c r="F76">
        <v>267996.68361902202</v>
      </c>
      <c r="G76">
        <v>260416.90388461799</v>
      </c>
      <c r="H76">
        <v>0.75703820799999999</v>
      </c>
      <c r="I76">
        <v>0.75283986000000003</v>
      </c>
      <c r="J76">
        <v>0.750017355</v>
      </c>
      <c r="K76">
        <v>0.80366314999999999</v>
      </c>
      <c r="L76">
        <v>0.88226220499999997</v>
      </c>
      <c r="M76">
        <v>0.91661746200000005</v>
      </c>
      <c r="N76">
        <v>0.68465586199999995</v>
      </c>
      <c r="O76">
        <v>932634.94283424795</v>
      </c>
      <c r="P76">
        <v>480158.89147203497</v>
      </c>
      <c r="Q76">
        <v>363304.45580641303</v>
      </c>
      <c r="R76">
        <v>89171.595555801003</v>
      </c>
      <c r="S76">
        <v>843463.34727844805</v>
      </c>
      <c r="T76">
        <v>76.841218373999993</v>
      </c>
      <c r="U76">
        <v>77.130796184000005</v>
      </c>
      <c r="V76">
        <v>74.741661579999999</v>
      </c>
      <c r="AA76">
        <v>2.2087669999999999E-3</v>
      </c>
      <c r="AB76">
        <v>4.6312970000000004E-3</v>
      </c>
      <c r="AC76">
        <v>140360.60044737899</v>
      </c>
      <c r="AD76">
        <v>128297.76738028901</v>
      </c>
      <c r="AE76">
        <v>12062.833067089001</v>
      </c>
      <c r="AF76">
        <v>8.5941732000000007E-2</v>
      </c>
      <c r="AG76">
        <v>105429.583394495</v>
      </c>
      <c r="AI76">
        <v>7.9743925070000001</v>
      </c>
      <c r="AJ76">
        <v>9.0341199999999997</v>
      </c>
      <c r="AK76">
        <v>32.046020626000001</v>
      </c>
      <c r="AL76">
        <v>14.43</v>
      </c>
      <c r="AM76">
        <v>106.056129375</v>
      </c>
      <c r="AN76">
        <v>0.80264110600000005</v>
      </c>
      <c r="AO76">
        <v>1.007712009</v>
      </c>
      <c r="AP76">
        <v>87.570643059000005</v>
      </c>
      <c r="AQ76">
        <v>26893.155138342001</v>
      </c>
      <c r="AS76">
        <v>9.6022892750000004</v>
      </c>
      <c r="AV76">
        <v>0.38975445800000003</v>
      </c>
      <c r="AW76">
        <v>3.742535052</v>
      </c>
      <c r="AX76">
        <v>0.18075677100000001</v>
      </c>
      <c r="AY76">
        <v>1.5340508100000001</v>
      </c>
      <c r="AZ76">
        <v>0.89797537500000002</v>
      </c>
    </row>
    <row r="77" spans="1:52">
      <c r="A77" s="22">
        <v>32417</v>
      </c>
      <c r="B77">
        <v>1243345.92415193</v>
      </c>
      <c r="C77">
        <v>708594.00230116094</v>
      </c>
      <c r="D77">
        <v>247345.31445568899</v>
      </c>
      <c r="E77">
        <v>278116.52422435599</v>
      </c>
      <c r="F77">
        <v>274913.35308859003</v>
      </c>
      <c r="G77">
        <v>265359.70093712898</v>
      </c>
      <c r="H77">
        <v>0.76693698099999996</v>
      </c>
      <c r="I77">
        <v>0.76080652900000001</v>
      </c>
      <c r="J77">
        <v>0.75841100100000003</v>
      </c>
      <c r="K77">
        <v>0.81156188699999998</v>
      </c>
      <c r="L77">
        <v>0.89485893699999997</v>
      </c>
      <c r="M77">
        <v>0.91846859400000003</v>
      </c>
      <c r="N77">
        <v>0.69426359000000004</v>
      </c>
      <c r="O77">
        <v>953567.96909635095</v>
      </c>
      <c r="P77">
        <v>488211.16610816697</v>
      </c>
      <c r="Q77">
        <v>374998.63825189701</v>
      </c>
      <c r="R77">
        <v>90358.164736288003</v>
      </c>
      <c r="S77">
        <v>863209.80436006398</v>
      </c>
      <c r="T77">
        <v>77.434695589</v>
      </c>
      <c r="U77">
        <v>77.745850199000003</v>
      </c>
      <c r="V77">
        <v>74.457753479999994</v>
      </c>
      <c r="AA77">
        <v>4.5151810000000001E-3</v>
      </c>
      <c r="AB77">
        <v>2.1198409999999999E-3</v>
      </c>
      <c r="AC77">
        <v>140500.64088731699</v>
      </c>
      <c r="AD77">
        <v>128632.668583412</v>
      </c>
      <c r="AE77">
        <v>11867.972303905</v>
      </c>
      <c r="AF77">
        <v>8.4469167999999997E-2</v>
      </c>
      <c r="AG77">
        <v>105790.559281754</v>
      </c>
      <c r="AI77">
        <v>8.4754225069999993</v>
      </c>
      <c r="AJ77">
        <v>8.9806950000000008</v>
      </c>
      <c r="AK77">
        <v>30.646991228000001</v>
      </c>
      <c r="AL77">
        <v>13.433299999999999</v>
      </c>
      <c r="AM77">
        <v>105.60768908199999</v>
      </c>
      <c r="AN77">
        <v>0.81290177100000005</v>
      </c>
      <c r="AO77">
        <v>1.014325119</v>
      </c>
      <c r="AP77">
        <v>88.400135340000006</v>
      </c>
      <c r="AQ77">
        <v>27107.608285465001</v>
      </c>
      <c r="AS77">
        <v>9.6658643390000005</v>
      </c>
      <c r="AV77">
        <v>0.39265916000000001</v>
      </c>
      <c r="AW77">
        <v>3.7953901719999998</v>
      </c>
      <c r="AX77">
        <v>0.18312487099999999</v>
      </c>
      <c r="AY77">
        <v>1.516479621</v>
      </c>
      <c r="AZ77">
        <v>0.85451804799999997</v>
      </c>
    </row>
    <row r="78" spans="1:52">
      <c r="A78" s="22">
        <v>32509</v>
      </c>
      <c r="B78">
        <v>1257950.6195299099</v>
      </c>
      <c r="C78">
        <v>715423.96409745305</v>
      </c>
      <c r="D78">
        <v>246683.332230489</v>
      </c>
      <c r="E78">
        <v>285296.20518565201</v>
      </c>
      <c r="F78">
        <v>278940.06244919403</v>
      </c>
      <c r="G78">
        <v>271809.74884478998</v>
      </c>
      <c r="H78">
        <v>0.77625176399999996</v>
      </c>
      <c r="I78">
        <v>0.76962103299999995</v>
      </c>
      <c r="J78">
        <v>0.77383499300000003</v>
      </c>
      <c r="K78">
        <v>0.82086231099999996</v>
      </c>
      <c r="L78">
        <v>0.90561788399999998</v>
      </c>
      <c r="M78">
        <v>0.94114210399999998</v>
      </c>
      <c r="N78">
        <v>0.70172601800000001</v>
      </c>
      <c r="O78">
        <v>976486.38799243304</v>
      </c>
      <c r="P78">
        <v>499605.32229188702</v>
      </c>
      <c r="Q78">
        <v>383131.35680805502</v>
      </c>
      <c r="R78">
        <v>93749.708892491006</v>
      </c>
      <c r="S78">
        <v>882736.67909994198</v>
      </c>
      <c r="T78">
        <v>78.428217098999994</v>
      </c>
      <c r="U78">
        <v>78.635848992000007</v>
      </c>
      <c r="V78">
        <v>77.154104335</v>
      </c>
      <c r="AA78">
        <v>-5.1419320000000001E-3</v>
      </c>
      <c r="AB78">
        <v>-1.8664230000000001E-3</v>
      </c>
      <c r="AC78">
        <v>140970.872471123</v>
      </c>
      <c r="AD78">
        <v>129202.08340431</v>
      </c>
      <c r="AE78">
        <v>11768.789066814001</v>
      </c>
      <c r="AF78">
        <v>8.3483835000000006E-2</v>
      </c>
      <c r="AG78">
        <v>106464.078565674</v>
      </c>
      <c r="AI78">
        <v>9.5159466239999997</v>
      </c>
      <c r="AJ78">
        <v>9.4042460000000005</v>
      </c>
      <c r="AK78">
        <v>35.995397124</v>
      </c>
      <c r="AL78">
        <v>17.46</v>
      </c>
      <c r="AM78">
        <v>106.549413698</v>
      </c>
      <c r="AN78">
        <v>0.82176990699999997</v>
      </c>
      <c r="AO78">
        <v>1.035077223</v>
      </c>
      <c r="AP78">
        <v>89.346535449000001</v>
      </c>
      <c r="AQ78">
        <v>27482.157035616001</v>
      </c>
      <c r="AS78">
        <v>9.7363029020000003</v>
      </c>
      <c r="AV78">
        <v>0.39715813500000002</v>
      </c>
      <c r="AW78">
        <v>3.8668519049999999</v>
      </c>
      <c r="AX78">
        <v>0.17998331100000001</v>
      </c>
      <c r="AY78">
        <v>1.5416061910000001</v>
      </c>
      <c r="AZ78">
        <v>0.88791471899999996</v>
      </c>
    </row>
    <row r="79" spans="1:52">
      <c r="A79" s="22">
        <v>32599</v>
      </c>
      <c r="B79">
        <v>1269909.4350123501</v>
      </c>
      <c r="C79">
        <v>719892.29584283498</v>
      </c>
      <c r="D79">
        <v>248568.92632648101</v>
      </c>
      <c r="E79">
        <v>288125.20835795399</v>
      </c>
      <c r="F79">
        <v>290216.395184847</v>
      </c>
      <c r="G79">
        <v>280014.81235780002</v>
      </c>
      <c r="H79">
        <v>0.782966461</v>
      </c>
      <c r="I79">
        <v>0.78132419399999997</v>
      </c>
      <c r="J79">
        <v>0.776476108</v>
      </c>
      <c r="K79">
        <v>0.83096274699999995</v>
      </c>
      <c r="L79">
        <v>0.91906358899999996</v>
      </c>
      <c r="M79">
        <v>0.96485989900000002</v>
      </c>
      <c r="N79">
        <v>0.707845697</v>
      </c>
      <c r="O79">
        <v>994296.49651683297</v>
      </c>
      <c r="P79">
        <v>507413.31231534702</v>
      </c>
      <c r="Q79">
        <v>391486.616530445</v>
      </c>
      <c r="R79">
        <v>95396.567671041004</v>
      </c>
      <c r="S79">
        <v>898899.92884579196</v>
      </c>
      <c r="T79">
        <v>79.332323023000001</v>
      </c>
      <c r="U79">
        <v>79.502362050000002</v>
      </c>
      <c r="V79">
        <v>79.285442314999997</v>
      </c>
      <c r="AA79">
        <v>3.7211660000000001E-3</v>
      </c>
      <c r="AB79">
        <v>7.1886839999999999E-3</v>
      </c>
      <c r="AC79">
        <v>141360.768332876</v>
      </c>
      <c r="AD79">
        <v>129726.90337174899</v>
      </c>
      <c r="AE79">
        <v>11633.864961126999</v>
      </c>
      <c r="AF79">
        <v>8.2299106999999996E-2</v>
      </c>
      <c r="AG79">
        <v>107032.082249934</v>
      </c>
      <c r="AI79">
        <v>9.6913450809999997</v>
      </c>
      <c r="AJ79">
        <v>9.6271590000000007</v>
      </c>
      <c r="AK79">
        <v>36.477224960000001</v>
      </c>
      <c r="AL79">
        <v>18.633299999999998</v>
      </c>
      <c r="AM79">
        <v>99.912497356000003</v>
      </c>
      <c r="AN79">
        <v>0.83008121099999999</v>
      </c>
      <c r="AO79">
        <v>1.0500896230000001</v>
      </c>
      <c r="AP79">
        <v>89.700789491999998</v>
      </c>
      <c r="AQ79">
        <v>27627.598845617998</v>
      </c>
      <c r="AS79">
        <v>9.7890984989999996</v>
      </c>
      <c r="AV79">
        <v>0.399566535</v>
      </c>
      <c r="AW79">
        <v>3.9113961650000002</v>
      </c>
      <c r="AX79">
        <v>0.17656914400000001</v>
      </c>
      <c r="AY79">
        <v>1.542102533</v>
      </c>
      <c r="AZ79">
        <v>0.93081245499999998</v>
      </c>
    </row>
    <row r="80" spans="1:52">
      <c r="A80" s="22">
        <v>32690</v>
      </c>
      <c r="B80">
        <v>1277503.23124429</v>
      </c>
      <c r="C80">
        <v>728234.63205535</v>
      </c>
      <c r="D80">
        <v>249706.08908984199</v>
      </c>
      <c r="E80">
        <v>290148.83332177001</v>
      </c>
      <c r="F80">
        <v>285722.90770568501</v>
      </c>
      <c r="G80">
        <v>279030.81784649199</v>
      </c>
      <c r="H80">
        <v>0.79087101299999996</v>
      </c>
      <c r="I80">
        <v>0.78859365000000003</v>
      </c>
      <c r="J80">
        <v>0.78820475000000001</v>
      </c>
      <c r="K80">
        <v>0.83645563199999995</v>
      </c>
      <c r="L80">
        <v>0.92253777599999998</v>
      </c>
      <c r="M80">
        <v>0.96023572099999999</v>
      </c>
      <c r="N80">
        <v>0.71322980400000002</v>
      </c>
      <c r="O80">
        <v>1010340.27419985</v>
      </c>
      <c r="P80">
        <v>518179.395038407</v>
      </c>
      <c r="Q80">
        <v>392973.98433231103</v>
      </c>
      <c r="R80">
        <v>99186.894829133002</v>
      </c>
      <c r="S80">
        <v>911153.37937071803</v>
      </c>
      <c r="T80">
        <v>79.886615702</v>
      </c>
      <c r="U80">
        <v>79.861324933999995</v>
      </c>
      <c r="V80">
        <v>78.828463639000006</v>
      </c>
      <c r="AA80">
        <v>3.3056209999999999E-3</v>
      </c>
      <c r="AB80">
        <v>7.6063329999999998E-3</v>
      </c>
      <c r="AC80">
        <v>141902.010154274</v>
      </c>
      <c r="AD80">
        <v>130420.680481335</v>
      </c>
      <c r="AE80">
        <v>11481.329672939</v>
      </c>
      <c r="AF80">
        <v>8.0910267999999994E-2</v>
      </c>
      <c r="AG80">
        <v>107796.535947246</v>
      </c>
      <c r="AI80">
        <v>10.102045947000001</v>
      </c>
      <c r="AJ80">
        <v>9.6047809999999991</v>
      </c>
      <c r="AK80">
        <v>33.974879211999998</v>
      </c>
      <c r="AL80">
        <v>17.5367</v>
      </c>
      <c r="AM80">
        <v>91.616351929999993</v>
      </c>
      <c r="AN80">
        <v>0.84109693399999996</v>
      </c>
      <c r="AO80">
        <v>1.052281783</v>
      </c>
      <c r="AP80">
        <v>90.282091414999996</v>
      </c>
      <c r="AQ80">
        <v>27819.459170040998</v>
      </c>
      <c r="AS80">
        <v>9.7952504660000006</v>
      </c>
      <c r="AV80">
        <v>0.405618853</v>
      </c>
      <c r="AW80">
        <v>3.9731382559999999</v>
      </c>
      <c r="AX80">
        <v>0.17400889</v>
      </c>
      <c r="AY80">
        <v>1.5241201179999999</v>
      </c>
      <c r="AZ80">
        <v>0.92723412000000005</v>
      </c>
    </row>
    <row r="81" spans="1:52">
      <c r="A81" s="22">
        <v>32782</v>
      </c>
      <c r="B81">
        <v>1290815.4375282801</v>
      </c>
      <c r="C81">
        <v>735784.162816611</v>
      </c>
      <c r="D81">
        <v>249747.918437655</v>
      </c>
      <c r="E81">
        <v>296973.24564063601</v>
      </c>
      <c r="F81">
        <v>290561.904415317</v>
      </c>
      <c r="G81">
        <v>287634.38849123701</v>
      </c>
      <c r="H81">
        <v>0.80165961900000005</v>
      </c>
      <c r="I81">
        <v>0.79728017399999995</v>
      </c>
      <c r="J81">
        <v>0.79942169100000005</v>
      </c>
      <c r="K81">
        <v>0.84676000500000004</v>
      </c>
      <c r="L81">
        <v>0.92235505900000003</v>
      </c>
      <c r="M81">
        <v>0.95406654199999996</v>
      </c>
      <c r="N81">
        <v>0.72382662499999995</v>
      </c>
      <c r="O81">
        <v>1034794.6118941701</v>
      </c>
      <c r="P81">
        <v>529861.58272877999</v>
      </c>
      <c r="Q81">
        <v>404464.99849839899</v>
      </c>
      <c r="R81">
        <v>100468.03066699499</v>
      </c>
      <c r="S81">
        <v>934326.58122717903</v>
      </c>
      <c r="T81">
        <v>80.61479301</v>
      </c>
      <c r="U81">
        <v>80.569762385999994</v>
      </c>
      <c r="V81">
        <v>81.178392736000006</v>
      </c>
      <c r="AA81">
        <v>4.9154699999999999E-3</v>
      </c>
      <c r="AB81">
        <v>1.1120666E-2</v>
      </c>
      <c r="AC81">
        <v>142694.00229356199</v>
      </c>
      <c r="AD81">
        <v>131297.41419333901</v>
      </c>
      <c r="AE81">
        <v>11396.588100224</v>
      </c>
      <c r="AF81">
        <v>7.9867324000000003E-2</v>
      </c>
      <c r="AG81">
        <v>108585.833504005</v>
      </c>
      <c r="AI81">
        <v>11.071902127</v>
      </c>
      <c r="AJ81">
        <v>10.086690000000001</v>
      </c>
      <c r="AK81">
        <v>35.368436052</v>
      </c>
      <c r="AL81">
        <v>19.363299999999999</v>
      </c>
      <c r="AM81">
        <v>87.311325112999995</v>
      </c>
      <c r="AN81">
        <v>0.85134150099999994</v>
      </c>
      <c r="AO81">
        <v>1.0333941149999999</v>
      </c>
      <c r="AP81">
        <v>90.944668500999995</v>
      </c>
      <c r="AQ81">
        <v>28130.525339989999</v>
      </c>
      <c r="AS81">
        <v>9.8312327429999993</v>
      </c>
      <c r="AV81">
        <v>0.410485936</v>
      </c>
      <c r="AW81">
        <v>4.0355827719999997</v>
      </c>
      <c r="AX81">
        <v>0.17684436100000001</v>
      </c>
      <c r="AY81">
        <v>1.462881747</v>
      </c>
      <c r="AZ81">
        <v>0.88662520700000003</v>
      </c>
    </row>
    <row r="82" spans="1:52">
      <c r="A82" s="22">
        <v>32874</v>
      </c>
      <c r="B82">
        <v>1308315.2799639399</v>
      </c>
      <c r="C82">
        <v>741799.35093753005</v>
      </c>
      <c r="D82">
        <v>253672.846025796</v>
      </c>
      <c r="E82">
        <v>305774.32663627702</v>
      </c>
      <c r="F82">
        <v>300059.89878415398</v>
      </c>
      <c r="G82">
        <v>296086.23776857002</v>
      </c>
      <c r="H82">
        <v>0.81306424200000005</v>
      </c>
      <c r="I82">
        <v>0.804888928</v>
      </c>
      <c r="J82">
        <v>0.81251747500000004</v>
      </c>
      <c r="K82">
        <v>0.858757985</v>
      </c>
      <c r="L82">
        <v>0.91861354100000003</v>
      </c>
      <c r="M82">
        <v>0.94852759600000003</v>
      </c>
      <c r="N82">
        <v>0.73445995900000005</v>
      </c>
      <c r="O82">
        <v>1063744.3719202899</v>
      </c>
      <c r="P82">
        <v>545545.51306603698</v>
      </c>
      <c r="Q82">
        <v>415359.67413863598</v>
      </c>
      <c r="R82">
        <v>102839.184715614</v>
      </c>
      <c r="S82">
        <v>960905.18720467295</v>
      </c>
      <c r="T82">
        <v>81.625012226999999</v>
      </c>
      <c r="U82">
        <v>81.610925694000002</v>
      </c>
      <c r="V82">
        <v>82.522882151999994</v>
      </c>
      <c r="Y82">
        <v>43.84</v>
      </c>
      <c r="AA82">
        <v>-3.9662150000000004E-3</v>
      </c>
      <c r="AB82">
        <v>9.28647E-4</v>
      </c>
      <c r="AC82">
        <v>143378.130092576</v>
      </c>
      <c r="AD82">
        <v>132119.950143503</v>
      </c>
      <c r="AE82">
        <v>11258.179949073001</v>
      </c>
      <c r="AF82">
        <v>7.8520901000000004E-2</v>
      </c>
      <c r="AG82">
        <v>109432.158725473</v>
      </c>
      <c r="AI82">
        <v>11.225662452</v>
      </c>
      <c r="AJ82">
        <v>10.808540000000001</v>
      </c>
      <c r="AK82">
        <v>35.467529695000003</v>
      </c>
      <c r="AL82">
        <v>19.850000000000001</v>
      </c>
      <c r="AM82">
        <v>84.710371412000001</v>
      </c>
      <c r="AN82">
        <v>0.85937360399999996</v>
      </c>
      <c r="AO82">
        <v>1.005292589</v>
      </c>
      <c r="AP82">
        <v>91.699364365999998</v>
      </c>
      <c r="AQ82">
        <v>28464.530118511</v>
      </c>
      <c r="AS82">
        <v>9.9024808780000004</v>
      </c>
      <c r="AV82">
        <v>0.41698321599999999</v>
      </c>
      <c r="AW82">
        <v>4.1291683240000001</v>
      </c>
      <c r="AX82">
        <v>0.18498795700000001</v>
      </c>
      <c r="AY82">
        <v>1.403880188</v>
      </c>
      <c r="AZ82">
        <v>0.82950633200000001</v>
      </c>
    </row>
    <row r="83" spans="1:52">
      <c r="A83" s="22">
        <v>32964</v>
      </c>
      <c r="B83">
        <v>1314289.66912535</v>
      </c>
      <c r="C83">
        <v>746559.63848977606</v>
      </c>
      <c r="D83">
        <v>255627.049546925</v>
      </c>
      <c r="E83">
        <v>304029.31457760802</v>
      </c>
      <c r="F83">
        <v>300129.98123141797</v>
      </c>
      <c r="G83">
        <v>299809.27064565901</v>
      </c>
      <c r="H83">
        <v>0.824667551</v>
      </c>
      <c r="I83">
        <v>0.81414333400000005</v>
      </c>
      <c r="J83">
        <v>0.82805624799999999</v>
      </c>
      <c r="K83">
        <v>0.87072721799999997</v>
      </c>
      <c r="L83">
        <v>0.92144911100000004</v>
      </c>
      <c r="M83">
        <v>0.93749468499999999</v>
      </c>
      <c r="N83">
        <v>0.74456462899999998</v>
      </c>
      <c r="O83">
        <v>1083852.0426894201</v>
      </c>
      <c r="P83">
        <v>559037.01872318296</v>
      </c>
      <c r="Q83">
        <v>419536.58076724701</v>
      </c>
      <c r="R83">
        <v>105278.443198988</v>
      </c>
      <c r="S83">
        <v>978573.59949042997</v>
      </c>
      <c r="T83">
        <v>82.326140969999997</v>
      </c>
      <c r="U83">
        <v>82.455126309999997</v>
      </c>
      <c r="V83">
        <v>81.928250841999997</v>
      </c>
      <c r="Y83">
        <v>43.526666667000001</v>
      </c>
      <c r="AA83">
        <v>3.2086380000000002E-3</v>
      </c>
      <c r="AB83">
        <v>7.3744220000000003E-3</v>
      </c>
      <c r="AC83">
        <v>143879.00035905701</v>
      </c>
      <c r="AD83">
        <v>132698.71595765799</v>
      </c>
      <c r="AE83">
        <v>11180.284401399</v>
      </c>
      <c r="AF83">
        <v>7.7706157999999997E-2</v>
      </c>
      <c r="AG83">
        <v>110072.85944634301</v>
      </c>
      <c r="AI83">
        <v>10.618018136</v>
      </c>
      <c r="AJ83">
        <v>10.79219</v>
      </c>
      <c r="AK83">
        <v>31.592295622000002</v>
      </c>
      <c r="AL83">
        <v>15.96</v>
      </c>
      <c r="AM83">
        <v>87.983985552999997</v>
      </c>
      <c r="AN83">
        <v>0.873734334</v>
      </c>
      <c r="AO83">
        <v>1.007912141</v>
      </c>
      <c r="AP83">
        <v>92.491355902999999</v>
      </c>
      <c r="AQ83">
        <v>28641.838940561</v>
      </c>
      <c r="AS83">
        <v>9.9043133890000004</v>
      </c>
      <c r="AV83">
        <v>0.42535297300000002</v>
      </c>
      <c r="AW83">
        <v>4.2128291500000001</v>
      </c>
      <c r="AX83">
        <v>0.18442191599999999</v>
      </c>
      <c r="AY83">
        <v>1.3903134399999999</v>
      </c>
      <c r="AZ83">
        <v>0.81783380699999997</v>
      </c>
    </row>
    <row r="84" spans="1:52">
      <c r="A84" s="22">
        <v>33055</v>
      </c>
      <c r="B84">
        <v>1326479.05502548</v>
      </c>
      <c r="C84">
        <v>749054.63300780498</v>
      </c>
      <c r="D84">
        <v>256971.79470564</v>
      </c>
      <c r="E84">
        <v>305079.45996925602</v>
      </c>
      <c r="F84">
        <v>310990.702854075</v>
      </c>
      <c r="G84">
        <v>304647.663264676</v>
      </c>
      <c r="H84">
        <v>0.83230075999999997</v>
      </c>
      <c r="I84">
        <v>0.82420866999999998</v>
      </c>
      <c r="J84">
        <v>0.84205351900000003</v>
      </c>
      <c r="K84">
        <v>0.87837391300000001</v>
      </c>
      <c r="L84">
        <v>0.92113833700000003</v>
      </c>
      <c r="M84">
        <v>0.94084296899999997</v>
      </c>
      <c r="N84">
        <v>0.75065067500000004</v>
      </c>
      <c r="O84">
        <v>1104029.5260548301</v>
      </c>
      <c r="P84">
        <v>569059.07769468997</v>
      </c>
      <c r="Q84">
        <v>426663.32086637802</v>
      </c>
      <c r="R84">
        <v>108307.127493758</v>
      </c>
      <c r="S84">
        <v>995722.398561068</v>
      </c>
      <c r="T84">
        <v>83.085904529999993</v>
      </c>
      <c r="U84">
        <v>82.854915200999997</v>
      </c>
      <c r="V84">
        <v>85.597232335000001</v>
      </c>
      <c r="Y84">
        <v>45.496666667</v>
      </c>
      <c r="AA84">
        <v>4.6765859999999999E-3</v>
      </c>
      <c r="AB84">
        <v>4.8216489999999999E-3</v>
      </c>
      <c r="AC84">
        <v>144357.311651861</v>
      </c>
      <c r="AD84">
        <v>133224.96563961601</v>
      </c>
      <c r="AE84">
        <v>11132.346012245</v>
      </c>
      <c r="AF84">
        <v>7.7116607000000004E-2</v>
      </c>
      <c r="AG84">
        <v>110566.416101774</v>
      </c>
      <c r="AI84">
        <v>10.536336843999999</v>
      </c>
      <c r="AJ84">
        <v>10.88659</v>
      </c>
      <c r="AK84">
        <v>43.152794253000003</v>
      </c>
      <c r="AL84">
        <v>26.496700000000001</v>
      </c>
      <c r="AM84">
        <v>89.688058667999996</v>
      </c>
      <c r="AN84">
        <v>0.88714806700000004</v>
      </c>
      <c r="AO84">
        <v>1.0078206089999999</v>
      </c>
      <c r="AP84">
        <v>92.411140351</v>
      </c>
      <c r="AQ84">
        <v>28669.965682757</v>
      </c>
      <c r="AS84">
        <v>9.9566852850000007</v>
      </c>
      <c r="AV84">
        <v>0.42899967100000003</v>
      </c>
      <c r="AW84">
        <v>4.271414708</v>
      </c>
      <c r="AX84">
        <v>0.187594173</v>
      </c>
      <c r="AY84">
        <v>1.3900657439999999</v>
      </c>
      <c r="AZ84">
        <v>0.77130895399999999</v>
      </c>
    </row>
    <row r="85" spans="1:52">
      <c r="A85" s="22">
        <v>33147</v>
      </c>
      <c r="B85">
        <v>1333985.15269645</v>
      </c>
      <c r="C85">
        <v>755658.53966317605</v>
      </c>
      <c r="D85">
        <v>258531.754733793</v>
      </c>
      <c r="E85">
        <v>307378.39044073102</v>
      </c>
      <c r="F85">
        <v>321692.00714503101</v>
      </c>
      <c r="G85">
        <v>314353.89859251498</v>
      </c>
      <c r="H85">
        <v>0.84210505599999996</v>
      </c>
      <c r="I85">
        <v>0.836222829</v>
      </c>
      <c r="J85">
        <v>0.85411849299999998</v>
      </c>
      <c r="K85">
        <v>0.88676327499999996</v>
      </c>
      <c r="L85">
        <v>0.93151141999999998</v>
      </c>
      <c r="M85">
        <v>0.95735715499999996</v>
      </c>
      <c r="N85">
        <v>0.75757355100000001</v>
      </c>
      <c r="O85">
        <v>1123355.6411348099</v>
      </c>
      <c r="P85">
        <v>582255.14648265799</v>
      </c>
      <c r="Q85">
        <v>428336.72208514903</v>
      </c>
      <c r="R85">
        <v>112763.772567002</v>
      </c>
      <c r="S85">
        <v>1010591.86856781</v>
      </c>
      <c r="T85">
        <v>84.158198003999999</v>
      </c>
      <c r="U85">
        <v>83.636975333999999</v>
      </c>
      <c r="V85">
        <v>89.876722689999994</v>
      </c>
      <c r="Y85">
        <v>47.75</v>
      </c>
      <c r="AA85">
        <v>1.0322280000000001E-3</v>
      </c>
      <c r="AB85">
        <v>2.1798389999999998E-3</v>
      </c>
      <c r="AC85">
        <v>144989.34020699401</v>
      </c>
      <c r="AD85">
        <v>133826.820798842</v>
      </c>
      <c r="AE85">
        <v>11162.519408153001</v>
      </c>
      <c r="AF85">
        <v>7.6988552000000002E-2</v>
      </c>
      <c r="AG85">
        <v>111255.189917966</v>
      </c>
      <c r="AI85">
        <v>11.046291095999999</v>
      </c>
      <c r="AJ85">
        <v>10.97771</v>
      </c>
      <c r="AK85">
        <v>47.900197173999999</v>
      </c>
      <c r="AL85">
        <v>32.536700000000003</v>
      </c>
      <c r="AM85">
        <v>85.562407969000006</v>
      </c>
      <c r="AN85">
        <v>0.892891294</v>
      </c>
      <c r="AO85">
        <v>1.0098764330000001</v>
      </c>
      <c r="AP85">
        <v>92.117236038000001</v>
      </c>
      <c r="AQ85">
        <v>28724.154454271</v>
      </c>
      <c r="AS85">
        <v>9.9679955390000003</v>
      </c>
      <c r="AV85">
        <v>0.43647798100000001</v>
      </c>
      <c r="AW85">
        <v>4.3508105700000002</v>
      </c>
      <c r="AX85">
        <v>0.18362463500000001</v>
      </c>
      <c r="AY85">
        <v>1.368575052</v>
      </c>
      <c r="AZ85">
        <v>0.73176852800000003</v>
      </c>
    </row>
    <row r="86" spans="1:52">
      <c r="A86" s="22">
        <v>33239</v>
      </c>
      <c r="B86">
        <v>1343203.79428951</v>
      </c>
      <c r="C86">
        <v>763959.75585895695</v>
      </c>
      <c r="D86">
        <v>260010.09554738799</v>
      </c>
      <c r="E86">
        <v>307383.232624278</v>
      </c>
      <c r="F86">
        <v>318282.97384085902</v>
      </c>
      <c r="G86">
        <v>316651.02211958502</v>
      </c>
      <c r="H86">
        <v>0.85350856799999997</v>
      </c>
      <c r="I86">
        <v>0.84350973699999998</v>
      </c>
      <c r="J86">
        <v>0.859792318</v>
      </c>
      <c r="K86">
        <v>0.89474975899999998</v>
      </c>
      <c r="L86">
        <v>0.93151253899999997</v>
      </c>
      <c r="M86">
        <v>0.95007210099999995</v>
      </c>
      <c r="N86">
        <v>0.76934911299999997</v>
      </c>
      <c r="O86">
        <v>1146435.94663766</v>
      </c>
      <c r="P86">
        <v>591077.82198875805</v>
      </c>
      <c r="Q86">
        <v>442314.82625254401</v>
      </c>
      <c r="R86">
        <v>113043.298396354</v>
      </c>
      <c r="S86">
        <v>1033392.6482413</v>
      </c>
      <c r="T86">
        <v>85.019992165000005</v>
      </c>
      <c r="U86">
        <v>84.710685132999998</v>
      </c>
      <c r="V86">
        <v>88.741820055000005</v>
      </c>
      <c r="Y86">
        <v>47.156666667000003</v>
      </c>
      <c r="AA86">
        <v>-1.788906E-3</v>
      </c>
      <c r="AB86">
        <v>2.011325E-3</v>
      </c>
      <c r="AC86">
        <v>145563.68805349999</v>
      </c>
      <c r="AD86">
        <v>134371.59004571999</v>
      </c>
      <c r="AE86">
        <v>11192.09800778</v>
      </c>
      <c r="AF86">
        <v>7.6887979999999995E-2</v>
      </c>
      <c r="AG86">
        <v>111852.758766488</v>
      </c>
      <c r="AI86">
        <v>11.096522687</v>
      </c>
      <c r="AJ86">
        <v>10.55287</v>
      </c>
      <c r="AK86">
        <v>35.980144199000001</v>
      </c>
      <c r="AL86">
        <v>20.75</v>
      </c>
      <c r="AM86">
        <v>82.154261739999995</v>
      </c>
      <c r="AN86">
        <v>0.90707587199999995</v>
      </c>
      <c r="AO86">
        <v>1.018743272</v>
      </c>
      <c r="AP86">
        <v>92.049564864000004</v>
      </c>
      <c r="AQ86">
        <v>28965.776690608</v>
      </c>
      <c r="AS86">
        <v>9.9961888810000001</v>
      </c>
      <c r="AV86">
        <v>0.44005073900000002</v>
      </c>
      <c r="AW86">
        <v>4.3988303020000004</v>
      </c>
      <c r="AX86">
        <v>0.185815539</v>
      </c>
      <c r="AY86">
        <v>1.3765489930000001</v>
      </c>
      <c r="AZ86">
        <v>0.74555406999999996</v>
      </c>
    </row>
    <row r="87" spans="1:52">
      <c r="A87" s="22">
        <v>33329</v>
      </c>
      <c r="B87">
        <v>1347193.6233115599</v>
      </c>
      <c r="C87">
        <v>770513.09936617303</v>
      </c>
      <c r="D87">
        <v>263975.84273029398</v>
      </c>
      <c r="E87">
        <v>308066.37841542898</v>
      </c>
      <c r="F87">
        <v>316433.88911538001</v>
      </c>
      <c r="G87">
        <v>318103.508482465</v>
      </c>
      <c r="H87">
        <v>0.86570064899999999</v>
      </c>
      <c r="I87">
        <v>0.85507040700000003</v>
      </c>
      <c r="J87">
        <v>0.87911396399999997</v>
      </c>
      <c r="K87">
        <v>0.90882374499999996</v>
      </c>
      <c r="L87">
        <v>0.933781203</v>
      </c>
      <c r="M87">
        <v>0.95136246700000004</v>
      </c>
      <c r="N87">
        <v>0.77967578000000004</v>
      </c>
      <c r="O87">
        <v>1166266.39466123</v>
      </c>
      <c r="P87">
        <v>606120.72863399598</v>
      </c>
      <c r="Q87">
        <v>444253.51019175298</v>
      </c>
      <c r="R87">
        <v>115892.155835483</v>
      </c>
      <c r="S87">
        <v>1050374.2388257501</v>
      </c>
      <c r="T87">
        <v>85.857354021000006</v>
      </c>
      <c r="U87">
        <v>85.744483356999993</v>
      </c>
      <c r="V87">
        <v>87.690772873</v>
      </c>
      <c r="Y87">
        <v>46.586666667000003</v>
      </c>
      <c r="AA87">
        <v>-3.1598580000000002E-3</v>
      </c>
      <c r="AB87">
        <v>2.972293E-3</v>
      </c>
      <c r="AC87">
        <v>145535.46336339999</v>
      </c>
      <c r="AD87">
        <v>134254.92760076001</v>
      </c>
      <c r="AE87">
        <v>11280.535762641</v>
      </c>
      <c r="AF87">
        <v>7.7510563000000005E-2</v>
      </c>
      <c r="AG87">
        <v>111683.925558086</v>
      </c>
      <c r="AI87">
        <v>10.461557802</v>
      </c>
      <c r="AJ87">
        <v>10.05186</v>
      </c>
      <c r="AK87">
        <v>33.300561770999998</v>
      </c>
      <c r="AL87">
        <v>18.79</v>
      </c>
      <c r="AM87">
        <v>78.566739393000006</v>
      </c>
      <c r="AN87">
        <v>0.91748291199999998</v>
      </c>
      <c r="AO87">
        <v>1.054590919</v>
      </c>
      <c r="AP87">
        <v>91.993485215000007</v>
      </c>
      <c r="AQ87">
        <v>29027.015206567001</v>
      </c>
      <c r="AS87">
        <v>10.034593495999999</v>
      </c>
      <c r="AV87">
        <v>0.449913597</v>
      </c>
      <c r="AW87">
        <v>4.5147000520000002</v>
      </c>
      <c r="AX87">
        <v>0.18473551999999999</v>
      </c>
      <c r="AY87">
        <v>1.4515044130000001</v>
      </c>
      <c r="AZ87">
        <v>0.84203059499999999</v>
      </c>
    </row>
    <row r="88" spans="1:52">
      <c r="A88" s="22">
        <v>33420</v>
      </c>
      <c r="B88">
        <v>1346821.4361181599</v>
      </c>
      <c r="C88">
        <v>767966.66746001004</v>
      </c>
      <c r="D88">
        <v>267686.82794293697</v>
      </c>
      <c r="E88">
        <v>307574.08033187501</v>
      </c>
      <c r="F88">
        <v>323208.19387550501</v>
      </c>
      <c r="G88">
        <v>323111.61996273999</v>
      </c>
      <c r="H88">
        <v>0.87675921499999998</v>
      </c>
      <c r="I88">
        <v>0.86905278900000005</v>
      </c>
      <c r="J88">
        <v>0.87993665600000004</v>
      </c>
      <c r="K88">
        <v>0.919887067</v>
      </c>
      <c r="L88">
        <v>0.93751972699999997</v>
      </c>
      <c r="M88">
        <v>0.96056503400000004</v>
      </c>
      <c r="N88">
        <v>0.78794260400000005</v>
      </c>
      <c r="O88">
        <v>1180838.10444825</v>
      </c>
      <c r="P88">
        <v>613057.047933436</v>
      </c>
      <c r="Q88">
        <v>448160.94128624699</v>
      </c>
      <c r="R88">
        <v>119620.115228568</v>
      </c>
      <c r="S88">
        <v>1061217.98921968</v>
      </c>
      <c r="T88">
        <v>86.955721494000002</v>
      </c>
      <c r="U88">
        <v>86.581157222000002</v>
      </c>
      <c r="V88">
        <v>91.220701480000002</v>
      </c>
      <c r="Y88">
        <v>48.466666666999998</v>
      </c>
      <c r="AA88">
        <v>-2.9474919999999999E-3</v>
      </c>
      <c r="AB88">
        <v>3.2816989999999999E-3</v>
      </c>
      <c r="AC88">
        <v>145244.58898597601</v>
      </c>
      <c r="AD88">
        <v>133764.731272395</v>
      </c>
      <c r="AE88">
        <v>11479.857713580999</v>
      </c>
      <c r="AF88">
        <v>7.9038108999999995E-2</v>
      </c>
      <c r="AG88">
        <v>111222.708874894</v>
      </c>
      <c r="AI88">
        <v>10.505995789</v>
      </c>
      <c r="AJ88">
        <v>10.14279</v>
      </c>
      <c r="AK88">
        <v>34.190055022999999</v>
      </c>
      <c r="AL88">
        <v>19.8767</v>
      </c>
      <c r="AM88">
        <v>77.131730454999996</v>
      </c>
      <c r="AN88">
        <v>0.92643661200000005</v>
      </c>
      <c r="AO88">
        <v>1.063105953</v>
      </c>
      <c r="AP88">
        <v>92.112407735000005</v>
      </c>
      <c r="AQ88">
        <v>29047.152663643999</v>
      </c>
      <c r="AS88">
        <v>10.068584023</v>
      </c>
      <c r="AV88">
        <v>0.455188068</v>
      </c>
      <c r="AW88">
        <v>4.583099313</v>
      </c>
      <c r="AX88">
        <v>0.17917915300000001</v>
      </c>
      <c r="AY88">
        <v>1.4538965049999999</v>
      </c>
      <c r="AZ88">
        <v>0.849770515</v>
      </c>
    </row>
    <row r="89" spans="1:52">
      <c r="A89" s="22">
        <v>33512</v>
      </c>
      <c r="B89">
        <v>1359629.72385458</v>
      </c>
      <c r="C89">
        <v>778800.11201624398</v>
      </c>
      <c r="D89">
        <v>270783.24615140201</v>
      </c>
      <c r="E89">
        <v>311710.96820580697</v>
      </c>
      <c r="F89">
        <v>328844.95222280599</v>
      </c>
      <c r="G89">
        <v>322406.05639256001</v>
      </c>
      <c r="H89">
        <v>0.88983942599999999</v>
      </c>
      <c r="I89">
        <v>0.88112892200000004</v>
      </c>
      <c r="J89">
        <v>0.89200901099999996</v>
      </c>
      <c r="K89">
        <v>0.92467673900000003</v>
      </c>
      <c r="L89">
        <v>0.93927301699999999</v>
      </c>
      <c r="M89">
        <v>0.953514109</v>
      </c>
      <c r="N89">
        <v>0.79818392699999996</v>
      </c>
      <c r="O89">
        <v>1209852.13372615</v>
      </c>
      <c r="P89">
        <v>622992.17532023799</v>
      </c>
      <c r="Q89">
        <v>462242.41667386098</v>
      </c>
      <c r="R89">
        <v>124617.541732053</v>
      </c>
      <c r="S89">
        <v>1085234.5919941</v>
      </c>
      <c r="T89">
        <v>87.655373971000003</v>
      </c>
      <c r="U89">
        <v>87.348529389999996</v>
      </c>
      <c r="V89">
        <v>91.656391438</v>
      </c>
      <c r="Y89">
        <v>48.696666667000002</v>
      </c>
      <c r="AA89">
        <v>7.4021700000000005E-4</v>
      </c>
      <c r="AB89">
        <v>-4.6362200000000001E-4</v>
      </c>
      <c r="AC89">
        <v>145253.49060853699</v>
      </c>
      <c r="AD89">
        <v>133579.56977718201</v>
      </c>
      <c r="AE89">
        <v>11673.920831355001</v>
      </c>
      <c r="AF89">
        <v>8.0369296000000007E-2</v>
      </c>
      <c r="AG89">
        <v>111106.98675908599</v>
      </c>
      <c r="AI89">
        <v>10.732214710999999</v>
      </c>
      <c r="AJ89">
        <v>9.8941759999999999</v>
      </c>
      <c r="AK89">
        <v>34.709558023</v>
      </c>
      <c r="AL89">
        <v>20.51</v>
      </c>
      <c r="AM89">
        <v>76.414225985000002</v>
      </c>
      <c r="AN89">
        <v>0.93496597400000003</v>
      </c>
      <c r="AO89">
        <v>1.0539337209999999</v>
      </c>
      <c r="AP89">
        <v>92.359974391999998</v>
      </c>
      <c r="AQ89">
        <v>29173.367403327</v>
      </c>
      <c r="AS89">
        <v>10.178425684</v>
      </c>
      <c r="AV89">
        <v>0.45820723400000002</v>
      </c>
      <c r="AW89">
        <v>4.6638282809999998</v>
      </c>
      <c r="AX89">
        <v>0.17093228399999999</v>
      </c>
      <c r="AY89">
        <v>1.4158351579999999</v>
      </c>
      <c r="AZ89">
        <v>0.79713902400000003</v>
      </c>
    </row>
    <row r="90" spans="1:52">
      <c r="A90" s="22">
        <v>33604</v>
      </c>
      <c r="B90">
        <v>1380154.0616107499</v>
      </c>
      <c r="C90">
        <v>783517.59764737706</v>
      </c>
      <c r="D90">
        <v>272415.22118004097</v>
      </c>
      <c r="E90">
        <v>317316.08144283597</v>
      </c>
      <c r="F90">
        <v>333591.56083000702</v>
      </c>
      <c r="G90">
        <v>332154.29140398599</v>
      </c>
      <c r="H90">
        <v>0.89645010000000003</v>
      </c>
      <c r="I90">
        <v>0.88906165599999998</v>
      </c>
      <c r="J90">
        <v>0.901114109</v>
      </c>
      <c r="K90">
        <v>0.92875372899999997</v>
      </c>
      <c r="L90">
        <v>0.93701092100000005</v>
      </c>
      <c r="M90">
        <v>0.94724821400000003</v>
      </c>
      <c r="N90">
        <v>0.80595688399999998</v>
      </c>
      <c r="O90">
        <v>1237239.2465753499</v>
      </c>
      <c r="P90">
        <v>635393.88659285102</v>
      </c>
      <c r="Q90">
        <v>476950.78016726201</v>
      </c>
      <c r="R90">
        <v>124894.579815241</v>
      </c>
      <c r="S90">
        <v>1112344.6667601101</v>
      </c>
      <c r="T90">
        <v>88.587865886000003</v>
      </c>
      <c r="U90">
        <v>88.458591282</v>
      </c>
      <c r="V90">
        <v>90.223099512999994</v>
      </c>
      <c r="Y90">
        <v>47.936666666999997</v>
      </c>
      <c r="AA90">
        <v>-3.7870590000000002E-3</v>
      </c>
      <c r="AB90">
        <v>-2.127215E-3</v>
      </c>
      <c r="AC90">
        <v>145268.57801093301</v>
      </c>
      <c r="AD90">
        <v>133451.13405796001</v>
      </c>
      <c r="AE90">
        <v>11817.443952973001</v>
      </c>
      <c r="AF90">
        <v>8.1348933999999998E-2</v>
      </c>
      <c r="AG90">
        <v>110889.662780698</v>
      </c>
      <c r="AI90">
        <v>10.849247498</v>
      </c>
      <c r="AJ90">
        <v>9.5798579999999998</v>
      </c>
      <c r="AK90">
        <v>32.436349530000001</v>
      </c>
      <c r="AL90">
        <v>18.206700000000001</v>
      </c>
      <c r="AM90">
        <v>77.131730454999996</v>
      </c>
      <c r="AN90">
        <v>0.94109624800000002</v>
      </c>
      <c r="AO90">
        <v>1.051710294</v>
      </c>
      <c r="AP90">
        <v>92.855370127</v>
      </c>
      <c r="AQ90">
        <v>29531.467399334</v>
      </c>
      <c r="AS90">
        <v>10.342018232999999</v>
      </c>
      <c r="AV90">
        <v>0.46037895600000001</v>
      </c>
      <c r="AW90">
        <v>4.7612475610000002</v>
      </c>
      <c r="AX90">
        <v>0.17630664600000001</v>
      </c>
      <c r="AY90">
        <v>1.4091148529999999</v>
      </c>
      <c r="AZ90">
        <v>0.79200749000000004</v>
      </c>
    </row>
    <row r="91" spans="1:52">
      <c r="A91" s="22">
        <v>33695</v>
      </c>
      <c r="B91">
        <v>1369618.9968771599</v>
      </c>
      <c r="C91">
        <v>784408.13097281603</v>
      </c>
      <c r="D91">
        <v>272668.03582060302</v>
      </c>
      <c r="E91">
        <v>312655.976085881</v>
      </c>
      <c r="F91">
        <v>331518.74544594</v>
      </c>
      <c r="G91">
        <v>330989.02131380199</v>
      </c>
      <c r="H91">
        <v>0.904815484</v>
      </c>
      <c r="I91">
        <v>0.89763915599999999</v>
      </c>
      <c r="J91">
        <v>0.91169984299999995</v>
      </c>
      <c r="K91">
        <v>0.93274528599999995</v>
      </c>
      <c r="L91">
        <v>0.93979562400000005</v>
      </c>
      <c r="M91">
        <v>0.94667719400000006</v>
      </c>
      <c r="N91">
        <v>0.81423010299999998</v>
      </c>
      <c r="O91">
        <v>1239252.47606855</v>
      </c>
      <c r="P91">
        <v>641639.81691996695</v>
      </c>
      <c r="Q91">
        <v>473545.19986243499</v>
      </c>
      <c r="R91">
        <v>124067.45928614899</v>
      </c>
      <c r="S91">
        <v>1115185.0167824</v>
      </c>
      <c r="T91">
        <v>89.489615779999994</v>
      </c>
      <c r="U91">
        <v>89.419316691999995</v>
      </c>
      <c r="V91">
        <v>90.936592923999996</v>
      </c>
      <c r="Y91">
        <v>48.313333333000003</v>
      </c>
      <c r="AA91">
        <v>-1.738519E-3</v>
      </c>
      <c r="AB91">
        <v>-3.02257E-4</v>
      </c>
      <c r="AC91">
        <v>145388.76371227301</v>
      </c>
      <c r="AD91">
        <v>133245.636907204</v>
      </c>
      <c r="AE91">
        <v>12143.126805069</v>
      </c>
      <c r="AF91">
        <v>8.3521768999999996E-2</v>
      </c>
      <c r="AG91">
        <v>110758.062128602</v>
      </c>
      <c r="AI91">
        <v>10.979088303999999</v>
      </c>
      <c r="AJ91">
        <v>9.6760699999999993</v>
      </c>
      <c r="AK91">
        <v>34.595626922000001</v>
      </c>
      <c r="AL91">
        <v>20.1233</v>
      </c>
      <c r="AM91">
        <v>77.983767012000001</v>
      </c>
      <c r="AN91">
        <v>0.94807158800000002</v>
      </c>
      <c r="AO91">
        <v>1.0531315080000001</v>
      </c>
      <c r="AP91">
        <v>92.963182825999993</v>
      </c>
      <c r="AQ91">
        <v>29419.227694907</v>
      </c>
      <c r="AS91">
        <v>10.27890315</v>
      </c>
      <c r="AV91">
        <v>0.46848051800000001</v>
      </c>
      <c r="AW91">
        <v>4.8154658709999998</v>
      </c>
      <c r="AX91">
        <v>0.17352856999999999</v>
      </c>
      <c r="AY91">
        <v>1.40595695</v>
      </c>
      <c r="AZ91">
        <v>0.78627458699999997</v>
      </c>
    </row>
    <row r="92" spans="1:52">
      <c r="A92" s="22">
        <v>33786</v>
      </c>
      <c r="B92">
        <v>1365783.6701893599</v>
      </c>
      <c r="C92">
        <v>782985.20800043503</v>
      </c>
      <c r="D92">
        <v>275041.15428391198</v>
      </c>
      <c r="E92">
        <v>306639.834209294</v>
      </c>
      <c r="F92">
        <v>331416.19271801499</v>
      </c>
      <c r="G92">
        <v>328831.24875995802</v>
      </c>
      <c r="H92">
        <v>0.91246575699999999</v>
      </c>
      <c r="I92">
        <v>0.90435318499999995</v>
      </c>
      <c r="J92">
        <v>0.91984628800000001</v>
      </c>
      <c r="K92">
        <v>0.93852441900000005</v>
      </c>
      <c r="L92">
        <v>0.93891802899999999</v>
      </c>
      <c r="M92">
        <v>0.94304754899999998</v>
      </c>
      <c r="N92">
        <v>0.82096582299999998</v>
      </c>
      <c r="O92">
        <v>1246230.83070754</v>
      </c>
      <c r="P92">
        <v>652254.14023506595</v>
      </c>
      <c r="Q92">
        <v>469007.57522149902</v>
      </c>
      <c r="R92">
        <v>124969.115250976</v>
      </c>
      <c r="S92">
        <v>1121261.71545656</v>
      </c>
      <c r="T92">
        <v>89.920553190000007</v>
      </c>
      <c r="U92">
        <v>89.925215800000004</v>
      </c>
      <c r="V92">
        <v>90.708599000000007</v>
      </c>
      <c r="Y92">
        <v>48.193333332999998</v>
      </c>
      <c r="AA92">
        <v>-6.0244920000000002E-3</v>
      </c>
      <c r="AB92">
        <v>-6.8823870000000002E-3</v>
      </c>
      <c r="AC92">
        <v>145219.378943082</v>
      </c>
      <c r="AD92">
        <v>132605.59890641301</v>
      </c>
      <c r="AE92">
        <v>12613.780036669001</v>
      </c>
      <c r="AF92">
        <v>8.6860171E-2</v>
      </c>
      <c r="AG92">
        <v>110152.106112439</v>
      </c>
      <c r="AI92">
        <v>11.928408989999999</v>
      </c>
      <c r="AJ92">
        <v>10.052099999999999</v>
      </c>
      <c r="AK92">
        <v>34.668513986000001</v>
      </c>
      <c r="AL92">
        <v>20.14</v>
      </c>
      <c r="AM92">
        <v>78.297675217000005</v>
      </c>
      <c r="AN92">
        <v>0.94992262699999996</v>
      </c>
      <c r="AO92">
        <v>1.033288998</v>
      </c>
      <c r="AP92">
        <v>93.373430382999999</v>
      </c>
      <c r="AQ92">
        <v>29400.021163369998</v>
      </c>
      <c r="AS92">
        <v>10.299592788</v>
      </c>
      <c r="AV92">
        <v>0.47756768100000002</v>
      </c>
      <c r="AW92">
        <v>4.9187526439999996</v>
      </c>
      <c r="AX92">
        <v>0.177117518</v>
      </c>
      <c r="AY92">
        <v>1.352316241</v>
      </c>
      <c r="AZ92">
        <v>0.72153541700000001</v>
      </c>
    </row>
    <row r="93" spans="1:52">
      <c r="A93" s="22">
        <v>33878</v>
      </c>
      <c r="B93">
        <v>1363052.66873273</v>
      </c>
      <c r="C93">
        <v>789440.53224277799</v>
      </c>
      <c r="D93">
        <v>276576.62375226599</v>
      </c>
      <c r="E93">
        <v>304043.38672622299</v>
      </c>
      <c r="F93">
        <v>330791.67786195502</v>
      </c>
      <c r="G93">
        <v>328063.91878201597</v>
      </c>
      <c r="H93">
        <v>0.92063970399999995</v>
      </c>
      <c r="I93">
        <v>0.91375213200000005</v>
      </c>
      <c r="J93">
        <v>0.92979614399999999</v>
      </c>
      <c r="K93">
        <v>0.943676772</v>
      </c>
      <c r="L93">
        <v>0.94172296499999997</v>
      </c>
      <c r="M93">
        <v>0.952617677</v>
      </c>
      <c r="N93">
        <v>0.82667117099999998</v>
      </c>
      <c r="O93">
        <v>1254880.4048164401</v>
      </c>
      <c r="P93">
        <v>651848.11508395802</v>
      </c>
      <c r="Q93">
        <v>474948.23016111401</v>
      </c>
      <c r="R93">
        <v>128084.059571369</v>
      </c>
      <c r="S93">
        <v>1126796.3452450701</v>
      </c>
      <c r="T93">
        <v>90.521341734000003</v>
      </c>
      <c r="U93">
        <v>90.520822452000004</v>
      </c>
      <c r="V93">
        <v>91.193541785999997</v>
      </c>
      <c r="Y93">
        <v>48.45</v>
      </c>
      <c r="AA93">
        <v>-1.957318E-3</v>
      </c>
      <c r="AB93">
        <v>-1.156151E-3</v>
      </c>
      <c r="AC93">
        <v>145038.13513730199</v>
      </c>
      <c r="AD93">
        <v>131963.420310302</v>
      </c>
      <c r="AE93">
        <v>13074.714827</v>
      </c>
      <c r="AF93">
        <v>9.0146738000000004E-2</v>
      </c>
      <c r="AG93">
        <v>109665.79582351301</v>
      </c>
      <c r="AI93">
        <v>11.451664051</v>
      </c>
      <c r="AJ93">
        <v>10.01286</v>
      </c>
      <c r="AK93">
        <v>33.048520430000004</v>
      </c>
      <c r="AL93">
        <v>19.186699999999998</v>
      </c>
      <c r="AM93">
        <v>74.710152871000005</v>
      </c>
      <c r="AN93">
        <v>0.95332432</v>
      </c>
      <c r="AO93">
        <v>1.0501178520000001</v>
      </c>
      <c r="AP93">
        <v>93.716503940999999</v>
      </c>
      <c r="AQ93">
        <v>29433.319707728999</v>
      </c>
      <c r="AS93">
        <v>10.329018947</v>
      </c>
      <c r="AV93">
        <v>0.478226653</v>
      </c>
      <c r="AW93">
        <v>4.9396121559999999</v>
      </c>
      <c r="AX93">
        <v>0.17194109099999999</v>
      </c>
      <c r="AY93">
        <v>1.3648515379999999</v>
      </c>
      <c r="AZ93">
        <v>0.78856373000000002</v>
      </c>
    </row>
    <row r="94" spans="1:52">
      <c r="A94" s="22">
        <v>33970</v>
      </c>
      <c r="B94">
        <v>1353765.45886608</v>
      </c>
      <c r="C94">
        <v>776290.32312038296</v>
      </c>
      <c r="D94">
        <v>276931.65270386502</v>
      </c>
      <c r="E94">
        <v>295464.17313442897</v>
      </c>
      <c r="F94">
        <v>330130.40874326898</v>
      </c>
      <c r="G94">
        <v>315381.39800544397</v>
      </c>
      <c r="H94">
        <v>0.93213704799999997</v>
      </c>
      <c r="I94">
        <v>0.92736157299999999</v>
      </c>
      <c r="J94">
        <v>0.93468887499999997</v>
      </c>
      <c r="K94">
        <v>0.95219572500000005</v>
      </c>
      <c r="L94">
        <v>0.94782705300000003</v>
      </c>
      <c r="M94">
        <v>0.95599110399999998</v>
      </c>
      <c r="N94">
        <v>0.84176484900000004</v>
      </c>
      <c r="O94">
        <v>1261894.93803031</v>
      </c>
      <c r="P94">
        <v>651440.98071227095</v>
      </c>
      <c r="Q94">
        <v>488111.19672701001</v>
      </c>
      <c r="R94">
        <v>122342.76059102701</v>
      </c>
      <c r="S94">
        <v>1139552.1774392801</v>
      </c>
      <c r="T94">
        <v>91.620047209000006</v>
      </c>
      <c r="U94">
        <v>91.681910522999999</v>
      </c>
      <c r="V94">
        <v>92.028280139000003</v>
      </c>
      <c r="Y94">
        <v>48.886666667</v>
      </c>
      <c r="AA94">
        <v>6.1147479999999997E-3</v>
      </c>
      <c r="AB94">
        <v>-2.923026E-3</v>
      </c>
      <c r="AC94">
        <v>145339.33099601799</v>
      </c>
      <c r="AD94">
        <v>131330.87439313199</v>
      </c>
      <c r="AE94">
        <v>14008.456602886999</v>
      </c>
      <c r="AF94">
        <v>9.6384485000000006E-2</v>
      </c>
      <c r="AG94">
        <v>109379.191514349</v>
      </c>
      <c r="AI94">
        <v>10.706122967000001</v>
      </c>
      <c r="AJ94">
        <v>9.4171750000000003</v>
      </c>
      <c r="AK94">
        <v>31.599665595000001</v>
      </c>
      <c r="AL94">
        <v>18.193300000000001</v>
      </c>
      <c r="AM94">
        <v>72.333419316000004</v>
      </c>
      <c r="AN94">
        <v>0.96111355300000001</v>
      </c>
      <c r="AO94">
        <v>1.0705070800000001</v>
      </c>
      <c r="AP94">
        <v>94.268305568000002</v>
      </c>
      <c r="AQ94">
        <v>29223.912134098999</v>
      </c>
      <c r="AS94">
        <v>10.308051819999999</v>
      </c>
      <c r="AV94">
        <v>0.48120667900000003</v>
      </c>
      <c r="AW94">
        <v>4.9603033840000004</v>
      </c>
      <c r="AX94">
        <v>0.17257038199999999</v>
      </c>
      <c r="AY94">
        <v>1.3979272110000001</v>
      </c>
      <c r="AZ94">
        <v>0.83999921499999997</v>
      </c>
    </row>
    <row r="95" spans="1:52">
      <c r="A95" s="22">
        <v>34060</v>
      </c>
      <c r="B95">
        <v>1354769.6397952801</v>
      </c>
      <c r="C95">
        <v>776156.72159156599</v>
      </c>
      <c r="D95">
        <v>278406.539720345</v>
      </c>
      <c r="E95">
        <v>290822.18762504502</v>
      </c>
      <c r="F95">
        <v>329287.48188001401</v>
      </c>
      <c r="G95">
        <v>314238.06068619603</v>
      </c>
      <c r="H95">
        <v>0.94061105700000003</v>
      </c>
      <c r="I95">
        <v>0.93531665600000002</v>
      </c>
      <c r="J95">
        <v>0.94724540300000004</v>
      </c>
      <c r="K95">
        <v>0.95975308500000001</v>
      </c>
      <c r="L95">
        <v>0.95483305299999999</v>
      </c>
      <c r="M95">
        <v>0.95762810700000001</v>
      </c>
      <c r="N95">
        <v>0.84899342600000005</v>
      </c>
      <c r="O95">
        <v>1274311.3032816399</v>
      </c>
      <c r="P95">
        <v>654627.42858634202</v>
      </c>
      <c r="Q95">
        <v>495563.08873107302</v>
      </c>
      <c r="R95">
        <v>124120.785964225</v>
      </c>
      <c r="S95">
        <v>1150190.5173174201</v>
      </c>
      <c r="T95">
        <v>92.454077380000001</v>
      </c>
      <c r="U95">
        <v>92.534694231000003</v>
      </c>
      <c r="V95">
        <v>92.665866543999996</v>
      </c>
      <c r="Y95">
        <v>49.233333332999997</v>
      </c>
      <c r="AA95">
        <v>1.0379896E-2</v>
      </c>
      <c r="AB95">
        <v>-2.0729099999999999E-4</v>
      </c>
      <c r="AC95">
        <v>145448.19786919301</v>
      </c>
      <c r="AD95">
        <v>130742.21068002901</v>
      </c>
      <c r="AE95">
        <v>14705.987189162999</v>
      </c>
      <c r="AF95">
        <v>0.10110807400000001</v>
      </c>
      <c r="AG95">
        <v>108892.374532154</v>
      </c>
      <c r="AI95">
        <v>9.0912239360000004</v>
      </c>
      <c r="AJ95">
        <v>8.9925999999999995</v>
      </c>
      <c r="AK95">
        <v>31.565225470000001</v>
      </c>
      <c r="AL95">
        <v>18.243300000000001</v>
      </c>
      <c r="AM95">
        <v>71.840134993000007</v>
      </c>
      <c r="AN95">
        <v>0.96587997599999997</v>
      </c>
      <c r="AO95">
        <v>1.082289762</v>
      </c>
      <c r="AP95">
        <v>94.409570251000005</v>
      </c>
      <c r="AQ95">
        <v>29221.415466842998</v>
      </c>
      <c r="AS95">
        <v>10.362144197999999</v>
      </c>
      <c r="AV95">
        <v>0.48320202099999998</v>
      </c>
      <c r="AW95">
        <v>5.0070090230000002</v>
      </c>
      <c r="AX95">
        <v>0.172823265</v>
      </c>
      <c r="AY95">
        <v>1.363111698</v>
      </c>
      <c r="AZ95">
        <v>0.82860661099999999</v>
      </c>
    </row>
    <row r="96" spans="1:52">
      <c r="A96" s="22">
        <v>34151</v>
      </c>
      <c r="B96">
        <v>1360386.67156382</v>
      </c>
      <c r="C96">
        <v>778661.51132637798</v>
      </c>
      <c r="D96">
        <v>278706.12102101598</v>
      </c>
      <c r="E96">
        <v>291222.07999354298</v>
      </c>
      <c r="F96">
        <v>333837.35992274299</v>
      </c>
      <c r="G96">
        <v>316759.39814218698</v>
      </c>
      <c r="H96">
        <v>0.94693693800000001</v>
      </c>
      <c r="I96">
        <v>0.94327384000000003</v>
      </c>
      <c r="J96">
        <v>0.95009914299999998</v>
      </c>
      <c r="K96">
        <v>0.963969662</v>
      </c>
      <c r="L96">
        <v>0.96400962000000001</v>
      </c>
      <c r="M96">
        <v>0.96764021700000002</v>
      </c>
      <c r="N96">
        <v>0.85361510799999996</v>
      </c>
      <c r="O96">
        <v>1288200.3892915901</v>
      </c>
      <c r="P96">
        <v>654367.34661198803</v>
      </c>
      <c r="Q96">
        <v>506879.26906022802</v>
      </c>
      <c r="R96">
        <v>126953.773619377</v>
      </c>
      <c r="S96">
        <v>1161246.61567222</v>
      </c>
      <c r="T96">
        <v>93.052693082999994</v>
      </c>
      <c r="U96">
        <v>93.115676196999999</v>
      </c>
      <c r="V96">
        <v>93.384236892000004</v>
      </c>
      <c r="Y96">
        <v>49.613333333</v>
      </c>
      <c r="AA96">
        <v>1.0973969E-2</v>
      </c>
      <c r="AB96">
        <v>-9.1338499999999996E-4</v>
      </c>
      <c r="AC96">
        <v>145640.54559920001</v>
      </c>
      <c r="AD96">
        <v>130407.207512391</v>
      </c>
      <c r="AE96">
        <v>15233.338086809001</v>
      </c>
      <c r="AF96">
        <v>0.10459544799999999</v>
      </c>
      <c r="AG96">
        <v>108546.23044432</v>
      </c>
      <c r="AI96">
        <v>8.1200998729999991</v>
      </c>
      <c r="AJ96">
        <v>7.9778570000000002</v>
      </c>
      <c r="AK96">
        <v>30.086820464999999</v>
      </c>
      <c r="AL96">
        <v>16.486699999999999</v>
      </c>
      <c r="AM96">
        <v>74.172024519000004</v>
      </c>
      <c r="AN96">
        <v>0.97275674400000001</v>
      </c>
      <c r="AO96">
        <v>1.1070359169999999</v>
      </c>
      <c r="AP96">
        <v>94.691806620999998</v>
      </c>
      <c r="AQ96">
        <v>29310.244407580001</v>
      </c>
      <c r="AS96">
        <v>10.431836534</v>
      </c>
      <c r="AV96">
        <v>0.48101569999999999</v>
      </c>
      <c r="AW96">
        <v>5.0178771490000003</v>
      </c>
      <c r="AX96">
        <v>0.167803497</v>
      </c>
      <c r="AY96">
        <v>1.3781999789999999</v>
      </c>
      <c r="AZ96">
        <v>0.86936164100000002</v>
      </c>
    </row>
    <row r="97" spans="1:52">
      <c r="A97" s="22">
        <v>34243</v>
      </c>
      <c r="B97">
        <v>1363948.9549702301</v>
      </c>
      <c r="C97">
        <v>783046.76279647194</v>
      </c>
      <c r="D97">
        <v>279391.15061301802</v>
      </c>
      <c r="E97">
        <v>288404.27296228602</v>
      </c>
      <c r="F97">
        <v>343029.12073904701</v>
      </c>
      <c r="G97">
        <v>319549.47643374797</v>
      </c>
      <c r="H97">
        <v>0.95458241899999996</v>
      </c>
      <c r="I97">
        <v>0.95203106299999996</v>
      </c>
      <c r="J97">
        <v>0.95471576999999996</v>
      </c>
      <c r="K97">
        <v>0.96743999800000002</v>
      </c>
      <c r="L97">
        <v>0.96575733799999997</v>
      </c>
      <c r="M97">
        <v>0.96723156799999999</v>
      </c>
      <c r="N97">
        <v>0.860103438</v>
      </c>
      <c r="O97">
        <v>1302001.6921963301</v>
      </c>
      <c r="P97">
        <v>656580.82652927004</v>
      </c>
      <c r="Q97">
        <v>516556.359547158</v>
      </c>
      <c r="R97">
        <v>128864.506119905</v>
      </c>
      <c r="S97">
        <v>1173137.1860764299</v>
      </c>
      <c r="T97">
        <v>93.519852352000001</v>
      </c>
      <c r="U97">
        <v>93.630316019999995</v>
      </c>
      <c r="V97">
        <v>93.505259144999997</v>
      </c>
      <c r="Y97">
        <v>49.676666666999999</v>
      </c>
      <c r="AA97">
        <v>2.1768392000000001E-2</v>
      </c>
      <c r="AB97">
        <v>4.7142290000000003E-3</v>
      </c>
      <c r="AC97">
        <v>145976.91272723101</v>
      </c>
      <c r="AD97">
        <v>130244.522268043</v>
      </c>
      <c r="AE97">
        <v>15732.390459188</v>
      </c>
      <c r="AF97">
        <v>0.107773141</v>
      </c>
      <c r="AG97">
        <v>108366.04201798599</v>
      </c>
      <c r="AI97">
        <v>7.4121285769999998</v>
      </c>
      <c r="AJ97">
        <v>7.3091239999999997</v>
      </c>
      <c r="AK97">
        <v>28.448846899999999</v>
      </c>
      <c r="AL97">
        <v>15.066700000000001</v>
      </c>
      <c r="AM97">
        <v>73.813272284000007</v>
      </c>
      <c r="AN97">
        <v>0.97587431899999999</v>
      </c>
      <c r="AO97">
        <v>1.10946012</v>
      </c>
      <c r="AP97">
        <v>95.585023422000006</v>
      </c>
      <c r="AQ97">
        <v>29391.888589097001</v>
      </c>
      <c r="AS97">
        <v>10.47221742</v>
      </c>
      <c r="AV97">
        <v>0.48138225699999998</v>
      </c>
      <c r="AW97">
        <v>5.0411396589999997</v>
      </c>
      <c r="AX97">
        <v>0.16234238300000001</v>
      </c>
      <c r="AY97">
        <v>1.3427339709999999</v>
      </c>
      <c r="AZ97">
        <v>0.87718891200000004</v>
      </c>
    </row>
    <row r="98" spans="1:52">
      <c r="A98" s="22">
        <v>34335</v>
      </c>
      <c r="B98">
        <v>1376587.5239143199</v>
      </c>
      <c r="C98">
        <v>783639.19488821004</v>
      </c>
      <c r="D98">
        <v>281441.60679416102</v>
      </c>
      <c r="E98">
        <v>291349.73404429603</v>
      </c>
      <c r="F98">
        <v>352025.62949658302</v>
      </c>
      <c r="G98">
        <v>327575.71154747601</v>
      </c>
      <c r="H98">
        <v>0.95994428899999995</v>
      </c>
      <c r="I98">
        <v>0.96062791999999997</v>
      </c>
      <c r="J98">
        <v>0.96026717800000005</v>
      </c>
      <c r="K98">
        <v>0.973197337</v>
      </c>
      <c r="L98">
        <v>0.96595993899999999</v>
      </c>
      <c r="M98">
        <v>0.97643914399999998</v>
      </c>
      <c r="N98">
        <v>0.86194438100000004</v>
      </c>
      <c r="O98">
        <v>1321447.33144667</v>
      </c>
      <c r="P98">
        <v>659256.53882955597</v>
      </c>
      <c r="Q98">
        <v>527285.34287386003</v>
      </c>
      <c r="R98">
        <v>134905.44974325801</v>
      </c>
      <c r="S98">
        <v>1186541.8817034201</v>
      </c>
      <c r="T98">
        <v>94.418657119000002</v>
      </c>
      <c r="U98">
        <v>94.404153430999997</v>
      </c>
      <c r="V98">
        <v>95.300416784000006</v>
      </c>
      <c r="Y98">
        <v>50.633333333000003</v>
      </c>
      <c r="AA98">
        <v>1.3928968E-2</v>
      </c>
      <c r="AB98">
        <v>-1.3458809999999999E-3</v>
      </c>
      <c r="AC98">
        <v>146151.13733338399</v>
      </c>
      <c r="AD98">
        <v>130136.422204364</v>
      </c>
      <c r="AE98">
        <v>16014.71512902</v>
      </c>
      <c r="AF98">
        <v>0.10957639800000001</v>
      </c>
      <c r="AG98">
        <v>108275.221566358</v>
      </c>
      <c r="AI98">
        <v>6.84</v>
      </c>
      <c r="AJ98">
        <v>6.9733330000000002</v>
      </c>
      <c r="AK98">
        <v>27.812758929000001</v>
      </c>
      <c r="AL98">
        <v>13.95</v>
      </c>
      <c r="AM98">
        <v>78.297675217000005</v>
      </c>
      <c r="AN98">
        <v>0.97942726400000002</v>
      </c>
      <c r="AO98">
        <v>1.110476222</v>
      </c>
      <c r="AP98">
        <v>96.497391852000007</v>
      </c>
      <c r="AQ98">
        <v>29661.415144298</v>
      </c>
      <c r="AS98">
        <v>10.578034194000001</v>
      </c>
      <c r="AV98">
        <v>0.478906373</v>
      </c>
      <c r="AW98">
        <v>5.0658879939999997</v>
      </c>
      <c r="AX98">
        <v>0.161756863</v>
      </c>
      <c r="AY98">
        <v>1.2948432439999999</v>
      </c>
      <c r="AZ98">
        <v>0.88873145600000003</v>
      </c>
    </row>
    <row r="99" spans="1:52">
      <c r="A99" s="22">
        <v>34425</v>
      </c>
      <c r="B99">
        <v>1385161.2872401299</v>
      </c>
      <c r="C99">
        <v>785896.67318519705</v>
      </c>
      <c r="D99">
        <v>281166.531100397</v>
      </c>
      <c r="E99">
        <v>296073.84817585797</v>
      </c>
      <c r="F99">
        <v>360493.140820314</v>
      </c>
      <c r="G99">
        <v>337046.62678040803</v>
      </c>
      <c r="H99">
        <v>0.966380024</v>
      </c>
      <c r="I99">
        <v>0.967647865</v>
      </c>
      <c r="J99">
        <v>0.96161640000000004</v>
      </c>
      <c r="K99">
        <v>0.97671299099999997</v>
      </c>
      <c r="L99">
        <v>0.96969792300000002</v>
      </c>
      <c r="M99">
        <v>0.97677001500000005</v>
      </c>
      <c r="N99">
        <v>0.86851326900000003</v>
      </c>
      <c r="O99">
        <v>1338592.1974056</v>
      </c>
      <c r="P99">
        <v>664254.55566976801</v>
      </c>
      <c r="Q99">
        <v>538776.40207167703</v>
      </c>
      <c r="R99">
        <v>135561.23966415101</v>
      </c>
      <c r="S99">
        <v>1203030.95774144</v>
      </c>
      <c r="T99">
        <v>95.086835600000001</v>
      </c>
      <c r="U99">
        <v>95.137913628999996</v>
      </c>
      <c r="V99">
        <v>95.832093197999995</v>
      </c>
      <c r="Y99">
        <v>50.91</v>
      </c>
      <c r="AA99">
        <v>1.3406878000000001E-2</v>
      </c>
      <c r="AB99">
        <v>-1.7974620000000001E-3</v>
      </c>
      <c r="AC99">
        <v>146241.63098781099</v>
      </c>
      <c r="AD99">
        <v>130104.31327455799</v>
      </c>
      <c r="AE99">
        <v>16137.317713253</v>
      </c>
      <c r="AF99">
        <v>0.110346948</v>
      </c>
      <c r="AG99">
        <v>108342.080822123</v>
      </c>
      <c r="AI99">
        <v>6.37</v>
      </c>
      <c r="AJ99">
        <v>7.86</v>
      </c>
      <c r="AK99">
        <v>31.142436119999999</v>
      </c>
      <c r="AL99">
        <v>16.05</v>
      </c>
      <c r="AM99">
        <v>84.17224306</v>
      </c>
      <c r="AN99">
        <v>0.98065155400000004</v>
      </c>
      <c r="AO99">
        <v>1.1049452980000001</v>
      </c>
      <c r="AP99">
        <v>97.354233581000003</v>
      </c>
      <c r="AQ99">
        <v>29903.089878515999</v>
      </c>
      <c r="AS99">
        <v>10.646543934</v>
      </c>
      <c r="AV99">
        <v>0.47955033200000002</v>
      </c>
      <c r="AW99">
        <v>5.105553682</v>
      </c>
      <c r="AX99">
        <v>0.153586166</v>
      </c>
      <c r="AY99">
        <v>1.2212186439999999</v>
      </c>
      <c r="AZ99">
        <v>0.85951391499999996</v>
      </c>
    </row>
    <row r="100" spans="1:52">
      <c r="A100" s="22">
        <v>34516</v>
      </c>
      <c r="B100">
        <v>1394489.3656699799</v>
      </c>
      <c r="C100">
        <v>791608.75030916999</v>
      </c>
      <c r="D100">
        <v>281377.78562552301</v>
      </c>
      <c r="E100">
        <v>299249.05130088702</v>
      </c>
      <c r="F100">
        <v>366312.13243789301</v>
      </c>
      <c r="G100">
        <v>347391.09832495399</v>
      </c>
      <c r="H100">
        <v>0.97327149899999998</v>
      </c>
      <c r="I100">
        <v>0.97486828699999994</v>
      </c>
      <c r="J100">
        <v>0.967020149</v>
      </c>
      <c r="K100">
        <v>0.98099395599999994</v>
      </c>
      <c r="L100">
        <v>0.97293189800000002</v>
      </c>
      <c r="M100">
        <v>0.976932837</v>
      </c>
      <c r="N100">
        <v>0.87459076800000002</v>
      </c>
      <c r="O100">
        <v>1357216.75500449</v>
      </c>
      <c r="P100">
        <v>670060.46827693505</v>
      </c>
      <c r="Q100">
        <v>549547.056696165</v>
      </c>
      <c r="R100">
        <v>137609.230031388</v>
      </c>
      <c r="S100">
        <v>1219607.5249731001</v>
      </c>
      <c r="T100">
        <v>95.617723364</v>
      </c>
      <c r="U100">
        <v>95.703896627000006</v>
      </c>
      <c r="V100">
        <v>96.016524406000002</v>
      </c>
      <c r="Y100">
        <v>51.006666666999998</v>
      </c>
      <c r="AA100">
        <v>1.2864324E-2</v>
      </c>
      <c r="AB100">
        <v>3.2470099999999999E-4</v>
      </c>
      <c r="AC100">
        <v>146317.92350839701</v>
      </c>
      <c r="AD100">
        <v>130342.98965278</v>
      </c>
      <c r="AE100">
        <v>15974.933855617999</v>
      </c>
      <c r="AF100">
        <v>0.10917961</v>
      </c>
      <c r="AG100">
        <v>108602.099303172</v>
      </c>
      <c r="AI100">
        <v>6.3833339999999996</v>
      </c>
      <c r="AJ100">
        <v>8.73</v>
      </c>
      <c r="AK100">
        <v>33.520478251</v>
      </c>
      <c r="AL100">
        <v>16.7667</v>
      </c>
      <c r="AM100">
        <v>94.755433983000003</v>
      </c>
      <c r="AN100">
        <v>0.98273012400000004</v>
      </c>
      <c r="AO100">
        <v>1.094785978</v>
      </c>
      <c r="AP100">
        <v>98.107150677000007</v>
      </c>
      <c r="AQ100">
        <v>30177.519878374998</v>
      </c>
      <c r="AS100">
        <v>10.698614244</v>
      </c>
      <c r="AV100">
        <v>0.480505972</v>
      </c>
      <c r="AW100">
        <v>5.1407480379999999</v>
      </c>
      <c r="AX100">
        <v>0.15437055199999999</v>
      </c>
      <c r="AY100">
        <v>1.1619501379999999</v>
      </c>
      <c r="AZ100">
        <v>0.81510599299999997</v>
      </c>
    </row>
    <row r="101" spans="1:52">
      <c r="A101" s="22">
        <v>34608</v>
      </c>
      <c r="B101">
        <v>1405553.6367017699</v>
      </c>
      <c r="C101">
        <v>795216.33816769905</v>
      </c>
      <c r="D101">
        <v>283247.088899058</v>
      </c>
      <c r="E101">
        <v>306642.03723027499</v>
      </c>
      <c r="F101">
        <v>377197.74480351299</v>
      </c>
      <c r="G101">
        <v>358973.37462490302</v>
      </c>
      <c r="H101">
        <v>0.98133188599999999</v>
      </c>
      <c r="I101">
        <v>0.98177694999999998</v>
      </c>
      <c r="J101">
        <v>0.97561102</v>
      </c>
      <c r="K101">
        <v>0.98606028400000001</v>
      </c>
      <c r="L101">
        <v>0.98196464800000005</v>
      </c>
      <c r="M101">
        <v>0.98606647700000005</v>
      </c>
      <c r="N101">
        <v>0.88292588699999996</v>
      </c>
      <c r="O101">
        <v>1379314.6015206601</v>
      </c>
      <c r="P101">
        <v>677862.11071786296</v>
      </c>
      <c r="Q101">
        <v>563137.58087399905</v>
      </c>
      <c r="R101">
        <v>138314.90992879399</v>
      </c>
      <c r="S101">
        <v>1240999.69159186</v>
      </c>
      <c r="T101">
        <v>96.019697609999994</v>
      </c>
      <c r="U101">
        <v>96.162115671999999</v>
      </c>
      <c r="V101">
        <v>95.629248086999993</v>
      </c>
      <c r="Y101">
        <v>50.803333332999998</v>
      </c>
      <c r="AA101">
        <v>1.6118694999999999E-2</v>
      </c>
      <c r="AB101">
        <v>4.2118829999999996E-3</v>
      </c>
      <c r="AC101">
        <v>146571.86837916501</v>
      </c>
      <c r="AD101">
        <v>130567.752161419</v>
      </c>
      <c r="AE101">
        <v>16004.116217747</v>
      </c>
      <c r="AF101">
        <v>0.109189549</v>
      </c>
      <c r="AG101">
        <v>108837.74539651</v>
      </c>
      <c r="AI101">
        <v>6.5066670000000002</v>
      </c>
      <c r="AJ101">
        <v>9.1399989999999995</v>
      </c>
      <c r="AK101">
        <v>33.992603404999997</v>
      </c>
      <c r="AL101">
        <v>16.5367</v>
      </c>
      <c r="AM101">
        <v>100.181561532</v>
      </c>
      <c r="AN101">
        <v>0.98913605100000002</v>
      </c>
      <c r="AO101">
        <v>1.103116907</v>
      </c>
      <c r="AP101">
        <v>98.837359046000003</v>
      </c>
      <c r="AQ101">
        <v>30445.099991523999</v>
      </c>
      <c r="AS101">
        <v>10.764937079999999</v>
      </c>
      <c r="AV101">
        <v>0.48227409700000001</v>
      </c>
      <c r="AW101">
        <v>5.1916503079999998</v>
      </c>
      <c r="AX101">
        <v>0.15658417399999999</v>
      </c>
      <c r="AY101">
        <v>1.1468732939999999</v>
      </c>
      <c r="AZ101">
        <v>0.80631745499999996</v>
      </c>
    </row>
    <row r="102" spans="1:52">
      <c r="A102" s="22">
        <v>34700</v>
      </c>
      <c r="B102">
        <v>1413188.4655857701</v>
      </c>
      <c r="C102">
        <v>798732.565307796</v>
      </c>
      <c r="D102">
        <v>279503.41929476801</v>
      </c>
      <c r="E102">
        <v>302419.20950786897</v>
      </c>
      <c r="F102">
        <v>389872.84521498799</v>
      </c>
      <c r="G102">
        <v>364028.15515842102</v>
      </c>
      <c r="H102">
        <v>0.987496916</v>
      </c>
      <c r="I102">
        <v>0.98950342899999999</v>
      </c>
      <c r="J102">
        <v>0.98783302100000003</v>
      </c>
      <c r="K102">
        <v>0.99195809099999999</v>
      </c>
      <c r="L102">
        <v>0.99230288</v>
      </c>
      <c r="M102">
        <v>0.99884066199999999</v>
      </c>
      <c r="N102">
        <v>0.88914766099999998</v>
      </c>
      <c r="O102">
        <v>1395519.25188108</v>
      </c>
      <c r="P102">
        <v>682041.12950150401</v>
      </c>
      <c r="Q102">
        <v>574492.08874524105</v>
      </c>
      <c r="R102">
        <v>138986.03363433701</v>
      </c>
      <c r="S102">
        <v>1256533.2182467401</v>
      </c>
      <c r="T102">
        <v>96.851892953000004</v>
      </c>
      <c r="U102">
        <v>97.020622184999993</v>
      </c>
      <c r="V102">
        <v>96.373674635</v>
      </c>
      <c r="Y102">
        <v>51.203333333000003</v>
      </c>
      <c r="AA102">
        <v>1.8054612000000001E-2</v>
      </c>
      <c r="AB102">
        <v>1.3828079999999999E-3</v>
      </c>
      <c r="AC102">
        <v>146500.74316026701</v>
      </c>
      <c r="AD102">
        <v>130574.17394738</v>
      </c>
      <c r="AE102">
        <v>15926.569212887</v>
      </c>
      <c r="AF102">
        <v>0.10871323200000001</v>
      </c>
      <c r="AG102">
        <v>108916.22434037</v>
      </c>
      <c r="AI102">
        <v>6.943333</v>
      </c>
      <c r="AJ102">
        <v>9.32</v>
      </c>
      <c r="AK102">
        <v>34.870465158000002</v>
      </c>
      <c r="AL102">
        <v>16.903300000000002</v>
      </c>
      <c r="AM102">
        <v>103.320643586</v>
      </c>
      <c r="AN102">
        <v>0.993527618</v>
      </c>
      <c r="AO102">
        <v>1.1045116189999999</v>
      </c>
      <c r="AP102">
        <v>99.096405473999994</v>
      </c>
      <c r="AQ102">
        <v>30449.371259371001</v>
      </c>
      <c r="AS102">
        <v>10.82287885</v>
      </c>
      <c r="AV102">
        <v>0.48262574000000003</v>
      </c>
      <c r="AW102">
        <v>5.2233999180000001</v>
      </c>
      <c r="AX102">
        <v>0.157701393</v>
      </c>
      <c r="AY102">
        <v>1.109359612</v>
      </c>
      <c r="AZ102">
        <v>0.78536313999999996</v>
      </c>
    </row>
    <row r="103" spans="1:52">
      <c r="A103" s="22">
        <v>34790</v>
      </c>
      <c r="B103">
        <v>1421596.6889730301</v>
      </c>
      <c r="C103">
        <v>807938.89056960598</v>
      </c>
      <c r="D103">
        <v>281894.38651377597</v>
      </c>
      <c r="E103">
        <v>305282.63381585001</v>
      </c>
      <c r="F103">
        <v>395068.29780384299</v>
      </c>
      <c r="G103">
        <v>370434.70451835101</v>
      </c>
      <c r="H103">
        <v>0.99648116099999995</v>
      </c>
      <c r="I103">
        <v>0.99564846900000004</v>
      </c>
      <c r="J103">
        <v>0.99621501700000004</v>
      </c>
      <c r="K103">
        <v>0.99875314900000001</v>
      </c>
      <c r="L103">
        <v>0.99693747799999999</v>
      </c>
      <c r="M103">
        <v>1.0008576629999999</v>
      </c>
      <c r="N103">
        <v>0.89592531200000003</v>
      </c>
      <c r="O103">
        <v>1416594.3187972601</v>
      </c>
      <c r="P103">
        <v>690172.74163475295</v>
      </c>
      <c r="Q103">
        <v>583471.71555234597</v>
      </c>
      <c r="R103">
        <v>142949.86161015599</v>
      </c>
      <c r="S103">
        <v>1273644.4571871001</v>
      </c>
      <c r="T103">
        <v>97.650893034000006</v>
      </c>
      <c r="U103">
        <v>97.730869060000003</v>
      </c>
      <c r="V103">
        <v>97.390049563999995</v>
      </c>
      <c r="Y103">
        <v>51.743333333000002</v>
      </c>
      <c r="AA103">
        <v>2.02559E-2</v>
      </c>
      <c r="AB103">
        <v>3.9449639999999996E-3</v>
      </c>
      <c r="AC103">
        <v>146613.324129218</v>
      </c>
      <c r="AD103">
        <v>130803.18679849</v>
      </c>
      <c r="AE103">
        <v>15810.137330727999</v>
      </c>
      <c r="AF103">
        <v>0.107835611</v>
      </c>
      <c r="AG103">
        <v>109071.94812214001</v>
      </c>
      <c r="AI103">
        <v>7.1366670000000001</v>
      </c>
      <c r="AJ103">
        <v>8.93</v>
      </c>
      <c r="AK103">
        <v>36.179002371000003</v>
      </c>
      <c r="AL103">
        <v>18.136700000000001</v>
      </c>
      <c r="AM103">
        <v>101.93047867600001</v>
      </c>
      <c r="AN103">
        <v>0.99716953200000003</v>
      </c>
      <c r="AO103">
        <v>1.095231769</v>
      </c>
      <c r="AP103">
        <v>99.512285376999998</v>
      </c>
      <c r="AQ103">
        <v>30657.726250364001</v>
      </c>
      <c r="AS103">
        <v>10.868211423</v>
      </c>
      <c r="AV103">
        <v>0.48549124199999999</v>
      </c>
      <c r="AW103">
        <v>5.2764214579999997</v>
      </c>
      <c r="AX103">
        <v>0.15562804699999999</v>
      </c>
      <c r="AY103">
        <v>1.083041301</v>
      </c>
      <c r="AZ103">
        <v>0.75130952900000003</v>
      </c>
    </row>
    <row r="104" spans="1:52">
      <c r="A104" s="22">
        <v>34881</v>
      </c>
      <c r="B104">
        <v>1425745.6934509799</v>
      </c>
      <c r="C104">
        <v>807247.16871348198</v>
      </c>
      <c r="D104">
        <v>283628.96583651699</v>
      </c>
      <c r="E104">
        <v>304960.34366815601</v>
      </c>
      <c r="F104">
        <v>390280.84780552099</v>
      </c>
      <c r="G104">
        <v>371568.12098024302</v>
      </c>
      <c r="H104">
        <v>1.0044598760000001</v>
      </c>
      <c r="I104">
        <v>1.0044099900000001</v>
      </c>
      <c r="J104">
        <v>1.0039598780000001</v>
      </c>
      <c r="K104">
        <v>1.00301174</v>
      </c>
      <c r="L104">
        <v>1.003298483</v>
      </c>
      <c r="M104">
        <v>1.0019741600000001</v>
      </c>
      <c r="N104">
        <v>0.90321996000000004</v>
      </c>
      <c r="O104">
        <v>1432104.34278053</v>
      </c>
      <c r="P104">
        <v>696059.00368298905</v>
      </c>
      <c r="Q104">
        <v>591702.96425797197</v>
      </c>
      <c r="R104">
        <v>144342.374839567</v>
      </c>
      <c r="S104">
        <v>1287761.9679409601</v>
      </c>
      <c r="T104">
        <v>98.052729333000002</v>
      </c>
      <c r="U104">
        <v>98.202868566000006</v>
      </c>
      <c r="V104">
        <v>97.007340486000004</v>
      </c>
      <c r="Y104">
        <v>51.54</v>
      </c>
      <c r="AA104">
        <v>1.804271E-2</v>
      </c>
      <c r="AB104">
        <v>4.5894120000000002E-3</v>
      </c>
      <c r="AC104">
        <v>146991.939653562</v>
      </c>
      <c r="AD104">
        <v>130957.57156570999</v>
      </c>
      <c r="AE104">
        <v>16034.368087852001</v>
      </c>
      <c r="AF104">
        <v>0.109083315</v>
      </c>
      <c r="AG104">
        <v>109202.87478165</v>
      </c>
      <c r="AI104">
        <v>6.693333</v>
      </c>
      <c r="AJ104">
        <v>8.5133329999999994</v>
      </c>
      <c r="AK104">
        <v>33.798786274000001</v>
      </c>
      <c r="AL104">
        <v>16.1967</v>
      </c>
      <c r="AM104">
        <v>101.885634647</v>
      </c>
      <c r="AN104">
        <v>1.0020052589999999</v>
      </c>
      <c r="AO104">
        <v>1.1014880659999999</v>
      </c>
      <c r="AP104">
        <v>100.43252308</v>
      </c>
      <c r="AQ104">
        <v>30886.139048857</v>
      </c>
      <c r="AS104">
        <v>10.887081031999999</v>
      </c>
      <c r="AV104">
        <v>0.48820698299999998</v>
      </c>
      <c r="AW104">
        <v>5.3151489859999996</v>
      </c>
      <c r="AX104">
        <v>0.15578008099999999</v>
      </c>
      <c r="AY104">
        <v>1.073803007</v>
      </c>
      <c r="AZ104">
        <v>0.76194984899999996</v>
      </c>
    </row>
    <row r="105" spans="1:52">
      <c r="A105" s="22">
        <v>34973</v>
      </c>
      <c r="B105">
        <v>1429792.4871386799</v>
      </c>
      <c r="C105">
        <v>808131.21685216494</v>
      </c>
      <c r="D105">
        <v>285129.15086302598</v>
      </c>
      <c r="E105">
        <v>307929.25373470603</v>
      </c>
      <c r="F105">
        <v>397590.51664326299</v>
      </c>
      <c r="G105">
        <v>377986.30660159898</v>
      </c>
      <c r="H105">
        <v>1.0114093019999999</v>
      </c>
      <c r="I105">
        <v>1.0103198229999999</v>
      </c>
      <c r="J105">
        <v>1.011729919</v>
      </c>
      <c r="K105">
        <v>1.0061514410000001</v>
      </c>
      <c r="L105">
        <v>1.0073529640000001</v>
      </c>
      <c r="M105">
        <v>0.99833536</v>
      </c>
      <c r="N105">
        <v>0.90938158400000002</v>
      </c>
      <c r="O105">
        <v>1446105.42168959</v>
      </c>
      <c r="P105">
        <v>702958.83798185398</v>
      </c>
      <c r="Q105">
        <v>597268.11945897504</v>
      </c>
      <c r="R105">
        <v>145878.46424876599</v>
      </c>
      <c r="S105">
        <v>1300226.9574408301</v>
      </c>
      <c r="T105">
        <v>98.449893115999998</v>
      </c>
      <c r="U105">
        <v>98.553496769999995</v>
      </c>
      <c r="V105">
        <v>97.295940774000002</v>
      </c>
      <c r="Y105">
        <v>51.693333332999998</v>
      </c>
      <c r="AA105">
        <v>1.8409635000000001E-2</v>
      </c>
      <c r="AB105">
        <v>2.3963560000000001E-3</v>
      </c>
      <c r="AC105">
        <v>147397.23732010199</v>
      </c>
      <c r="AD105">
        <v>131222.65479642001</v>
      </c>
      <c r="AE105">
        <v>16174.582523682</v>
      </c>
      <c r="AF105">
        <v>0.109734638</v>
      </c>
      <c r="AG105">
        <v>109456.63906784001</v>
      </c>
      <c r="AI105">
        <v>6.5066670000000002</v>
      </c>
      <c r="AJ105">
        <v>8.1533329999999999</v>
      </c>
      <c r="AK105">
        <v>34.723307222999999</v>
      </c>
      <c r="AL105">
        <v>16.986699999999999</v>
      </c>
      <c r="AM105">
        <v>101.482038383</v>
      </c>
      <c r="AN105">
        <v>1.0072975909999999</v>
      </c>
      <c r="AO105">
        <v>1.099356515</v>
      </c>
      <c r="AP105">
        <v>100.95878606799999</v>
      </c>
      <c r="AQ105">
        <v>30978.71622545</v>
      </c>
      <c r="AS105">
        <v>10.89592715</v>
      </c>
      <c r="AV105">
        <v>0.49165095199999997</v>
      </c>
      <c r="AW105">
        <v>5.3569929600000004</v>
      </c>
      <c r="AX105">
        <v>0.15507696900000001</v>
      </c>
      <c r="AY105">
        <v>1.058375152</v>
      </c>
      <c r="AZ105">
        <v>0.759097786</v>
      </c>
    </row>
    <row r="106" spans="1:52">
      <c r="A106" s="22">
        <v>35065</v>
      </c>
      <c r="B106">
        <v>1431764.5082964899</v>
      </c>
      <c r="C106">
        <v>814636.10803384206</v>
      </c>
      <c r="D106">
        <v>284916.55194435298</v>
      </c>
      <c r="E106">
        <v>301036.77124501998</v>
      </c>
      <c r="F106">
        <v>404511.63532941299</v>
      </c>
      <c r="G106">
        <v>380231.24475027598</v>
      </c>
      <c r="H106">
        <v>1.013840055</v>
      </c>
      <c r="I106">
        <v>1.0143255579999999</v>
      </c>
      <c r="J106">
        <v>1.0154976819999999</v>
      </c>
      <c r="K106">
        <v>1.0086931159999999</v>
      </c>
      <c r="L106">
        <v>1.006747847</v>
      </c>
      <c r="M106">
        <v>1.005664927</v>
      </c>
      <c r="N106">
        <v>0.90995479199999996</v>
      </c>
      <c r="O106">
        <v>1451580.20802752</v>
      </c>
      <c r="P106">
        <v>705889.61251492298</v>
      </c>
      <c r="Q106">
        <v>596951.36341622996</v>
      </c>
      <c r="R106">
        <v>148739.232096363</v>
      </c>
      <c r="S106">
        <v>1302840.9759311499</v>
      </c>
      <c r="T106">
        <v>99.272255772999998</v>
      </c>
      <c r="U106">
        <v>99.360866959000006</v>
      </c>
      <c r="V106">
        <v>98.487985445000007</v>
      </c>
      <c r="Y106">
        <v>52.326666666999998</v>
      </c>
      <c r="Z106">
        <v>90.4</v>
      </c>
      <c r="AA106">
        <v>1.9048768000000001E-2</v>
      </c>
      <c r="AB106">
        <v>1.925366E-3</v>
      </c>
      <c r="AC106">
        <v>147385.91064279299</v>
      </c>
      <c r="AD106">
        <v>131267.62684342999</v>
      </c>
      <c r="AE106">
        <v>16118.283799363</v>
      </c>
      <c r="AF106">
        <v>0.10936108999999999</v>
      </c>
      <c r="AG106">
        <v>109406.6271098</v>
      </c>
      <c r="AI106">
        <v>5.63</v>
      </c>
      <c r="AJ106">
        <v>7.6433330000000002</v>
      </c>
      <c r="AK106">
        <v>36.193975948999999</v>
      </c>
      <c r="AL106">
        <v>18.633299999999998</v>
      </c>
      <c r="AM106">
        <v>97.984204094999996</v>
      </c>
      <c r="AN106">
        <v>1.011786026</v>
      </c>
      <c r="AO106">
        <v>1.100710337</v>
      </c>
      <c r="AP106">
        <v>101.764296241</v>
      </c>
      <c r="AQ106">
        <v>31059.317687559</v>
      </c>
      <c r="AS106">
        <v>10.907217130999999</v>
      </c>
      <c r="AV106">
        <v>0.49302075099999998</v>
      </c>
      <c r="AW106">
        <v>5.377484377</v>
      </c>
      <c r="AX106">
        <v>0.15852729700000001</v>
      </c>
      <c r="AY106">
        <v>1.0583373760000001</v>
      </c>
      <c r="AZ106">
        <v>0.77680079599999996</v>
      </c>
    </row>
    <row r="107" spans="1:52">
      <c r="A107" s="22">
        <v>35156</v>
      </c>
      <c r="B107">
        <v>1441824.2808266601</v>
      </c>
      <c r="C107">
        <v>817171.34315104794</v>
      </c>
      <c r="D107">
        <v>286828.33629938902</v>
      </c>
      <c r="E107">
        <v>312545.052909391</v>
      </c>
      <c r="F107">
        <v>406446.04984984902</v>
      </c>
      <c r="G107">
        <v>380923.90300650802</v>
      </c>
      <c r="H107">
        <v>1.0168763000000001</v>
      </c>
      <c r="I107">
        <v>1.018509455</v>
      </c>
      <c r="J107">
        <v>1.021549716</v>
      </c>
      <c r="K107">
        <v>1.008844879</v>
      </c>
      <c r="L107">
        <v>1.0039025930000001</v>
      </c>
      <c r="M107">
        <v>1.0039195780000001</v>
      </c>
      <c r="N107">
        <v>0.91411532299999998</v>
      </c>
      <c r="O107">
        <v>1466156.9394859001</v>
      </c>
      <c r="P107">
        <v>710648.09940724901</v>
      </c>
      <c r="Q107">
        <v>607345.56946442602</v>
      </c>
      <c r="R107">
        <v>148163.27061422699</v>
      </c>
      <c r="S107">
        <v>1317993.66887168</v>
      </c>
      <c r="T107">
        <v>100.05723831</v>
      </c>
      <c r="U107">
        <v>100.084840669</v>
      </c>
      <c r="V107">
        <v>99.767864985000003</v>
      </c>
      <c r="Y107">
        <v>53.006666666999998</v>
      </c>
      <c r="Z107">
        <v>90.4</v>
      </c>
      <c r="AA107">
        <v>2.1228100999999999E-2</v>
      </c>
      <c r="AB107">
        <v>3.7570659999999999E-3</v>
      </c>
      <c r="AC107">
        <v>147913.557197063</v>
      </c>
      <c r="AD107">
        <v>131579.70402917999</v>
      </c>
      <c r="AE107">
        <v>16333.853167883</v>
      </c>
      <c r="AF107">
        <v>0.110428371</v>
      </c>
      <c r="AG107">
        <v>109689.65890311</v>
      </c>
      <c r="AI107">
        <v>5.1366670000000001</v>
      </c>
      <c r="AJ107">
        <v>7.5366669999999996</v>
      </c>
      <c r="AK107">
        <v>36.995210796999999</v>
      </c>
      <c r="AL107">
        <v>19.476700000000001</v>
      </c>
      <c r="AM107">
        <v>96.848010430000002</v>
      </c>
      <c r="AN107">
        <v>1.0197312510000001</v>
      </c>
      <c r="AO107">
        <v>1.106251533</v>
      </c>
      <c r="AP107">
        <v>103.150967044</v>
      </c>
      <c r="AQ107">
        <v>31341.083840641</v>
      </c>
      <c r="AS107">
        <v>10.95780152</v>
      </c>
      <c r="AV107">
        <v>0.49288121200000001</v>
      </c>
      <c r="AW107">
        <v>5.4008944970000003</v>
      </c>
      <c r="AX107">
        <v>0.154996983</v>
      </c>
      <c r="AY107">
        <v>1.0641674670000001</v>
      </c>
      <c r="AZ107">
        <v>0.79712885700000002</v>
      </c>
    </row>
    <row r="108" spans="1:52">
      <c r="A108" s="22">
        <v>35247</v>
      </c>
      <c r="B108">
        <v>1451124.6485749001</v>
      </c>
      <c r="C108">
        <v>822325.18632637395</v>
      </c>
      <c r="D108">
        <v>289105.23257005401</v>
      </c>
      <c r="E108">
        <v>314404.24132393301</v>
      </c>
      <c r="F108">
        <v>413563.24251853803</v>
      </c>
      <c r="G108">
        <v>385692.58869223302</v>
      </c>
      <c r="H108">
        <v>1.02074106</v>
      </c>
      <c r="I108">
        <v>1.0225894680000001</v>
      </c>
      <c r="J108">
        <v>1.0232565629999999</v>
      </c>
      <c r="K108">
        <v>1.0127012559999999</v>
      </c>
      <c r="L108">
        <v>1.000135904</v>
      </c>
      <c r="M108">
        <v>0.99953680499999997</v>
      </c>
      <c r="N108">
        <v>0.91602739300000002</v>
      </c>
      <c r="O108">
        <v>1481222.51207165</v>
      </c>
      <c r="P108">
        <v>718330.83364525402</v>
      </c>
      <c r="Q108">
        <v>610939.09502744803</v>
      </c>
      <c r="R108">
        <v>151952.58339895</v>
      </c>
      <c r="S108">
        <v>1329269.9286727</v>
      </c>
      <c r="T108">
        <v>100.15536112700001</v>
      </c>
      <c r="U108">
        <v>100.193436726</v>
      </c>
      <c r="V108">
        <v>99.774138905000001</v>
      </c>
      <c r="Y108">
        <v>53.01</v>
      </c>
      <c r="Z108">
        <v>90.4</v>
      </c>
      <c r="AA108">
        <v>2.5204296000000001E-2</v>
      </c>
      <c r="AB108">
        <v>6.22976E-3</v>
      </c>
      <c r="AC108">
        <v>148252.21167962599</v>
      </c>
      <c r="AD108">
        <v>131906.13319553001</v>
      </c>
      <c r="AE108">
        <v>16346.078484096</v>
      </c>
      <c r="AF108">
        <v>0.11025858099999999</v>
      </c>
      <c r="AG108">
        <v>109977.355696</v>
      </c>
      <c r="AI108">
        <v>5</v>
      </c>
      <c r="AJ108">
        <v>7.2766669999999998</v>
      </c>
      <c r="AK108">
        <v>37.864041974000003</v>
      </c>
      <c r="AL108">
        <v>20.543299999999999</v>
      </c>
      <c r="AM108">
        <v>94.746269608999995</v>
      </c>
      <c r="AN108">
        <v>1.0229527650000001</v>
      </c>
      <c r="AO108">
        <v>1.0965556249999999</v>
      </c>
      <c r="AP108">
        <v>103.808937243</v>
      </c>
      <c r="AQ108">
        <v>31518.992954359001</v>
      </c>
      <c r="AS108">
        <v>11.001191630999999</v>
      </c>
      <c r="AV108">
        <v>0.49501663000000001</v>
      </c>
      <c r="AW108">
        <v>5.4457728100000002</v>
      </c>
      <c r="AX108">
        <v>0.152627452</v>
      </c>
      <c r="AY108">
        <v>1.0433072990000001</v>
      </c>
      <c r="AZ108">
        <v>0.78480287299999996</v>
      </c>
    </row>
    <row r="109" spans="1:52">
      <c r="A109" s="22">
        <v>35339</v>
      </c>
      <c r="B109">
        <v>1457318.0535309999</v>
      </c>
      <c r="C109">
        <v>823307.59107146203</v>
      </c>
      <c r="D109">
        <v>289511.57011746702</v>
      </c>
      <c r="E109">
        <v>314766.18834245502</v>
      </c>
      <c r="F109">
        <v>426047.70629856398</v>
      </c>
      <c r="G109">
        <v>396608.667171343</v>
      </c>
      <c r="H109">
        <v>1.0244988230000001</v>
      </c>
      <c r="I109">
        <v>1.026803946</v>
      </c>
      <c r="J109">
        <v>1.0306000319999999</v>
      </c>
      <c r="K109">
        <v>1.012334801</v>
      </c>
      <c r="L109">
        <v>1.004342874</v>
      </c>
      <c r="M109">
        <v>1.0067508730000001</v>
      </c>
      <c r="N109">
        <v>0.91971753499999997</v>
      </c>
      <c r="O109">
        <v>1493020.6303315801</v>
      </c>
      <c r="P109">
        <v>723270.19352868199</v>
      </c>
      <c r="Q109">
        <v>617050.77378052904</v>
      </c>
      <c r="R109">
        <v>152699.66302236999</v>
      </c>
      <c r="S109">
        <v>1340320.96730921</v>
      </c>
      <c r="T109">
        <v>100.51514478999999</v>
      </c>
      <c r="U109">
        <v>100.360855646</v>
      </c>
      <c r="V109">
        <v>101.97001066599999</v>
      </c>
      <c r="Y109">
        <v>54.176666666999999</v>
      </c>
      <c r="Z109">
        <v>90.4</v>
      </c>
      <c r="AA109">
        <v>2.1178381999999999E-2</v>
      </c>
      <c r="AB109">
        <v>2.0146449999999998E-3</v>
      </c>
      <c r="AC109">
        <v>148422.74105363301</v>
      </c>
      <c r="AD109">
        <v>132098.24437186</v>
      </c>
      <c r="AE109">
        <v>16324.496681773</v>
      </c>
      <c r="AF109">
        <v>0.10998649200000001</v>
      </c>
      <c r="AG109">
        <v>110196.47615109</v>
      </c>
      <c r="AI109">
        <v>4.5866670000000003</v>
      </c>
      <c r="AJ109">
        <v>6.4733330000000002</v>
      </c>
      <c r="AK109">
        <v>40.387458895000002</v>
      </c>
      <c r="AL109">
        <v>23.16</v>
      </c>
      <c r="AM109">
        <v>93.005469606000005</v>
      </c>
      <c r="AN109">
        <v>1.023874787</v>
      </c>
      <c r="AO109">
        <v>1.1003594699999999</v>
      </c>
      <c r="AP109">
        <v>104.89161590800001</v>
      </c>
      <c r="AQ109">
        <v>31726.372796416999</v>
      </c>
      <c r="AS109">
        <v>11.032077379</v>
      </c>
      <c r="AV109">
        <v>0.49630222600000001</v>
      </c>
      <c r="AW109">
        <v>5.4752445569999999</v>
      </c>
      <c r="AX109">
        <v>0.14800696999999999</v>
      </c>
      <c r="AY109">
        <v>1.0506121639999999</v>
      </c>
      <c r="AZ109">
        <v>0.79243803599999996</v>
      </c>
    </row>
    <row r="110" spans="1:52">
      <c r="A110" s="22">
        <v>35431</v>
      </c>
      <c r="B110">
        <v>1460627.8203195101</v>
      </c>
      <c r="C110">
        <v>826057.41928507702</v>
      </c>
      <c r="D110">
        <v>289839.29379981401</v>
      </c>
      <c r="E110">
        <v>312171.06259800697</v>
      </c>
      <c r="F110">
        <v>436770.60637093202</v>
      </c>
      <c r="G110">
        <v>405703.58170487703</v>
      </c>
      <c r="H110">
        <v>1.0281579460000001</v>
      </c>
      <c r="I110">
        <v>1.031884807</v>
      </c>
      <c r="J110">
        <v>1.035881319</v>
      </c>
      <c r="K110">
        <v>1.0181888969999999</v>
      </c>
      <c r="L110">
        <v>1.011704945</v>
      </c>
      <c r="M110">
        <v>1.018077865</v>
      </c>
      <c r="N110">
        <v>0.92133232499999995</v>
      </c>
      <c r="O110">
        <v>1501756.09992743</v>
      </c>
      <c r="P110">
        <v>729447.65887499403</v>
      </c>
      <c r="Q110">
        <v>616275.96708500199</v>
      </c>
      <c r="R110">
        <v>156032.473967436</v>
      </c>
      <c r="S110">
        <v>1345723.6259600001</v>
      </c>
      <c r="T110">
        <v>101.206677024</v>
      </c>
      <c r="U110">
        <v>100.98980780799999</v>
      </c>
      <c r="V110">
        <v>102.89227680499999</v>
      </c>
      <c r="W110">
        <v>72.396666667000005</v>
      </c>
      <c r="X110">
        <v>74.536666667000006</v>
      </c>
      <c r="Y110">
        <v>54.666666667000001</v>
      </c>
      <c r="Z110">
        <v>92.46</v>
      </c>
      <c r="AA110">
        <v>2.4790084E-2</v>
      </c>
      <c r="AB110">
        <v>5.5824739999999996E-3</v>
      </c>
      <c r="AC110">
        <v>148744.76097088101</v>
      </c>
      <c r="AD110">
        <v>132410.24103552999</v>
      </c>
      <c r="AE110">
        <v>16334.519935351</v>
      </c>
      <c r="AF110">
        <v>0.109815766</v>
      </c>
      <c r="AG110">
        <v>110579.5382217</v>
      </c>
      <c r="AI110">
        <v>4.4400000000000004</v>
      </c>
      <c r="AJ110">
        <v>6.2033329999999998</v>
      </c>
      <c r="AK110">
        <v>39.916273695000001</v>
      </c>
      <c r="AL110">
        <v>21.17</v>
      </c>
      <c r="AM110">
        <v>103.34600488300001</v>
      </c>
      <c r="AN110">
        <v>1.02155343</v>
      </c>
      <c r="AO110">
        <v>1.1154140290000001</v>
      </c>
      <c r="AP110">
        <v>105.628157801</v>
      </c>
      <c r="AQ110">
        <v>31826.998560887001</v>
      </c>
      <c r="AS110">
        <v>11.031078932</v>
      </c>
      <c r="AV110">
        <v>0.49940693200000003</v>
      </c>
      <c r="AW110">
        <v>5.5089972889999999</v>
      </c>
      <c r="AX110">
        <v>0.144873434</v>
      </c>
      <c r="AY110">
        <v>1.086799173</v>
      </c>
      <c r="AZ110">
        <v>0.84819850699999999</v>
      </c>
    </row>
    <row r="111" spans="1:52">
      <c r="A111" s="22">
        <v>35521</v>
      </c>
      <c r="B111">
        <v>1479494.0028223</v>
      </c>
      <c r="C111">
        <v>833174.20484209701</v>
      </c>
      <c r="D111">
        <v>291802.447271735</v>
      </c>
      <c r="E111">
        <v>317917.04456096602</v>
      </c>
      <c r="F111">
        <v>452934.87279321701</v>
      </c>
      <c r="G111">
        <v>417922.75002817798</v>
      </c>
      <c r="H111">
        <v>1.032171798</v>
      </c>
      <c r="I111">
        <v>1.0341705219999999</v>
      </c>
      <c r="J111">
        <v>1.03716831</v>
      </c>
      <c r="K111">
        <v>1.0204345340000001</v>
      </c>
      <c r="L111">
        <v>1.016063052</v>
      </c>
      <c r="M111">
        <v>1.0192065189999999</v>
      </c>
      <c r="N111">
        <v>0.92413462800000001</v>
      </c>
      <c r="O111">
        <v>1527091.9851915501</v>
      </c>
      <c r="P111">
        <v>734361.06401079101</v>
      </c>
      <c r="Q111">
        <v>632890.576289244</v>
      </c>
      <c r="R111">
        <v>159840.344891513</v>
      </c>
      <c r="S111">
        <v>1367251.6403000399</v>
      </c>
      <c r="T111">
        <v>101.54309811100001</v>
      </c>
      <c r="U111">
        <v>101.464915555</v>
      </c>
      <c r="V111">
        <v>101.92609323000001</v>
      </c>
      <c r="W111">
        <v>72.463333332999994</v>
      </c>
      <c r="X111">
        <v>74.696666667000002</v>
      </c>
      <c r="Y111">
        <v>54.153333332999999</v>
      </c>
      <c r="Z111">
        <v>92.46</v>
      </c>
      <c r="AA111">
        <v>1.8296718E-2</v>
      </c>
      <c r="AB111">
        <v>-4.1386019999999999E-3</v>
      </c>
      <c r="AC111">
        <v>149208.76187699099</v>
      </c>
      <c r="AD111">
        <v>132772.26189150999</v>
      </c>
      <c r="AE111">
        <v>16436.499985481001</v>
      </c>
      <c r="AF111">
        <v>0.11015774</v>
      </c>
      <c r="AG111">
        <v>110879.55528101001</v>
      </c>
      <c r="AI111">
        <v>4.3266669999999996</v>
      </c>
      <c r="AJ111">
        <v>6.22</v>
      </c>
      <c r="AK111">
        <v>36.583513701000001</v>
      </c>
      <c r="AL111">
        <v>18.0533</v>
      </c>
      <c r="AM111">
        <v>105.530656502</v>
      </c>
      <c r="AN111">
        <v>1.0254769319999999</v>
      </c>
      <c r="AO111">
        <v>1.126301835</v>
      </c>
      <c r="AP111">
        <v>106.696861625</v>
      </c>
      <c r="AQ111">
        <v>32175.870386682</v>
      </c>
      <c r="AS111">
        <v>11.143095566</v>
      </c>
      <c r="AV111">
        <v>0.49635960800000001</v>
      </c>
      <c r="AW111">
        <v>5.5309825530000003</v>
      </c>
      <c r="AX111">
        <v>0.143312142</v>
      </c>
      <c r="AY111">
        <v>1.109985453</v>
      </c>
      <c r="AZ111">
        <v>0.87450863099999998</v>
      </c>
    </row>
    <row r="112" spans="1:52">
      <c r="A112" s="22">
        <v>35612</v>
      </c>
      <c r="B112">
        <v>1490654.7497918699</v>
      </c>
      <c r="C112">
        <v>835157.93661012803</v>
      </c>
      <c r="D112">
        <v>292030.45191002102</v>
      </c>
      <c r="E112">
        <v>319172.09187672101</v>
      </c>
      <c r="F112">
        <v>469399.55896351999</v>
      </c>
      <c r="G112">
        <v>430005.41024555702</v>
      </c>
      <c r="H112">
        <v>1.0362994059999999</v>
      </c>
      <c r="I112">
        <v>1.0425879220000001</v>
      </c>
      <c r="J112">
        <v>1.040243923</v>
      </c>
      <c r="K112">
        <v>1.024947509</v>
      </c>
      <c r="L112">
        <v>1.0207514900000001</v>
      </c>
      <c r="M112">
        <v>1.0297745030000001</v>
      </c>
      <c r="N112">
        <v>0.92705256599999997</v>
      </c>
      <c r="O112">
        <v>1544764.63191559</v>
      </c>
      <c r="P112">
        <v>740526.00929534703</v>
      </c>
      <c r="Q112">
        <v>641389.30206475698</v>
      </c>
      <c r="R112">
        <v>162849.32055548701</v>
      </c>
      <c r="S112">
        <v>1381915.3113601001</v>
      </c>
      <c r="T112">
        <v>101.874846683</v>
      </c>
      <c r="U112">
        <v>101.74545536799999</v>
      </c>
      <c r="V112">
        <v>102.81698977400001</v>
      </c>
      <c r="W112">
        <v>72.819999999999993</v>
      </c>
      <c r="X112">
        <v>75.03</v>
      </c>
      <c r="Y112">
        <v>54.626666667000002</v>
      </c>
      <c r="Z112">
        <v>92.46</v>
      </c>
      <c r="AA112">
        <v>1.7632317000000002E-2</v>
      </c>
      <c r="AB112">
        <v>-5.886924E-3</v>
      </c>
      <c r="AC112">
        <v>149519.231584047</v>
      </c>
      <c r="AD112">
        <v>133218.41801011001</v>
      </c>
      <c r="AE112">
        <v>16300.813573936999</v>
      </c>
      <c r="AF112">
        <v>0.109021518</v>
      </c>
      <c r="AG112">
        <v>111280.53071905</v>
      </c>
      <c r="AI112">
        <v>4.3233329999999999</v>
      </c>
      <c r="AJ112">
        <v>5.81</v>
      </c>
      <c r="AK112">
        <v>36.546115407999999</v>
      </c>
      <c r="AL112">
        <v>18.523299999999999</v>
      </c>
      <c r="AM112">
        <v>101.280424399</v>
      </c>
      <c r="AN112">
        <v>1.0353544269999999</v>
      </c>
      <c r="AO112">
        <v>1.1429091469999999</v>
      </c>
      <c r="AP112">
        <v>107.718696882</v>
      </c>
      <c r="AQ112">
        <v>32379.722377515998</v>
      </c>
      <c r="AS112">
        <v>11.189554508000001</v>
      </c>
      <c r="AV112">
        <v>0.49677902200000001</v>
      </c>
      <c r="AW112">
        <v>5.5587359489999999</v>
      </c>
      <c r="AX112">
        <v>0.14679909899999999</v>
      </c>
      <c r="AY112">
        <v>1.136629951</v>
      </c>
      <c r="AZ112">
        <v>0.91464506800000001</v>
      </c>
    </row>
    <row r="113" spans="1:52">
      <c r="A113" s="22">
        <v>35704</v>
      </c>
      <c r="B113">
        <v>1506954.7063475701</v>
      </c>
      <c r="C113">
        <v>845123.80151624198</v>
      </c>
      <c r="D113">
        <v>291103.170390115</v>
      </c>
      <c r="E113">
        <v>326254.83954186598</v>
      </c>
      <c r="F113">
        <v>476101.123456795</v>
      </c>
      <c r="G113">
        <v>439938.98493575898</v>
      </c>
      <c r="H113">
        <v>1.0408485869999999</v>
      </c>
      <c r="I113">
        <v>1.0460440129999999</v>
      </c>
      <c r="J113">
        <v>1.0463244169999999</v>
      </c>
      <c r="K113">
        <v>1.027675755</v>
      </c>
      <c r="L113">
        <v>1.0250135090000001</v>
      </c>
      <c r="M113">
        <v>1.0280575059999999</v>
      </c>
      <c r="N113">
        <v>0.93159571900000004</v>
      </c>
      <c r="O113">
        <v>1568511.6765393501</v>
      </c>
      <c r="P113">
        <v>746262.37283816596</v>
      </c>
      <c r="Q113">
        <v>657610.18063819106</v>
      </c>
      <c r="R113">
        <v>164639.12306299401</v>
      </c>
      <c r="S113">
        <v>1403872.5534763599</v>
      </c>
      <c r="T113">
        <v>102.19257770999999</v>
      </c>
      <c r="U113">
        <v>102.039569688</v>
      </c>
      <c r="V113">
        <v>103.193424933</v>
      </c>
      <c r="W113">
        <v>73.136666667</v>
      </c>
      <c r="X113">
        <v>75.363333333</v>
      </c>
      <c r="Y113">
        <v>54.826666666999998</v>
      </c>
      <c r="Z113">
        <v>92.46</v>
      </c>
      <c r="AA113">
        <v>2.1804627E-2</v>
      </c>
      <c r="AB113">
        <v>-9.7333999999999995E-4</v>
      </c>
      <c r="AC113">
        <v>149832.35564042401</v>
      </c>
      <c r="AD113">
        <v>133612.22929084999</v>
      </c>
      <c r="AE113">
        <v>16220.126349574</v>
      </c>
      <c r="AF113">
        <v>0.108255165</v>
      </c>
      <c r="AG113">
        <v>111728.81295824</v>
      </c>
      <c r="AI113">
        <v>4.4333330000000002</v>
      </c>
      <c r="AJ113">
        <v>5.6</v>
      </c>
      <c r="AK113">
        <v>36.411463568999999</v>
      </c>
      <c r="AL113">
        <v>18.716699999999999</v>
      </c>
      <c r="AM113">
        <v>98.798743342999998</v>
      </c>
      <c r="AN113">
        <v>1.029193781</v>
      </c>
      <c r="AO113">
        <v>1.1214439309999999</v>
      </c>
      <c r="AP113">
        <v>108.465533294</v>
      </c>
      <c r="AQ113">
        <v>32711.854182880001</v>
      </c>
      <c r="AS113">
        <v>11.278568693</v>
      </c>
      <c r="AV113">
        <v>0.49521221199999998</v>
      </c>
      <c r="AW113">
        <v>5.5852849459999998</v>
      </c>
      <c r="AX113">
        <v>0.145626015</v>
      </c>
      <c r="AY113">
        <v>1.081371664</v>
      </c>
      <c r="AZ113">
        <v>0.89015069800000002</v>
      </c>
    </row>
    <row r="114" spans="1:52">
      <c r="A114" s="22">
        <v>35796</v>
      </c>
      <c r="B114">
        <v>1516419.5333243799</v>
      </c>
      <c r="C114">
        <v>850580.14681965101</v>
      </c>
      <c r="D114">
        <v>294127.18377312302</v>
      </c>
      <c r="E114">
        <v>332879.24337701499</v>
      </c>
      <c r="F114">
        <v>486398.310271558</v>
      </c>
      <c r="G114">
        <v>456092.68295648898</v>
      </c>
      <c r="H114">
        <v>1.044237401</v>
      </c>
      <c r="I114">
        <v>1.0463098420000001</v>
      </c>
      <c r="J114">
        <v>1.0480323090000001</v>
      </c>
      <c r="K114">
        <v>1.0276081269999999</v>
      </c>
      <c r="L114">
        <v>1.024720595</v>
      </c>
      <c r="M114">
        <v>1.0238937690000001</v>
      </c>
      <c r="N114">
        <v>0.93075184099999997</v>
      </c>
      <c r="O114">
        <v>1583501.9923326599</v>
      </c>
      <c r="P114">
        <v>750236.21019130002</v>
      </c>
      <c r="Q114">
        <v>661174.06149998005</v>
      </c>
      <c r="R114">
        <v>172091.72064138099</v>
      </c>
      <c r="S114">
        <v>1411410.27169128</v>
      </c>
      <c r="T114">
        <v>102.454238555</v>
      </c>
      <c r="U114">
        <v>102.483003586</v>
      </c>
      <c r="V114">
        <v>101.499466717</v>
      </c>
      <c r="W114">
        <v>73.223333332999999</v>
      </c>
      <c r="X114">
        <v>75.593333333000004</v>
      </c>
      <c r="Y114">
        <v>53.926666666999999</v>
      </c>
      <c r="Z114">
        <v>92.54</v>
      </c>
      <c r="AA114">
        <v>8.8115859999999997E-3</v>
      </c>
      <c r="AB114">
        <v>-1.1038032E-2</v>
      </c>
      <c r="AC114">
        <v>150446.814121392</v>
      </c>
      <c r="AD114">
        <v>134404.64154533</v>
      </c>
      <c r="AE114">
        <v>16042.172576061999</v>
      </c>
      <c r="AF114">
        <v>0.106630191</v>
      </c>
      <c r="AG114">
        <v>112413.8487381</v>
      </c>
      <c r="AI114">
        <v>4.2033329999999998</v>
      </c>
      <c r="AJ114">
        <v>5.1166669999999996</v>
      </c>
      <c r="AK114">
        <v>30.310855086</v>
      </c>
      <c r="AL114">
        <v>14.076700000000001</v>
      </c>
      <c r="AM114">
        <v>95.773241784000007</v>
      </c>
      <c r="AN114">
        <v>1.0320946849999999</v>
      </c>
      <c r="AO114">
        <v>1.121077911</v>
      </c>
      <c r="AP114">
        <v>108.959455668</v>
      </c>
      <c r="AQ114">
        <v>33010.399994375999</v>
      </c>
      <c r="AS114">
        <v>11.282493788</v>
      </c>
      <c r="AV114">
        <v>0.49474185300000001</v>
      </c>
      <c r="AW114">
        <v>5.5819218859999999</v>
      </c>
      <c r="AX114">
        <v>0.147026183</v>
      </c>
      <c r="AY114">
        <v>1.077413918</v>
      </c>
      <c r="AZ114">
        <v>0.92015935800000004</v>
      </c>
    </row>
    <row r="115" spans="1:52">
      <c r="A115" s="22">
        <v>35886</v>
      </c>
      <c r="B115">
        <v>1522617.81779059</v>
      </c>
      <c r="C115">
        <v>856010.35922967002</v>
      </c>
      <c r="D115">
        <v>295526.843658256</v>
      </c>
      <c r="E115">
        <v>333576.84520605701</v>
      </c>
      <c r="F115">
        <v>492543.53477650002</v>
      </c>
      <c r="G115">
        <v>462094.45325321698</v>
      </c>
      <c r="H115">
        <v>1.0505935989999999</v>
      </c>
      <c r="I115">
        <v>1.0499435029999999</v>
      </c>
      <c r="J115">
        <v>1.05177813</v>
      </c>
      <c r="K115">
        <v>1.0299111089999999</v>
      </c>
      <c r="L115">
        <v>1.019393145</v>
      </c>
      <c r="M115">
        <v>1.0117327110000001</v>
      </c>
      <c r="N115">
        <v>0.93451767100000005</v>
      </c>
      <c r="O115">
        <v>1599652.53302519</v>
      </c>
      <c r="P115">
        <v>758579.63890954398</v>
      </c>
      <c r="Q115">
        <v>664333.61865013803</v>
      </c>
      <c r="R115">
        <v>176739.27546550601</v>
      </c>
      <c r="S115">
        <v>1422913.2575596799</v>
      </c>
      <c r="T115">
        <v>103.047647973</v>
      </c>
      <c r="U115">
        <v>103.21150213200001</v>
      </c>
      <c r="V115">
        <v>100.621118012</v>
      </c>
      <c r="W115">
        <v>73.489999999999995</v>
      </c>
      <c r="X115">
        <v>75.959999999999994</v>
      </c>
      <c r="Y115">
        <v>53.46</v>
      </c>
      <c r="Z115">
        <v>92.54</v>
      </c>
      <c r="AA115">
        <v>1.4638549000000001E-2</v>
      </c>
      <c r="AB115">
        <v>-6.9782890000000004E-3</v>
      </c>
      <c r="AC115">
        <v>151056.215004058</v>
      </c>
      <c r="AD115">
        <v>135089.08450878001</v>
      </c>
      <c r="AE115">
        <v>15967.130495277999</v>
      </c>
      <c r="AF115">
        <v>0.10570323399999999</v>
      </c>
      <c r="AG115">
        <v>113061.73627492999</v>
      </c>
      <c r="AI115">
        <v>4.056667</v>
      </c>
      <c r="AJ115">
        <v>4.99</v>
      </c>
      <c r="AK115">
        <v>28.627631627</v>
      </c>
      <c r="AL115">
        <v>13.28</v>
      </c>
      <c r="AM115">
        <v>90.607977809000005</v>
      </c>
      <c r="AN115">
        <v>1.032505902</v>
      </c>
      <c r="AO115">
        <v>1.110684888</v>
      </c>
      <c r="AP115">
        <v>109.637568057</v>
      </c>
      <c r="AQ115">
        <v>33194.318257302999</v>
      </c>
      <c r="AS115">
        <v>11.271212795</v>
      </c>
      <c r="AV115">
        <v>0.49820751499999999</v>
      </c>
      <c r="AW115">
        <v>5.6154029149999998</v>
      </c>
      <c r="AX115">
        <v>0.14564761100000001</v>
      </c>
      <c r="AY115">
        <v>1.0591564819999999</v>
      </c>
      <c r="AZ115">
        <v>0.90877921399999995</v>
      </c>
    </row>
    <row r="116" spans="1:52">
      <c r="A116" s="22">
        <v>35977</v>
      </c>
      <c r="B116">
        <v>1531207.0494888099</v>
      </c>
      <c r="C116">
        <v>863890.99119626696</v>
      </c>
      <c r="D116">
        <v>296462.74756131502</v>
      </c>
      <c r="E116">
        <v>339628.51280997403</v>
      </c>
      <c r="F116">
        <v>494549.39356294402</v>
      </c>
      <c r="G116">
        <v>469476.52594961599</v>
      </c>
      <c r="H116">
        <v>1.0529040869999999</v>
      </c>
      <c r="I116">
        <v>1.0531148050000001</v>
      </c>
      <c r="J116">
        <v>1.054095802</v>
      </c>
      <c r="K116">
        <v>1.0315371280000001</v>
      </c>
      <c r="L116">
        <v>1.010975371</v>
      </c>
      <c r="M116">
        <v>0.99873755399999997</v>
      </c>
      <c r="N116">
        <v>0.93686961499999999</v>
      </c>
      <c r="O116">
        <v>1612214.16004852</v>
      </c>
      <c r="P116">
        <v>767865.11080596596</v>
      </c>
      <c r="Q116">
        <v>666676.24853556498</v>
      </c>
      <c r="R116">
        <v>177672.80070698599</v>
      </c>
      <c r="S116">
        <v>1434541.3593415299</v>
      </c>
      <c r="T116">
        <v>103.159788335</v>
      </c>
      <c r="U116">
        <v>103.415119738</v>
      </c>
      <c r="V116">
        <v>99.617290921999995</v>
      </c>
      <c r="W116">
        <v>73.686666666999997</v>
      </c>
      <c r="X116">
        <v>76.260000000000005</v>
      </c>
      <c r="Y116">
        <v>52.926666666999999</v>
      </c>
      <c r="Z116">
        <v>92.54</v>
      </c>
      <c r="AA116">
        <v>1.2285667E-2</v>
      </c>
      <c r="AB116">
        <v>-7.000493E-3</v>
      </c>
      <c r="AC116">
        <v>151671.231180587</v>
      </c>
      <c r="AD116">
        <v>135880.25961238</v>
      </c>
      <c r="AE116">
        <v>15790.971568207</v>
      </c>
      <c r="AF116">
        <v>0.10411316299999999</v>
      </c>
      <c r="AG116">
        <v>113770.03148516999</v>
      </c>
      <c r="AI116">
        <v>3.9366669999999999</v>
      </c>
      <c r="AJ116">
        <v>4.5599999999999996</v>
      </c>
      <c r="AK116">
        <v>26.631185309999999</v>
      </c>
      <c r="AL116">
        <v>12.4267</v>
      </c>
      <c r="AM116">
        <v>83.549243254999993</v>
      </c>
      <c r="AN116">
        <v>1.0337994530000001</v>
      </c>
      <c r="AO116">
        <v>1.0889521820000001</v>
      </c>
      <c r="AP116">
        <v>110.650815059</v>
      </c>
      <c r="AQ116">
        <v>33470.475161191003</v>
      </c>
      <c r="AS116">
        <v>11.268796909000001</v>
      </c>
      <c r="AV116">
        <v>0.50147699599999995</v>
      </c>
      <c r="AW116">
        <v>5.6510424180000003</v>
      </c>
      <c r="AX116">
        <v>0.142128163</v>
      </c>
      <c r="AY116">
        <v>1.0267138950000001</v>
      </c>
      <c r="AZ116">
        <v>0.89471904899999999</v>
      </c>
    </row>
    <row r="117" spans="1:52">
      <c r="A117" s="22">
        <v>36069</v>
      </c>
      <c r="B117">
        <v>1535370.47345619</v>
      </c>
      <c r="C117">
        <v>871827.73073705495</v>
      </c>
      <c r="D117">
        <v>297607.80441174499</v>
      </c>
      <c r="E117">
        <v>342901.58978710399</v>
      </c>
      <c r="F117">
        <v>491474.09565362998</v>
      </c>
      <c r="G117">
        <v>475497.96733621298</v>
      </c>
      <c r="H117">
        <v>1.0574051900000001</v>
      </c>
      <c r="I117">
        <v>1.0543230269999999</v>
      </c>
      <c r="J117">
        <v>1.0596565899999999</v>
      </c>
      <c r="K117">
        <v>1.034026788</v>
      </c>
      <c r="L117">
        <v>1.0018713420000001</v>
      </c>
      <c r="M117">
        <v>0.98371067000000001</v>
      </c>
      <c r="N117">
        <v>0.93857128400000001</v>
      </c>
      <c r="O117">
        <v>1623508.70651321</v>
      </c>
      <c r="P117">
        <v>775881.37138242798</v>
      </c>
      <c r="Q117">
        <v>665173.26469773205</v>
      </c>
      <c r="R117">
        <v>182454.07043304801</v>
      </c>
      <c r="S117">
        <v>1441054.63608016</v>
      </c>
      <c r="T117">
        <v>103.14577079</v>
      </c>
      <c r="U117">
        <v>103.519190959</v>
      </c>
      <c r="V117">
        <v>98.632285589000006</v>
      </c>
      <c r="W117">
        <v>73.783333333000002</v>
      </c>
      <c r="X117">
        <v>76.446666667000002</v>
      </c>
      <c r="Y117">
        <v>52.403333332999999</v>
      </c>
      <c r="Z117">
        <v>92.54</v>
      </c>
      <c r="AA117">
        <v>1.1264154E-2</v>
      </c>
      <c r="AB117">
        <v>-3.9137060000000003E-3</v>
      </c>
      <c r="AC117">
        <v>152055.29820277501</v>
      </c>
      <c r="AD117">
        <v>136446.25136950999</v>
      </c>
      <c r="AE117">
        <v>15609.046833265</v>
      </c>
      <c r="AF117">
        <v>0.102653752</v>
      </c>
      <c r="AG117">
        <v>114344.33810179999</v>
      </c>
      <c r="AI117">
        <v>3.6233330000000001</v>
      </c>
      <c r="AJ117">
        <v>4.1466669999999999</v>
      </c>
      <c r="AK117">
        <v>24.404074179999999</v>
      </c>
      <c r="AL117">
        <v>11.093299999999999</v>
      </c>
      <c r="AM117">
        <v>79.627797651999998</v>
      </c>
      <c r="AN117">
        <v>1.0418860729999999</v>
      </c>
      <c r="AO117">
        <v>1.0653803289999999</v>
      </c>
      <c r="AP117">
        <v>112.128281646</v>
      </c>
      <c r="AQ117">
        <v>33829.413686127999</v>
      </c>
      <c r="AS117">
        <v>11.252566179</v>
      </c>
      <c r="AV117">
        <v>0.50533821300000004</v>
      </c>
      <c r="AW117">
        <v>5.686351685</v>
      </c>
      <c r="AX117">
        <v>0.14004766199999999</v>
      </c>
      <c r="AY117">
        <v>0.98021886800000002</v>
      </c>
      <c r="AZ117">
        <v>0.84964921800000004</v>
      </c>
    </row>
    <row r="118" spans="1:52">
      <c r="A118" s="22">
        <v>36161</v>
      </c>
      <c r="B118">
        <v>1548725.5430962001</v>
      </c>
      <c r="C118">
        <v>877509.75928135496</v>
      </c>
      <c r="D118">
        <v>299936.17716825998</v>
      </c>
      <c r="E118">
        <v>349383.57376379799</v>
      </c>
      <c r="F118">
        <v>495863.86635308497</v>
      </c>
      <c r="G118">
        <v>483280.04548346699</v>
      </c>
      <c r="H118">
        <v>1.0577967989999999</v>
      </c>
      <c r="I118">
        <v>1.054203325</v>
      </c>
      <c r="J118">
        <v>1.0660808820000001</v>
      </c>
      <c r="K118">
        <v>1.033351586</v>
      </c>
      <c r="L118">
        <v>0.999785857</v>
      </c>
      <c r="M118">
        <v>0.97895188099999997</v>
      </c>
      <c r="N118">
        <v>0.94109578299999996</v>
      </c>
      <c r="O118">
        <v>1638236.92226188</v>
      </c>
      <c r="P118">
        <v>781581.69723505701</v>
      </c>
      <c r="Q118">
        <v>675917.38099730597</v>
      </c>
      <c r="R118">
        <v>180737.84402951799</v>
      </c>
      <c r="S118">
        <v>1457499.0782323601</v>
      </c>
      <c r="T118">
        <v>103.37939654500001</v>
      </c>
      <c r="U118">
        <v>103.849503965</v>
      </c>
      <c r="V118">
        <v>97.716293367999995</v>
      </c>
      <c r="W118">
        <v>73.856666666999999</v>
      </c>
      <c r="X118">
        <v>76.596666666999994</v>
      </c>
      <c r="Y118">
        <v>51.916666667000001</v>
      </c>
      <c r="Z118">
        <v>86.94</v>
      </c>
      <c r="AA118">
        <v>3.6040450000000002E-3</v>
      </c>
      <c r="AB118">
        <v>-1.0221654E-2</v>
      </c>
      <c r="AC118">
        <v>152310.36950764299</v>
      </c>
      <c r="AD118">
        <v>137085.11114684999</v>
      </c>
      <c r="AE118">
        <v>15225.258360792999</v>
      </c>
      <c r="AF118">
        <v>9.9962060000000005E-2</v>
      </c>
      <c r="AG118">
        <v>115025.08066223</v>
      </c>
      <c r="AI118">
        <v>3.0886349210000001</v>
      </c>
      <c r="AJ118">
        <v>3.9985846409999999</v>
      </c>
      <c r="AK118">
        <v>24.174704649999999</v>
      </c>
      <c r="AL118">
        <v>11.09</v>
      </c>
      <c r="AM118">
        <v>77.804662461000007</v>
      </c>
      <c r="AN118">
        <v>1.041817848</v>
      </c>
      <c r="AO118">
        <v>1.0684759909999999</v>
      </c>
      <c r="AP118">
        <v>112.51841498</v>
      </c>
      <c r="AQ118">
        <v>34069.390132403001</v>
      </c>
      <c r="AS118">
        <v>11.297547415</v>
      </c>
      <c r="AV118">
        <v>0.50466120400000003</v>
      </c>
      <c r="AW118">
        <v>5.7014338809999998</v>
      </c>
      <c r="AX118">
        <v>0.14119999999999999</v>
      </c>
      <c r="AY118">
        <v>1</v>
      </c>
      <c r="AZ118">
        <v>0.89157209599999998</v>
      </c>
    </row>
    <row r="119" spans="1:52">
      <c r="A119" s="22">
        <v>36251</v>
      </c>
      <c r="B119">
        <v>1559053.3858779999</v>
      </c>
      <c r="C119">
        <v>883765.94545113598</v>
      </c>
      <c r="D119">
        <v>300298.48945847101</v>
      </c>
      <c r="E119">
        <v>354344.40604315599</v>
      </c>
      <c r="F119">
        <v>510929.545344638</v>
      </c>
      <c r="G119">
        <v>494271.44725265901</v>
      </c>
      <c r="H119">
        <v>1.0609340249999999</v>
      </c>
      <c r="I119">
        <v>1.0583503759999999</v>
      </c>
      <c r="J119">
        <v>1.073764707</v>
      </c>
      <c r="K119">
        <v>1.0357417259999999</v>
      </c>
      <c r="L119">
        <v>1.003905359</v>
      </c>
      <c r="M119">
        <v>0.98850605400000002</v>
      </c>
      <c r="N119">
        <v>0.94125207499999997</v>
      </c>
      <c r="O119">
        <v>1654052.7844829301</v>
      </c>
      <c r="P119">
        <v>793446.16474504804</v>
      </c>
      <c r="Q119">
        <v>674016.06970584102</v>
      </c>
      <c r="R119">
        <v>186590.550032044</v>
      </c>
      <c r="S119">
        <v>1467462.23445089</v>
      </c>
      <c r="T119">
        <v>104.094291355</v>
      </c>
      <c r="U119">
        <v>104.265788849</v>
      </c>
      <c r="V119">
        <v>101.43672752400001</v>
      </c>
      <c r="W119">
        <v>74.226666667000003</v>
      </c>
      <c r="X119">
        <v>76.739999999999995</v>
      </c>
      <c r="Y119">
        <v>53.893333333000001</v>
      </c>
      <c r="Z119">
        <v>86.94</v>
      </c>
      <c r="AA119">
        <v>9.0829919999999998E-3</v>
      </c>
      <c r="AB119">
        <v>-5.6291079999999999E-3</v>
      </c>
      <c r="AC119">
        <v>152753.095860473</v>
      </c>
      <c r="AD119">
        <v>137669.70611629001</v>
      </c>
      <c r="AE119">
        <v>15083.389744184</v>
      </c>
      <c r="AF119">
        <v>9.8743594000000004E-2</v>
      </c>
      <c r="AG119">
        <v>115660.6056078</v>
      </c>
      <c r="AI119">
        <v>2.6348769230000002</v>
      </c>
      <c r="AJ119">
        <v>4.258207692</v>
      </c>
      <c r="AK119">
        <v>29.505808204000001</v>
      </c>
      <c r="AL119">
        <v>15.326700000000001</v>
      </c>
      <c r="AM119">
        <v>78.812626777000006</v>
      </c>
      <c r="AN119">
        <v>1.0395190299999999</v>
      </c>
      <c r="AO119">
        <v>1.0857661590000001</v>
      </c>
      <c r="AP119">
        <v>113.23707490300001</v>
      </c>
      <c r="AQ119">
        <v>34248.588894690998</v>
      </c>
      <c r="AS119">
        <v>11.324592968999999</v>
      </c>
      <c r="AV119">
        <v>0.50892815599999996</v>
      </c>
      <c r="AW119">
        <v>5.7634042169999997</v>
      </c>
      <c r="AX119">
        <v>0.13730000000000001</v>
      </c>
      <c r="AY119">
        <v>1.0390626869999999</v>
      </c>
      <c r="AZ119">
        <v>0.94615229000000001</v>
      </c>
    </row>
    <row r="120" spans="1:52">
      <c r="A120" s="22">
        <v>36342</v>
      </c>
      <c r="B120">
        <v>1576264.4516183201</v>
      </c>
      <c r="C120">
        <v>892321.152341743</v>
      </c>
      <c r="D120">
        <v>301522.46563417302</v>
      </c>
      <c r="E120">
        <v>360389.77750494098</v>
      </c>
      <c r="F120">
        <v>525598.09666955797</v>
      </c>
      <c r="G120">
        <v>507385.88872411399</v>
      </c>
      <c r="H120">
        <v>1.063658859</v>
      </c>
      <c r="I120">
        <v>1.062691652</v>
      </c>
      <c r="J120">
        <v>1.0811989440000001</v>
      </c>
      <c r="K120">
        <v>1.040664517</v>
      </c>
      <c r="L120">
        <v>1.0104497800000001</v>
      </c>
      <c r="M120">
        <v>1.0046491470000001</v>
      </c>
      <c r="N120">
        <v>0.94292010900000001</v>
      </c>
      <c r="O120">
        <v>1676607.64878402</v>
      </c>
      <c r="P120">
        <v>803552.01336236799</v>
      </c>
      <c r="Q120">
        <v>682739.43484447501</v>
      </c>
      <c r="R120">
        <v>190316.20057717999</v>
      </c>
      <c r="S120">
        <v>1486291.4482068401</v>
      </c>
      <c r="T120">
        <v>104.383987291</v>
      </c>
      <c r="U120">
        <v>104.238639834</v>
      </c>
      <c r="V120">
        <v>104.59878286</v>
      </c>
      <c r="W120">
        <v>74.543333333000007</v>
      </c>
      <c r="X120">
        <v>76.86</v>
      </c>
      <c r="Y120">
        <v>55.573333333000001</v>
      </c>
      <c r="Z120">
        <v>86.94</v>
      </c>
      <c r="AA120">
        <v>1.9780899999999999E-4</v>
      </c>
      <c r="AB120">
        <v>-1.2533661999999999E-2</v>
      </c>
      <c r="AC120">
        <v>153323.85771199799</v>
      </c>
      <c r="AD120">
        <v>138431.54099975</v>
      </c>
      <c r="AE120">
        <v>14892.316712248001</v>
      </c>
      <c r="AF120">
        <v>9.7129806999999999E-2</v>
      </c>
      <c r="AG120">
        <v>116416.67817036</v>
      </c>
      <c r="AI120">
        <v>2.6993939390000001</v>
      </c>
      <c r="AJ120">
        <v>5.050689727</v>
      </c>
      <c r="AK120">
        <v>35.087492486999999</v>
      </c>
      <c r="AL120">
        <v>20.329999999999998</v>
      </c>
      <c r="AM120">
        <v>79.556334233000001</v>
      </c>
      <c r="AN120">
        <v>1.038221211</v>
      </c>
      <c r="AO120">
        <v>1.0920487889999999</v>
      </c>
      <c r="AP120">
        <v>114.534327573</v>
      </c>
      <c r="AQ120">
        <v>34629.058257967001</v>
      </c>
      <c r="AS120">
        <v>11.386599038</v>
      </c>
      <c r="AV120">
        <v>0.50978248800000003</v>
      </c>
      <c r="AW120">
        <v>5.8046887839999997</v>
      </c>
      <c r="AX120">
        <v>0.13270000000000001</v>
      </c>
      <c r="AY120">
        <v>1.0466492650000001</v>
      </c>
      <c r="AZ120">
        <v>0.95368280500000002</v>
      </c>
    </row>
    <row r="121" spans="1:52">
      <c r="A121" s="22">
        <v>36434</v>
      </c>
      <c r="B121">
        <v>1596372.1830900901</v>
      </c>
      <c r="C121">
        <v>900458.48179961799</v>
      </c>
      <c r="D121">
        <v>303418.62287393998</v>
      </c>
      <c r="E121">
        <v>363879.03000626102</v>
      </c>
      <c r="F121">
        <v>541868.92571254505</v>
      </c>
      <c r="G121">
        <v>520729.96014591999</v>
      </c>
      <c r="H121">
        <v>1.0667435540000001</v>
      </c>
      <c r="I121">
        <v>1.0674576650000001</v>
      </c>
      <c r="J121">
        <v>1.0873874180000001</v>
      </c>
      <c r="K121">
        <v>1.045736346</v>
      </c>
      <c r="L121">
        <v>1.020565832</v>
      </c>
      <c r="M121">
        <v>1.021762289</v>
      </c>
      <c r="N121">
        <v>0.94487491800000001</v>
      </c>
      <c r="O121">
        <v>1702919.7362849701</v>
      </c>
      <c r="P121">
        <v>813552.93879707204</v>
      </c>
      <c r="Q121">
        <v>694819.09727455303</v>
      </c>
      <c r="R121">
        <v>194547.70021334899</v>
      </c>
      <c r="S121">
        <v>1508372.03607163</v>
      </c>
      <c r="T121">
        <v>104.76713352900001</v>
      </c>
      <c r="U121">
        <v>104.46035678299999</v>
      </c>
      <c r="V121">
        <v>106.725641508</v>
      </c>
      <c r="W121">
        <v>74.923333333000002</v>
      </c>
      <c r="X121">
        <v>77.13</v>
      </c>
      <c r="Y121">
        <v>56.703333333000003</v>
      </c>
      <c r="Z121">
        <v>86.94</v>
      </c>
      <c r="AA121">
        <v>1.2890829999999999E-3</v>
      </c>
      <c r="AB121">
        <v>-1.1013713E-2</v>
      </c>
      <c r="AC121">
        <v>153741.12992733999</v>
      </c>
      <c r="AD121">
        <v>139083.90809710999</v>
      </c>
      <c r="AE121">
        <v>14657.221830230001</v>
      </c>
      <c r="AF121">
        <v>9.5337024000000006E-2</v>
      </c>
      <c r="AG121">
        <v>117021.37772362</v>
      </c>
      <c r="AI121">
        <v>3.430630769</v>
      </c>
      <c r="AJ121">
        <v>5.3175318479999998</v>
      </c>
      <c r="AK121">
        <v>39.587894628999997</v>
      </c>
      <c r="AL121">
        <v>24.05</v>
      </c>
      <c r="AM121">
        <v>83.605219808000001</v>
      </c>
      <c r="AN121">
        <v>1.0406801750000001</v>
      </c>
      <c r="AO121">
        <v>1.1036911920000001</v>
      </c>
      <c r="AP121">
        <v>116.00477278</v>
      </c>
      <c r="AQ121">
        <v>35042.203775663002</v>
      </c>
      <c r="AS121">
        <v>11.477763351</v>
      </c>
      <c r="AV121">
        <v>0.50962610600000002</v>
      </c>
      <c r="AW121">
        <v>5.849367838</v>
      </c>
      <c r="AX121">
        <v>0.12570000000000001</v>
      </c>
      <c r="AY121">
        <v>1.059608066</v>
      </c>
      <c r="AZ121">
        <v>0.96339542</v>
      </c>
    </row>
    <row r="122" spans="1:52">
      <c r="A122" s="22">
        <v>36526</v>
      </c>
      <c r="B122">
        <v>1614269.4100172301</v>
      </c>
      <c r="C122">
        <v>907467.87014669203</v>
      </c>
      <c r="D122">
        <v>306086.64901371801</v>
      </c>
      <c r="E122">
        <v>370449.08440365002</v>
      </c>
      <c r="F122">
        <v>563594.37527231197</v>
      </c>
      <c r="G122">
        <v>537416.96110982099</v>
      </c>
      <c r="H122">
        <v>1.0706099899999999</v>
      </c>
      <c r="I122">
        <v>1.0759649840000001</v>
      </c>
      <c r="J122">
        <v>1.0938470929999999</v>
      </c>
      <c r="K122">
        <v>1.055449171</v>
      </c>
      <c r="L122">
        <v>1.032717324</v>
      </c>
      <c r="M122">
        <v>1.0484496670000001</v>
      </c>
      <c r="N122">
        <v>0.95039403499999997</v>
      </c>
      <c r="O122">
        <v>1728252.9576689301</v>
      </c>
      <c r="P122">
        <v>825739.97913054295</v>
      </c>
      <c r="Q122">
        <v>708452.03956987895</v>
      </c>
      <c r="R122">
        <v>194060.93896850999</v>
      </c>
      <c r="S122">
        <v>1534192.0187004199</v>
      </c>
      <c r="T122">
        <v>105.453993248</v>
      </c>
      <c r="U122">
        <v>104.745421432</v>
      </c>
      <c r="V122">
        <v>111.324424368</v>
      </c>
      <c r="W122">
        <v>75.346666666999994</v>
      </c>
      <c r="X122">
        <v>77.293333333000007</v>
      </c>
      <c r="Y122">
        <v>59.146666666999998</v>
      </c>
      <c r="Z122">
        <v>84.62</v>
      </c>
      <c r="AA122">
        <v>3.8060500000000001E-4</v>
      </c>
      <c r="AB122">
        <v>-1.0369580999999999E-2</v>
      </c>
      <c r="AC122">
        <v>154468.386972115</v>
      </c>
      <c r="AD122">
        <v>140143.14779592</v>
      </c>
      <c r="AE122">
        <v>14325.239176195</v>
      </c>
      <c r="AF122">
        <v>9.2738970000000004E-2</v>
      </c>
      <c r="AG122">
        <v>118075.57950281999</v>
      </c>
      <c r="AI122">
        <v>3.5486153850000002</v>
      </c>
      <c r="AJ122">
        <v>5.6136826620000004</v>
      </c>
      <c r="AK122">
        <v>43.211899852000002</v>
      </c>
      <c r="AL122">
        <v>26.773299999999999</v>
      </c>
      <c r="AM122">
        <v>88.604452362000004</v>
      </c>
      <c r="AN122">
        <v>1.0483677979999999</v>
      </c>
      <c r="AO122">
        <v>1.130251994</v>
      </c>
      <c r="AP122">
        <v>116.91390505699999</v>
      </c>
      <c r="AQ122">
        <v>35331.458907753004</v>
      </c>
      <c r="AS122">
        <v>11.518718077999999</v>
      </c>
      <c r="AV122">
        <v>0.51152550699999999</v>
      </c>
      <c r="AW122">
        <v>5.8921181100000002</v>
      </c>
      <c r="AX122">
        <v>0.1234</v>
      </c>
      <c r="AY122">
        <v>1.098922577</v>
      </c>
      <c r="AZ122">
        <v>1.0137337529999999</v>
      </c>
    </row>
    <row r="123" spans="1:52">
      <c r="A123" s="22">
        <v>36617</v>
      </c>
      <c r="B123">
        <v>1628950.6176700599</v>
      </c>
      <c r="C123">
        <v>915028.18199685705</v>
      </c>
      <c r="D123">
        <v>306944.18824035901</v>
      </c>
      <c r="E123">
        <v>373071.94458152697</v>
      </c>
      <c r="F123">
        <v>580032.71071722405</v>
      </c>
      <c r="G123">
        <v>555377.76923086995</v>
      </c>
      <c r="H123">
        <v>1.0744620199999999</v>
      </c>
      <c r="I123">
        <v>1.0809369390000001</v>
      </c>
      <c r="J123">
        <v>1.0957975769999999</v>
      </c>
      <c r="K123">
        <v>1.063534392</v>
      </c>
      <c r="L123">
        <v>1.0444899110000001</v>
      </c>
      <c r="M123">
        <v>1.062157338</v>
      </c>
      <c r="N123">
        <v>0.95326414199999998</v>
      </c>
      <c r="O123">
        <v>1750245.57071721</v>
      </c>
      <c r="P123">
        <v>835078.56314223702</v>
      </c>
      <c r="Q123">
        <v>717741.65054011904</v>
      </c>
      <c r="R123">
        <v>197425.35703485701</v>
      </c>
      <c r="S123">
        <v>1552820.21368236</v>
      </c>
      <c r="T123">
        <v>106.13618045299999</v>
      </c>
      <c r="U123">
        <v>105.234103687</v>
      </c>
      <c r="V123">
        <v>114.11004454499999</v>
      </c>
      <c r="W123">
        <v>75.67</v>
      </c>
      <c r="X123">
        <v>77.473333332999999</v>
      </c>
      <c r="Y123">
        <v>60.626666667000002</v>
      </c>
      <c r="Z123">
        <v>84.62</v>
      </c>
      <c r="AA123">
        <v>-2.1682419999999999E-3</v>
      </c>
      <c r="AB123">
        <v>-1.1275387E-2</v>
      </c>
      <c r="AC123">
        <v>154937.47729902901</v>
      </c>
      <c r="AD123">
        <v>140930.86491347</v>
      </c>
      <c r="AE123">
        <v>14006.612385558999</v>
      </c>
      <c r="AF123">
        <v>9.0401706999999998E-2</v>
      </c>
      <c r="AG123">
        <v>118803.91672170001</v>
      </c>
      <c r="AI123">
        <v>4.2848064519999998</v>
      </c>
      <c r="AJ123">
        <v>5.4266256149999998</v>
      </c>
      <c r="AK123">
        <v>42.429024155</v>
      </c>
      <c r="AL123">
        <v>26.54</v>
      </c>
      <c r="AM123">
        <v>85.764237448000003</v>
      </c>
      <c r="AN123">
        <v>1.053141943</v>
      </c>
      <c r="AO123">
        <v>1.1529010470000001</v>
      </c>
      <c r="AP123">
        <v>118.436628181</v>
      </c>
      <c r="AQ123">
        <v>35719.821458682003</v>
      </c>
      <c r="AS123">
        <v>11.558508625</v>
      </c>
      <c r="AV123">
        <v>0.51264817600000001</v>
      </c>
      <c r="AW123">
        <v>5.9254483650000003</v>
      </c>
      <c r="AX123">
        <v>0.12479999999999999</v>
      </c>
      <c r="AY123">
        <v>1.131405784</v>
      </c>
      <c r="AZ123">
        <v>1.0715835069999999</v>
      </c>
    </row>
    <row r="124" spans="1:52">
      <c r="A124" s="22">
        <v>36708</v>
      </c>
      <c r="B124">
        <v>1637432.6876663</v>
      </c>
      <c r="C124">
        <v>919141.66029281204</v>
      </c>
      <c r="D124">
        <v>309128.50466123101</v>
      </c>
      <c r="E124">
        <v>377390.32210001798</v>
      </c>
      <c r="F124">
        <v>594842.52934582694</v>
      </c>
      <c r="G124">
        <v>571575.31226908194</v>
      </c>
      <c r="H124">
        <v>1.0810226460000001</v>
      </c>
      <c r="I124">
        <v>1.089870838</v>
      </c>
      <c r="J124">
        <v>1.102815546</v>
      </c>
      <c r="K124">
        <v>1.06878399</v>
      </c>
      <c r="L124">
        <v>1.0553567020000001</v>
      </c>
      <c r="M124">
        <v>1.0802399439999999</v>
      </c>
      <c r="N124">
        <v>0.96164030099999998</v>
      </c>
      <c r="O124">
        <v>1770101.8173122699</v>
      </c>
      <c r="P124">
        <v>846615.44642246806</v>
      </c>
      <c r="Q124">
        <v>728005.81571000605</v>
      </c>
      <c r="R124">
        <v>195480.55517979301</v>
      </c>
      <c r="S124">
        <v>1574621.26213247</v>
      </c>
      <c r="T124">
        <v>106.72958987</v>
      </c>
      <c r="U124">
        <v>105.473919978</v>
      </c>
      <c r="V124">
        <v>118.69000564700001</v>
      </c>
      <c r="W124">
        <v>76.213333332999994</v>
      </c>
      <c r="X124">
        <v>77.78</v>
      </c>
      <c r="Y124">
        <v>63.06</v>
      </c>
      <c r="Z124">
        <v>84.62</v>
      </c>
      <c r="AA124">
        <v>-9.8467559999999999E-3</v>
      </c>
      <c r="AB124">
        <v>-1.5684028999999999E-2</v>
      </c>
      <c r="AC124">
        <v>155422.488163962</v>
      </c>
      <c r="AD124">
        <v>141614.95852829999</v>
      </c>
      <c r="AE124">
        <v>13807.529635662</v>
      </c>
      <c r="AF124">
        <v>8.8838686E-2</v>
      </c>
      <c r="AG124">
        <v>119385.81198170999</v>
      </c>
      <c r="AI124">
        <v>4.7388153849999997</v>
      </c>
      <c r="AJ124">
        <v>5.438421892</v>
      </c>
      <c r="AK124">
        <v>45.350634352999997</v>
      </c>
      <c r="AL124">
        <v>30.34</v>
      </c>
      <c r="AM124">
        <v>82.877196353000002</v>
      </c>
      <c r="AN124">
        <v>1.0571490020000001</v>
      </c>
      <c r="AO124">
        <v>1.1685548349999999</v>
      </c>
      <c r="AP124">
        <v>118.616110393</v>
      </c>
      <c r="AQ124">
        <v>35903.036881678003</v>
      </c>
      <c r="AS124">
        <v>11.562568705</v>
      </c>
      <c r="AV124">
        <v>0.51703832000000005</v>
      </c>
      <c r="AW124">
        <v>5.978291102</v>
      </c>
      <c r="AX124">
        <v>0.1263</v>
      </c>
      <c r="AY124">
        <v>1.1477843999999999</v>
      </c>
      <c r="AZ124">
        <v>1.1046812989999999</v>
      </c>
    </row>
    <row r="125" spans="1:52">
      <c r="A125" s="22">
        <v>36800</v>
      </c>
      <c r="B125">
        <v>1650662.43938689</v>
      </c>
      <c r="C125">
        <v>920336.25745277503</v>
      </c>
      <c r="D125">
        <v>311192.38525271002</v>
      </c>
      <c r="E125">
        <v>378366.67481305602</v>
      </c>
      <c r="F125">
        <v>617162.23236801405</v>
      </c>
      <c r="G125">
        <v>590408.02404556505</v>
      </c>
      <c r="H125">
        <v>1.084760827</v>
      </c>
      <c r="I125">
        <v>1.097202751</v>
      </c>
      <c r="J125">
        <v>1.109035172</v>
      </c>
      <c r="K125">
        <v>1.0768235639999999</v>
      </c>
      <c r="L125">
        <v>1.067610741</v>
      </c>
      <c r="M125">
        <v>1.09872769</v>
      </c>
      <c r="N125">
        <v>0.96573463199999998</v>
      </c>
      <c r="O125">
        <v>1790573.95340016</v>
      </c>
      <c r="P125">
        <v>855903.84607866697</v>
      </c>
      <c r="Q125">
        <v>738198.036671023</v>
      </c>
      <c r="R125">
        <v>196472.070650465</v>
      </c>
      <c r="S125">
        <v>1594101.88274969</v>
      </c>
      <c r="T125">
        <v>107.407104559</v>
      </c>
      <c r="U125">
        <v>106.003325754</v>
      </c>
      <c r="V125">
        <v>120.979986197</v>
      </c>
      <c r="W125">
        <v>76.739999999999995</v>
      </c>
      <c r="X125">
        <v>78.22</v>
      </c>
      <c r="Y125">
        <v>64.276666667000001</v>
      </c>
      <c r="Z125">
        <v>84.62</v>
      </c>
      <c r="AA125">
        <v>-8.7779020000000006E-3</v>
      </c>
      <c r="AB125">
        <v>-1.4469588E-2</v>
      </c>
      <c r="AC125">
        <v>155672.12926592</v>
      </c>
      <c r="AD125">
        <v>142221.35390630999</v>
      </c>
      <c r="AE125">
        <v>13450.775359609999</v>
      </c>
      <c r="AF125">
        <v>8.6404518E-2</v>
      </c>
      <c r="AG125">
        <v>119933.94899376</v>
      </c>
      <c r="AI125">
        <v>5.0281746030000001</v>
      </c>
      <c r="AJ125">
        <v>5.2764874620000004</v>
      </c>
      <c r="AK125">
        <v>44.429842149999999</v>
      </c>
      <c r="AL125">
        <v>29.576699999999999</v>
      </c>
      <c r="AM125">
        <v>81.801704157000003</v>
      </c>
      <c r="AN125">
        <v>1.059760544</v>
      </c>
      <c r="AO125">
        <v>1.186524178</v>
      </c>
      <c r="AP125">
        <v>119.389333948</v>
      </c>
      <c r="AQ125">
        <v>36104.461203295003</v>
      </c>
      <c r="AS125">
        <v>11.606291136999999</v>
      </c>
      <c r="AV125">
        <v>0.51852142899999998</v>
      </c>
      <c r="AW125">
        <v>6.0181106599999996</v>
      </c>
      <c r="AX125">
        <v>0.13159999999999999</v>
      </c>
      <c r="AY125">
        <v>1.167856741</v>
      </c>
      <c r="AZ125">
        <v>1.151673583</v>
      </c>
    </row>
    <row r="126" spans="1:52">
      <c r="A126" s="22">
        <v>36892</v>
      </c>
      <c r="B126">
        <v>1664278.67734979</v>
      </c>
      <c r="C126">
        <v>929783.08274492004</v>
      </c>
      <c r="D126">
        <v>312681.386426315</v>
      </c>
      <c r="E126">
        <v>380796.15368970297</v>
      </c>
      <c r="F126">
        <v>617793.21444716596</v>
      </c>
      <c r="G126">
        <v>582718.68430417695</v>
      </c>
      <c r="H126">
        <v>1.094376488</v>
      </c>
      <c r="I126">
        <v>1.1015810539999999</v>
      </c>
      <c r="J126">
        <v>1.117660702</v>
      </c>
      <c r="K126">
        <v>1.0780608030000001</v>
      </c>
      <c r="L126">
        <v>1.060010122</v>
      </c>
      <c r="M126">
        <v>1.080385221</v>
      </c>
      <c r="N126">
        <v>0.97527791200000002</v>
      </c>
      <c r="O126">
        <v>1821347.4547810401</v>
      </c>
      <c r="P126">
        <v>864461.13723120803</v>
      </c>
      <c r="Q126">
        <v>758673.09547566494</v>
      </c>
      <c r="R126">
        <v>198213.22207416999</v>
      </c>
      <c r="S126">
        <v>1623134.23270687</v>
      </c>
      <c r="T126">
        <v>107.710818041</v>
      </c>
      <c r="U126">
        <v>106.541781202</v>
      </c>
      <c r="V126">
        <v>118.708827404</v>
      </c>
      <c r="W126">
        <v>77.036666667000006</v>
      </c>
      <c r="X126">
        <v>78.703333333000003</v>
      </c>
      <c r="Y126">
        <v>63.07</v>
      </c>
      <c r="Z126">
        <v>91</v>
      </c>
      <c r="AA126">
        <v>3.9426260000000003E-3</v>
      </c>
      <c r="AB126">
        <v>-9.9517049999999999E-3</v>
      </c>
      <c r="AC126">
        <v>155726.482444608</v>
      </c>
      <c r="AD126">
        <v>142605.29157706999</v>
      </c>
      <c r="AE126">
        <v>13121.190867538</v>
      </c>
      <c r="AF126">
        <v>8.4257928999999995E-2</v>
      </c>
      <c r="AG126">
        <v>120365.23105875</v>
      </c>
      <c r="AI126">
        <v>4.7447187499999997</v>
      </c>
      <c r="AJ126">
        <v>4.9884431999999999</v>
      </c>
      <c r="AK126">
        <v>40.978118821000002</v>
      </c>
      <c r="AL126">
        <v>25.816700000000001</v>
      </c>
      <c r="AM126">
        <v>81.946224909999998</v>
      </c>
      <c r="AN126">
        <v>1.0604372980000001</v>
      </c>
      <c r="AO126">
        <v>1.1538910600000001</v>
      </c>
      <c r="AP126">
        <v>119.493650676</v>
      </c>
      <c r="AQ126">
        <v>36218.001902363998</v>
      </c>
      <c r="AS126">
        <v>11.670525399000001</v>
      </c>
      <c r="AV126">
        <v>0.51942090500000004</v>
      </c>
      <c r="AW126">
        <v>6.0619148679999997</v>
      </c>
      <c r="AX126">
        <v>0.13100000000000001</v>
      </c>
      <c r="AY126">
        <v>1.098272012</v>
      </c>
      <c r="AZ126">
        <v>1.0831705760000001</v>
      </c>
    </row>
    <row r="127" spans="1:52">
      <c r="A127" s="22">
        <v>36982</v>
      </c>
      <c r="B127">
        <v>1666839.52124706</v>
      </c>
      <c r="C127">
        <v>932767.30656425306</v>
      </c>
      <c r="D127">
        <v>313618.03704705101</v>
      </c>
      <c r="E127">
        <v>380579.732158817</v>
      </c>
      <c r="F127">
        <v>612146.23439691705</v>
      </c>
      <c r="G127">
        <v>580840.24843756598</v>
      </c>
      <c r="H127">
        <v>1.1010812809999999</v>
      </c>
      <c r="I127">
        <v>1.111025178</v>
      </c>
      <c r="J127">
        <v>1.125996636</v>
      </c>
      <c r="K127">
        <v>1.0824946600000001</v>
      </c>
      <c r="L127">
        <v>1.0637424150000001</v>
      </c>
      <c r="M127">
        <v>1.0847463289999999</v>
      </c>
      <c r="N127">
        <v>0.98058450600000002</v>
      </c>
      <c r="O127">
        <v>1835325.79599457</v>
      </c>
      <c r="P127">
        <v>872475.32755778194</v>
      </c>
      <c r="Q127">
        <v>762001.68115167005</v>
      </c>
      <c r="R127">
        <v>200848.787285119</v>
      </c>
      <c r="S127">
        <v>1634477.00870945</v>
      </c>
      <c r="T127">
        <v>109.25742053800001</v>
      </c>
      <c r="U127">
        <v>107.944480266</v>
      </c>
      <c r="V127">
        <v>121.789321789</v>
      </c>
      <c r="W127">
        <v>77.773333332999997</v>
      </c>
      <c r="X127">
        <v>79.33</v>
      </c>
      <c r="Y127">
        <v>64.706666666999993</v>
      </c>
      <c r="Z127">
        <v>91</v>
      </c>
      <c r="AA127">
        <v>-1.2576519999999999E-3</v>
      </c>
      <c r="AB127">
        <v>-1.2755113E-2</v>
      </c>
      <c r="AC127">
        <v>155821.26034376299</v>
      </c>
      <c r="AD127">
        <v>142782.07787399</v>
      </c>
      <c r="AE127">
        <v>13039.182469773001</v>
      </c>
      <c r="AF127">
        <v>8.3680380999999998E-2</v>
      </c>
      <c r="AG127">
        <v>120542.15029256001</v>
      </c>
      <c r="AI127">
        <v>4.5885483870000003</v>
      </c>
      <c r="AJ127">
        <v>5.1929368619999998</v>
      </c>
      <c r="AK127">
        <v>41.715960193000001</v>
      </c>
      <c r="AL127">
        <v>27.24</v>
      </c>
      <c r="AM127">
        <v>79.057842106999999</v>
      </c>
      <c r="AN127">
        <v>1.065521731</v>
      </c>
      <c r="AO127">
        <v>1.1699384719999999</v>
      </c>
      <c r="AP127">
        <v>119.91372784399999</v>
      </c>
      <c r="AQ127">
        <v>36329.523440466</v>
      </c>
      <c r="AS127">
        <v>11.674010815000001</v>
      </c>
      <c r="AV127">
        <v>0.52343090999999997</v>
      </c>
      <c r="AW127">
        <v>6.1105381049999998</v>
      </c>
      <c r="AX127">
        <v>0.1295</v>
      </c>
      <c r="AY127">
        <v>1.1243320210000001</v>
      </c>
      <c r="AZ127">
        <v>1.1461085</v>
      </c>
    </row>
    <row r="128" spans="1:52">
      <c r="A128" s="22">
        <v>37073</v>
      </c>
      <c r="B128">
        <v>1668133.61706388</v>
      </c>
      <c r="C128">
        <v>935628.91801046801</v>
      </c>
      <c r="D128">
        <v>314698.64628939499</v>
      </c>
      <c r="E128">
        <v>378788.80721911299</v>
      </c>
      <c r="F128">
        <v>609936.98162697896</v>
      </c>
      <c r="G128">
        <v>575866.47224325303</v>
      </c>
      <c r="H128">
        <v>1.1077302440000001</v>
      </c>
      <c r="I128">
        <v>1.1162342080000001</v>
      </c>
      <c r="J128">
        <v>1.135628453</v>
      </c>
      <c r="K128">
        <v>1.0849534409999999</v>
      </c>
      <c r="L128">
        <v>1.0584010180000001</v>
      </c>
      <c r="M128">
        <v>1.076898535</v>
      </c>
      <c r="N128">
        <v>0.98768937499999998</v>
      </c>
      <c r="O128">
        <v>1847842.05942948</v>
      </c>
      <c r="P128">
        <v>881024.65115698904</v>
      </c>
      <c r="Q128">
        <v>766573.19852321199</v>
      </c>
      <c r="R128">
        <v>200244.209749278</v>
      </c>
      <c r="S128">
        <v>1647597.8496802</v>
      </c>
      <c r="T128">
        <v>109.32750826500001</v>
      </c>
      <c r="U128">
        <v>108.220495243</v>
      </c>
      <c r="V128">
        <v>119.681284899</v>
      </c>
      <c r="W128">
        <v>78.126666666999995</v>
      </c>
      <c r="X128">
        <v>79.863333333</v>
      </c>
      <c r="Y128">
        <v>63.586666667000003</v>
      </c>
      <c r="Z128">
        <v>91</v>
      </c>
      <c r="AA128">
        <v>-4.2983300000000002E-4</v>
      </c>
      <c r="AB128">
        <v>-1.4180013E-2</v>
      </c>
      <c r="AC128">
        <v>156124.27869513101</v>
      </c>
      <c r="AD128">
        <v>143050.87272329</v>
      </c>
      <c r="AE128">
        <v>13073.405971841001</v>
      </c>
      <c r="AF128">
        <v>8.3737174999999997E-2</v>
      </c>
      <c r="AG128">
        <v>120864.37690944</v>
      </c>
      <c r="AI128">
        <v>4.2779230769999996</v>
      </c>
      <c r="AJ128">
        <v>5.1167389229999998</v>
      </c>
      <c r="AK128">
        <v>38.882697010000001</v>
      </c>
      <c r="AL128">
        <v>25.25</v>
      </c>
      <c r="AM128">
        <v>74.301722036000001</v>
      </c>
      <c r="AN128">
        <v>1.0638166259999999</v>
      </c>
      <c r="AO128">
        <v>1.156005854</v>
      </c>
      <c r="AP128">
        <v>119.371436725</v>
      </c>
      <c r="AQ128">
        <v>36254.183389667996</v>
      </c>
      <c r="AS128">
        <v>11.661121567</v>
      </c>
      <c r="AV128">
        <v>0.52814992900000002</v>
      </c>
      <c r="AW128">
        <v>6.1588205260000004</v>
      </c>
      <c r="AX128">
        <v>0.1353</v>
      </c>
      <c r="AY128">
        <v>1.1006651110000001</v>
      </c>
      <c r="AZ128">
        <v>1.123253772</v>
      </c>
    </row>
    <row r="129" spans="1:52">
      <c r="A129" s="22">
        <v>37165</v>
      </c>
      <c r="B129">
        <v>1671835.53260291</v>
      </c>
      <c r="C129">
        <v>935615.92934622196</v>
      </c>
      <c r="D129">
        <v>318535.67992999102</v>
      </c>
      <c r="E129">
        <v>377585.56934886298</v>
      </c>
      <c r="F129">
        <v>610469.081372894</v>
      </c>
      <c r="G129">
        <v>569720.33149634604</v>
      </c>
      <c r="H129">
        <v>1.1151346099999999</v>
      </c>
      <c r="I129">
        <v>1.119471224</v>
      </c>
      <c r="J129">
        <v>1.148023118</v>
      </c>
      <c r="K129">
        <v>1.088767636</v>
      </c>
      <c r="L129">
        <v>1.054031996</v>
      </c>
      <c r="M129">
        <v>1.0590739810000001</v>
      </c>
      <c r="N129">
        <v>0.99406313800000001</v>
      </c>
      <c r="O129">
        <v>1864321.66535605</v>
      </c>
      <c r="P129">
        <v>889067.41508966195</v>
      </c>
      <c r="Q129">
        <v>772842.66076455102</v>
      </c>
      <c r="R129">
        <v>202411.58950183401</v>
      </c>
      <c r="S129">
        <v>1661910.07585421</v>
      </c>
      <c r="T129">
        <v>109.705981987</v>
      </c>
      <c r="U129">
        <v>108.962568297</v>
      </c>
      <c r="V129">
        <v>115.854194115</v>
      </c>
      <c r="W129">
        <v>78.306666667000002</v>
      </c>
      <c r="X129">
        <v>80.313333333000003</v>
      </c>
      <c r="Y129">
        <v>61.553333332999998</v>
      </c>
      <c r="Z129">
        <v>91</v>
      </c>
      <c r="AA129">
        <v>1.0481140999999999E-2</v>
      </c>
      <c r="AB129">
        <v>-1.1016203E-2</v>
      </c>
      <c r="AC129">
        <v>156532.302291056</v>
      </c>
      <c r="AD129">
        <v>143302.00426965</v>
      </c>
      <c r="AE129">
        <v>13230.298021406001</v>
      </c>
      <c r="AF129">
        <v>8.4521200000000005E-2</v>
      </c>
      <c r="AG129">
        <v>121079.75843125999</v>
      </c>
      <c r="AI129">
        <v>3.4522222220000001</v>
      </c>
      <c r="AJ129">
        <v>4.8119491520000004</v>
      </c>
      <c r="AK129">
        <v>32.271347872</v>
      </c>
      <c r="AL129">
        <v>19.34</v>
      </c>
      <c r="AM129">
        <v>69.559757231000006</v>
      </c>
      <c r="AN129">
        <v>1.0659019679999999</v>
      </c>
      <c r="AO129">
        <v>1.151011786</v>
      </c>
      <c r="AP129">
        <v>119.557471988</v>
      </c>
      <c r="AQ129">
        <v>36193.411042271997</v>
      </c>
      <c r="AS129">
        <v>11.66651884</v>
      </c>
      <c r="AV129">
        <v>0.53179119500000005</v>
      </c>
      <c r="AW129">
        <v>6.2041519909999998</v>
      </c>
      <c r="AX129">
        <v>0.13539999999999999</v>
      </c>
      <c r="AY129">
        <v>1.0916038079999999</v>
      </c>
      <c r="AZ129">
        <v>1.1162217139999999</v>
      </c>
    </row>
    <row r="130" spans="1:52">
      <c r="A130" s="22">
        <v>37257</v>
      </c>
      <c r="B130">
        <v>1673671.5420367799</v>
      </c>
      <c r="C130">
        <v>937067.24562144198</v>
      </c>
      <c r="D130">
        <v>318042.51152346801</v>
      </c>
      <c r="E130">
        <v>376467.97553650901</v>
      </c>
      <c r="F130">
        <v>615447.84546929097</v>
      </c>
      <c r="G130">
        <v>571102.76308287994</v>
      </c>
      <c r="H130">
        <v>1.1237099310000001</v>
      </c>
      <c r="I130">
        <v>1.1254011820000001</v>
      </c>
      <c r="J130">
        <v>1.157470394</v>
      </c>
      <c r="K130">
        <v>1.094511196</v>
      </c>
      <c r="L130">
        <v>1.0556694870000001</v>
      </c>
      <c r="M130">
        <v>1.0565589529999999</v>
      </c>
      <c r="N130">
        <v>1.002314178</v>
      </c>
      <c r="O130">
        <v>1880721.33273783</v>
      </c>
      <c r="P130">
        <v>897498.04915628803</v>
      </c>
      <c r="Q130">
        <v>780046.66608483298</v>
      </c>
      <c r="R130">
        <v>203176.61749670701</v>
      </c>
      <c r="S130">
        <v>1677544.71524112</v>
      </c>
      <c r="T130">
        <v>110.47227446399999</v>
      </c>
      <c r="U130">
        <v>109.754414543</v>
      </c>
      <c r="V130">
        <v>116.305916306</v>
      </c>
      <c r="W130">
        <v>78.996666667</v>
      </c>
      <c r="X130">
        <v>81.063333333000003</v>
      </c>
      <c r="Y130">
        <v>61.793333333</v>
      </c>
      <c r="Z130">
        <v>81.89</v>
      </c>
      <c r="AA130">
        <v>1.8030352999999999E-2</v>
      </c>
      <c r="AB130">
        <v>-6.5909310000000004E-3</v>
      </c>
      <c r="AC130">
        <v>157106.07870641301</v>
      </c>
      <c r="AD130">
        <v>143790.70423204999</v>
      </c>
      <c r="AE130">
        <v>13315.374474363</v>
      </c>
      <c r="AF130">
        <v>8.4754037000000004E-2</v>
      </c>
      <c r="AG130">
        <v>121550.40038372</v>
      </c>
      <c r="AI130">
        <v>3.3614677419999999</v>
      </c>
      <c r="AJ130">
        <v>5.1327250160000002</v>
      </c>
      <c r="AK130">
        <v>34.793291121999999</v>
      </c>
      <c r="AL130">
        <v>21.153300000000002</v>
      </c>
      <c r="AM130">
        <v>73.395863489000007</v>
      </c>
      <c r="AN130">
        <v>1.0694796310000001</v>
      </c>
      <c r="AO130">
        <v>1.159032042</v>
      </c>
      <c r="AP130">
        <v>120.336266348</v>
      </c>
      <c r="AQ130">
        <v>36280.603273594999</v>
      </c>
      <c r="AS130">
        <v>11.639636588</v>
      </c>
      <c r="AV130">
        <v>0.53624503199999995</v>
      </c>
      <c r="AW130">
        <v>6.2416972919999996</v>
      </c>
      <c r="AX130">
        <v>0.1366</v>
      </c>
      <c r="AY130">
        <v>1.103833149</v>
      </c>
      <c r="AZ130">
        <v>1.140775359</v>
      </c>
    </row>
    <row r="131" spans="1:52">
      <c r="A131" s="22">
        <v>37347</v>
      </c>
      <c r="B131">
        <v>1682209.74600773</v>
      </c>
      <c r="C131">
        <v>938459.37613414798</v>
      </c>
      <c r="D131">
        <v>320876.40048048401</v>
      </c>
      <c r="E131">
        <v>372721.89566488599</v>
      </c>
      <c r="F131">
        <v>625332.20923161996</v>
      </c>
      <c r="G131">
        <v>579069.35542104905</v>
      </c>
      <c r="H131">
        <v>1.127569855</v>
      </c>
      <c r="I131">
        <v>1.1312379400000001</v>
      </c>
      <c r="J131">
        <v>1.161713123</v>
      </c>
      <c r="K131">
        <v>1.0992980269999999</v>
      </c>
      <c r="L131">
        <v>1.055616401</v>
      </c>
      <c r="M131">
        <v>1.0589576810000001</v>
      </c>
      <c r="N131">
        <v>1.0044994739999999</v>
      </c>
      <c r="O131">
        <v>1896808.9999023201</v>
      </c>
      <c r="P131">
        <v>903757.91821318003</v>
      </c>
      <c r="Q131">
        <v>786020.88613746001</v>
      </c>
      <c r="R131">
        <v>207030.195551682</v>
      </c>
      <c r="S131">
        <v>1689778.8043506399</v>
      </c>
      <c r="T131">
        <v>111.56564299599999</v>
      </c>
      <c r="U131">
        <v>110.704630038</v>
      </c>
      <c r="V131">
        <v>119.085262564</v>
      </c>
      <c r="W131">
        <v>79.426666667000006</v>
      </c>
      <c r="X131">
        <v>81.37</v>
      </c>
      <c r="Y131">
        <v>63.27</v>
      </c>
      <c r="Z131">
        <v>81.89</v>
      </c>
      <c r="AA131">
        <v>1.0508201E-2</v>
      </c>
      <c r="AB131">
        <v>-1.4218059999999999E-2</v>
      </c>
      <c r="AC131">
        <v>157483.106310312</v>
      </c>
      <c r="AD131">
        <v>143985.54049804999</v>
      </c>
      <c r="AE131">
        <v>13497.565812262001</v>
      </c>
      <c r="AF131">
        <v>8.5708023999999994E-2</v>
      </c>
      <c r="AG131">
        <v>121729.24681851</v>
      </c>
      <c r="AI131">
        <v>3.446063492</v>
      </c>
      <c r="AJ131">
        <v>5.2585997080000002</v>
      </c>
      <c r="AK131">
        <v>38.928133498000001</v>
      </c>
      <c r="AL131">
        <v>25.07</v>
      </c>
      <c r="AM131">
        <v>75.322972668000006</v>
      </c>
      <c r="AN131">
        <v>1.0711295970000001</v>
      </c>
      <c r="AO131">
        <v>1.146083075</v>
      </c>
      <c r="AP131">
        <v>121.103352089</v>
      </c>
      <c r="AQ131">
        <v>36453.825903133999</v>
      </c>
      <c r="AS131">
        <v>11.683185270999999</v>
      </c>
      <c r="AV131">
        <v>0.53724449100000005</v>
      </c>
      <c r="AW131">
        <v>6.2767269209999998</v>
      </c>
      <c r="AX131">
        <v>0.13919999999999999</v>
      </c>
      <c r="AY131">
        <v>1.0742311550000001</v>
      </c>
      <c r="AZ131">
        <v>1.0883554600000001</v>
      </c>
    </row>
    <row r="132" spans="1:52">
      <c r="A132" s="22">
        <v>37438</v>
      </c>
      <c r="B132">
        <v>1688883.4556773801</v>
      </c>
      <c r="C132">
        <v>943385.98168910202</v>
      </c>
      <c r="D132">
        <v>322083.16326181899</v>
      </c>
      <c r="E132">
        <v>374574.86852598499</v>
      </c>
      <c r="F132">
        <v>630005.45267682197</v>
      </c>
      <c r="G132">
        <v>582108.84490021004</v>
      </c>
      <c r="H132">
        <v>1.135254561</v>
      </c>
      <c r="I132">
        <v>1.135508859</v>
      </c>
      <c r="J132">
        <v>1.1746033929999999</v>
      </c>
      <c r="K132">
        <v>1.1005599740000001</v>
      </c>
      <c r="L132">
        <v>1.0513409419999999</v>
      </c>
      <c r="M132">
        <v>1.0483296010000001</v>
      </c>
      <c r="N132">
        <v>1.0111255349999999</v>
      </c>
      <c r="O132">
        <v>1917312.64542222</v>
      </c>
      <c r="P132">
        <v>912112.37325702899</v>
      </c>
      <c r="Q132">
        <v>795560.81369873194</v>
      </c>
      <c r="R132">
        <v>209639.458466457</v>
      </c>
      <c r="S132">
        <v>1707673.18695576</v>
      </c>
      <c r="T132">
        <v>111.631058208</v>
      </c>
      <c r="U132">
        <v>110.795126752</v>
      </c>
      <c r="V132">
        <v>118.978605935</v>
      </c>
      <c r="W132">
        <v>79.773333332999997</v>
      </c>
      <c r="X132">
        <v>81.763333333000006</v>
      </c>
      <c r="Y132">
        <v>63.213333333000001</v>
      </c>
      <c r="Z132">
        <v>81.89</v>
      </c>
      <c r="AA132">
        <v>1.6874929E-2</v>
      </c>
      <c r="AB132">
        <v>-1.0303003E-2</v>
      </c>
      <c r="AC132">
        <v>157951.67689288201</v>
      </c>
      <c r="AD132">
        <v>144179.89800977</v>
      </c>
      <c r="AE132">
        <v>13771.778883112</v>
      </c>
      <c r="AF132">
        <v>8.7189823999999999E-2</v>
      </c>
      <c r="AG132">
        <v>121860.45240701</v>
      </c>
      <c r="AI132">
        <v>3.3588636360000002</v>
      </c>
      <c r="AJ132">
        <v>4.7682222730000001</v>
      </c>
      <c r="AK132">
        <v>40.889350518999997</v>
      </c>
      <c r="AL132">
        <v>26.9133</v>
      </c>
      <c r="AM132">
        <v>76.572901225999999</v>
      </c>
      <c r="AN132">
        <v>1.075113137</v>
      </c>
      <c r="AO132">
        <v>1.1236712740000001</v>
      </c>
      <c r="AP132">
        <v>121.653445389</v>
      </c>
      <c r="AQ132">
        <v>36597.899878017997</v>
      </c>
      <c r="AS132">
        <v>11.713723473</v>
      </c>
      <c r="AV132">
        <v>0.54006827400000001</v>
      </c>
      <c r="AW132">
        <v>6.3262104209999999</v>
      </c>
      <c r="AX132">
        <v>0.13370000000000001</v>
      </c>
      <c r="AY132">
        <v>1.024739968</v>
      </c>
      <c r="AZ132">
        <v>1.016516859</v>
      </c>
    </row>
    <row r="133" spans="1:52">
      <c r="A133" s="22">
        <v>37530</v>
      </c>
      <c r="B133">
        <v>1691733.24841731</v>
      </c>
      <c r="C133">
        <v>949027.32456752704</v>
      </c>
      <c r="D133">
        <v>323929.940133642</v>
      </c>
      <c r="E133">
        <v>376243.44857992802</v>
      </c>
      <c r="F133">
        <v>634257.17808042304</v>
      </c>
      <c r="G133">
        <v>589407.50079836103</v>
      </c>
      <c r="H133">
        <v>1.141043716</v>
      </c>
      <c r="I133">
        <v>1.1416742580000001</v>
      </c>
      <c r="J133">
        <v>1.1812115270000001</v>
      </c>
      <c r="K133">
        <v>1.1066691360000001</v>
      </c>
      <c r="L133">
        <v>1.0505192510000001</v>
      </c>
      <c r="M133">
        <v>1.049288357</v>
      </c>
      <c r="N133">
        <v>1.016385635</v>
      </c>
      <c r="O133">
        <v>1930341.5930981899</v>
      </c>
      <c r="P133">
        <v>917981.01580756495</v>
      </c>
      <c r="Q133">
        <v>801472.35655377805</v>
      </c>
      <c r="R133">
        <v>210888.22073684901</v>
      </c>
      <c r="S133">
        <v>1719453.3723613401</v>
      </c>
      <c r="T133">
        <v>112.233812656</v>
      </c>
      <c r="U133">
        <v>111.419554077</v>
      </c>
      <c r="V133">
        <v>119.292301901</v>
      </c>
      <c r="W133">
        <v>80.096666666999994</v>
      </c>
      <c r="X133">
        <v>82.106666666999999</v>
      </c>
      <c r="Y133">
        <v>63.38</v>
      </c>
      <c r="Z133">
        <v>81.89</v>
      </c>
      <c r="AA133">
        <v>1.1845979E-2</v>
      </c>
      <c r="AB133">
        <v>-1.2937690999999999E-2</v>
      </c>
      <c r="AC133">
        <v>158243.87938057</v>
      </c>
      <c r="AD133">
        <v>144211.93981611999</v>
      </c>
      <c r="AE133">
        <v>14031.93956445</v>
      </c>
      <c r="AF133">
        <v>8.8672873999999999E-2</v>
      </c>
      <c r="AG133">
        <v>121935.45239876</v>
      </c>
      <c r="AI133">
        <v>3.1162031250000002</v>
      </c>
      <c r="AJ133">
        <v>4.5412475450000001</v>
      </c>
      <c r="AK133">
        <v>41.226518378000002</v>
      </c>
      <c r="AL133">
        <v>26.8567</v>
      </c>
      <c r="AM133">
        <v>78.408415465999994</v>
      </c>
      <c r="AN133">
        <v>1.0803145300000001</v>
      </c>
      <c r="AO133">
        <v>1.1193118099999999</v>
      </c>
      <c r="AP133">
        <v>121.945274837</v>
      </c>
      <c r="AQ133">
        <v>36714.030772557999</v>
      </c>
      <c r="AS133">
        <v>11.730881996000001</v>
      </c>
      <c r="AV133">
        <v>0.54262751899999995</v>
      </c>
      <c r="AW133">
        <v>6.3654993959999997</v>
      </c>
      <c r="AX133">
        <v>0.1371</v>
      </c>
      <c r="AY133">
        <v>1.011141367</v>
      </c>
      <c r="AZ133">
        <v>1.000637907</v>
      </c>
    </row>
    <row r="134" spans="1:52">
      <c r="A134" s="22">
        <v>37622</v>
      </c>
      <c r="B134">
        <v>1687211.3492459101</v>
      </c>
      <c r="C134">
        <v>948173.78090541204</v>
      </c>
      <c r="D134">
        <v>324361.69662249001</v>
      </c>
      <c r="E134">
        <v>377506.19247593702</v>
      </c>
      <c r="F134">
        <v>624921.78832556901</v>
      </c>
      <c r="G134">
        <v>594525.31947774498</v>
      </c>
      <c r="H134">
        <v>1.1476856820000001</v>
      </c>
      <c r="I134">
        <v>1.1523852000000001</v>
      </c>
      <c r="J134">
        <v>1.1870646039999999</v>
      </c>
      <c r="K134">
        <v>1.1083056060000001</v>
      </c>
      <c r="L134">
        <v>1.0510075649999999</v>
      </c>
      <c r="M134">
        <v>1.051671115</v>
      </c>
      <c r="N134">
        <v>1.022095081</v>
      </c>
      <c r="O134">
        <v>1936388.30879923</v>
      </c>
      <c r="P134">
        <v>922905.77283598902</v>
      </c>
      <c r="Q134">
        <v>801584.64699946204</v>
      </c>
      <c r="R134">
        <v>211897.888963782</v>
      </c>
      <c r="S134">
        <v>1724490.4198354499</v>
      </c>
      <c r="T134">
        <v>113.02346770699999</v>
      </c>
      <c r="U134">
        <v>111.81321478300001</v>
      </c>
      <c r="V134">
        <v>124.62513332100001</v>
      </c>
      <c r="W134">
        <v>80.843333333000004</v>
      </c>
      <c r="X134">
        <v>82.606666666999999</v>
      </c>
      <c r="Y134">
        <v>66.213333332999994</v>
      </c>
      <c r="Z134">
        <v>83.15</v>
      </c>
      <c r="AA134">
        <v>6.1726250000000002E-3</v>
      </c>
      <c r="AB134">
        <v>-1.0121845000000001E-2</v>
      </c>
      <c r="AC134">
        <v>158570.261120518</v>
      </c>
      <c r="AD134">
        <v>144300.22896948</v>
      </c>
      <c r="AE134">
        <v>14270.032151038</v>
      </c>
      <c r="AF134">
        <v>8.9991855999999995E-2</v>
      </c>
      <c r="AG134">
        <v>121975.75404913</v>
      </c>
      <c r="AI134">
        <v>2.6853650789999999</v>
      </c>
      <c r="AJ134">
        <v>4.1578707030000004</v>
      </c>
      <c r="AK134">
        <v>45.946985881000003</v>
      </c>
      <c r="AL134">
        <v>31.4267</v>
      </c>
      <c r="AM134">
        <v>81.225874871000002</v>
      </c>
      <c r="AN134">
        <v>1.0843499839999999</v>
      </c>
      <c r="AO134">
        <v>1.099240113</v>
      </c>
      <c r="AP134">
        <v>122.425902154</v>
      </c>
      <c r="AQ134">
        <v>36888.348952114</v>
      </c>
      <c r="AS134">
        <v>11.69236779</v>
      </c>
      <c r="AV134">
        <v>0.54700068999999996</v>
      </c>
      <c r="AW134">
        <v>6.3957332530000004</v>
      </c>
      <c r="AX134">
        <v>0.13719999999999999</v>
      </c>
      <c r="AY134">
        <v>0.961848653</v>
      </c>
      <c r="AZ134">
        <v>0.93184652000000001</v>
      </c>
    </row>
    <row r="135" spans="1:52">
      <c r="A135" s="22">
        <v>37712</v>
      </c>
      <c r="B135">
        <v>1688155.02845627</v>
      </c>
      <c r="C135">
        <v>949873.71356377401</v>
      </c>
      <c r="D135">
        <v>325792.82678466901</v>
      </c>
      <c r="E135">
        <v>377607.72365688701</v>
      </c>
      <c r="F135">
        <v>622233.25999137806</v>
      </c>
      <c r="G135">
        <v>592018.12352462695</v>
      </c>
      <c r="H135">
        <v>1.1532847770000001</v>
      </c>
      <c r="I135">
        <v>1.1554327170000001</v>
      </c>
      <c r="J135">
        <v>1.1921398270000001</v>
      </c>
      <c r="K135">
        <v>1.110461074</v>
      </c>
      <c r="L135">
        <v>1.0406957969999999</v>
      </c>
      <c r="M135">
        <v>1.033604137</v>
      </c>
      <c r="N135">
        <v>1.0270221429999999</v>
      </c>
      <c r="O135">
        <v>1946923.4956612601</v>
      </c>
      <c r="P135">
        <v>927936.58331158105</v>
      </c>
      <c r="Q135">
        <v>805836.01181478205</v>
      </c>
      <c r="R135">
        <v>213150.90053489199</v>
      </c>
      <c r="S135">
        <v>1733772.59512636</v>
      </c>
      <c r="T135">
        <v>113.79443269799999</v>
      </c>
      <c r="U135">
        <v>112.93989886999999</v>
      </c>
      <c r="V135">
        <v>121.03645147100001</v>
      </c>
      <c r="W135">
        <v>80.989999999999995</v>
      </c>
      <c r="X135">
        <v>82.993333332999995</v>
      </c>
      <c r="Y135">
        <v>64.306666667000002</v>
      </c>
      <c r="Z135">
        <v>83.15</v>
      </c>
      <c r="AA135">
        <v>4.5131099999999999E-3</v>
      </c>
      <c r="AB135">
        <v>-1.3794315999999999E-2</v>
      </c>
      <c r="AC135">
        <v>158927.28261902099</v>
      </c>
      <c r="AD135">
        <v>144544.07466044999</v>
      </c>
      <c r="AE135">
        <v>14383.207958571</v>
      </c>
      <c r="AF135">
        <v>9.0501817999999998E-2</v>
      </c>
      <c r="AG135">
        <v>122100.8612251</v>
      </c>
      <c r="AI135">
        <v>2.3591451609999998</v>
      </c>
      <c r="AJ135">
        <v>3.960555292</v>
      </c>
      <c r="AK135">
        <v>41.113502558</v>
      </c>
      <c r="AL135">
        <v>26.1267</v>
      </c>
      <c r="AM135">
        <v>81.158564089999999</v>
      </c>
      <c r="AN135">
        <v>1.085308489</v>
      </c>
      <c r="AO135">
        <v>1.0778314280000001</v>
      </c>
      <c r="AP135">
        <v>123.449495196</v>
      </c>
      <c r="AQ135">
        <v>37022.078258205998</v>
      </c>
      <c r="AS135">
        <v>11.679171438999999</v>
      </c>
      <c r="AV135">
        <v>0.54967498100000001</v>
      </c>
      <c r="AW135">
        <v>6.4197483399999999</v>
      </c>
      <c r="AX135">
        <v>0.13589999999999999</v>
      </c>
      <c r="AY135">
        <v>0.92724381499999997</v>
      </c>
      <c r="AZ135">
        <v>0.87932161799999997</v>
      </c>
    </row>
    <row r="136" spans="1:52">
      <c r="A136" s="22">
        <v>37803</v>
      </c>
      <c r="B136">
        <v>1696660.76549307</v>
      </c>
      <c r="C136">
        <v>954282.16122925503</v>
      </c>
      <c r="D136">
        <v>328335.62911800301</v>
      </c>
      <c r="E136">
        <v>380598.51867529098</v>
      </c>
      <c r="F136">
        <v>632418.62336776603</v>
      </c>
      <c r="G136">
        <v>595941.49678849999</v>
      </c>
      <c r="H136">
        <v>1.1628436170000001</v>
      </c>
      <c r="I136">
        <v>1.1615692980000001</v>
      </c>
      <c r="J136">
        <v>1.2120301200000001</v>
      </c>
      <c r="K136">
        <v>1.114450656</v>
      </c>
      <c r="L136">
        <v>1.0389853360000001</v>
      </c>
      <c r="M136">
        <v>1.0299169909999999</v>
      </c>
      <c r="N136">
        <v>1.0361478120000001</v>
      </c>
      <c r="O136">
        <v>1972951.1407850001</v>
      </c>
      <c r="P136">
        <v>940469.85859643098</v>
      </c>
      <c r="Q136">
        <v>817521.48161377804</v>
      </c>
      <c r="R136">
        <v>214959.800574794</v>
      </c>
      <c r="S136">
        <v>1757991.3402102101</v>
      </c>
      <c r="T136">
        <v>113.943953181</v>
      </c>
      <c r="U136">
        <v>113.05301976200001</v>
      </c>
      <c r="V136">
        <v>121.63874772600001</v>
      </c>
      <c r="W136">
        <v>81.41</v>
      </c>
      <c r="X136">
        <v>83.426666667000006</v>
      </c>
      <c r="Y136">
        <v>64.626666666999995</v>
      </c>
      <c r="Z136">
        <v>83.15</v>
      </c>
      <c r="AA136">
        <v>9.1706740000000002E-3</v>
      </c>
      <c r="AB136">
        <v>-1.277787E-2</v>
      </c>
      <c r="AC136">
        <v>159197.66796126199</v>
      </c>
      <c r="AD136">
        <v>144748.44534812999</v>
      </c>
      <c r="AE136">
        <v>14449.222613132</v>
      </c>
      <c r="AF136">
        <v>9.0762778000000002E-2</v>
      </c>
      <c r="AG136">
        <v>122270.58165873001</v>
      </c>
      <c r="AI136">
        <v>2.1391060610000001</v>
      </c>
      <c r="AJ136">
        <v>4.1642377880000003</v>
      </c>
      <c r="AK136">
        <v>43.644670769999998</v>
      </c>
      <c r="AL136">
        <v>28.443300000000001</v>
      </c>
      <c r="AM136">
        <v>82.957963367999994</v>
      </c>
      <c r="AN136">
        <v>1.088699197</v>
      </c>
      <c r="AO136">
        <v>1.0815669080000001</v>
      </c>
      <c r="AP136">
        <v>125.07271734</v>
      </c>
      <c r="AQ136">
        <v>37265.227299851002</v>
      </c>
      <c r="AS136">
        <v>11.721443788</v>
      </c>
      <c r="AV136">
        <v>0.55430636300000002</v>
      </c>
      <c r="AW136">
        <v>6.4972708780000001</v>
      </c>
      <c r="AX136">
        <v>0.1381</v>
      </c>
      <c r="AY136">
        <v>0.93521458499999999</v>
      </c>
      <c r="AZ136">
        <v>0.88907807999999999</v>
      </c>
    </row>
    <row r="137" spans="1:52">
      <c r="A137" s="22">
        <v>37895</v>
      </c>
      <c r="B137">
        <v>1709819.71547877</v>
      </c>
      <c r="C137">
        <v>956771.607316743</v>
      </c>
      <c r="D137">
        <v>329182.12833686097</v>
      </c>
      <c r="E137">
        <v>384105.83180396102</v>
      </c>
      <c r="F137">
        <v>647842.82546728698</v>
      </c>
      <c r="G137">
        <v>611403.88881590997</v>
      </c>
      <c r="H137">
        <v>1.1646332180000001</v>
      </c>
      <c r="I137">
        <v>1.1664468699999999</v>
      </c>
      <c r="J137">
        <v>1.2049834850000001</v>
      </c>
      <c r="K137">
        <v>1.1204528</v>
      </c>
      <c r="L137">
        <v>1.040320337</v>
      </c>
      <c r="M137">
        <v>1.0312739529999999</v>
      </c>
      <c r="N137">
        <v>1.0354559320000001</v>
      </c>
      <c r="O137">
        <v>1991312.83716229</v>
      </c>
      <c r="P137">
        <v>942288.18469381903</v>
      </c>
      <c r="Q137">
        <v>828154.78222519695</v>
      </c>
      <c r="R137">
        <v>220869.870243271</v>
      </c>
      <c r="S137">
        <v>1770442.9669190201</v>
      </c>
      <c r="T137">
        <v>114.58408774999999</v>
      </c>
      <c r="U137">
        <v>113.786043144</v>
      </c>
      <c r="V137">
        <v>121.40661271099999</v>
      </c>
      <c r="W137">
        <v>81.75</v>
      </c>
      <c r="X137">
        <v>83.82</v>
      </c>
      <c r="Y137">
        <v>64.503333333</v>
      </c>
      <c r="Z137">
        <v>83.15</v>
      </c>
      <c r="AA137">
        <v>1.8716436999999999E-2</v>
      </c>
      <c r="AB137">
        <v>-3.0978960000000002E-3</v>
      </c>
      <c r="AC137">
        <v>159600.058792055</v>
      </c>
      <c r="AD137">
        <v>145071.34054594999</v>
      </c>
      <c r="AE137">
        <v>14528.718246105</v>
      </c>
      <c r="AF137">
        <v>9.1032035999999997E-2</v>
      </c>
      <c r="AG137">
        <v>122451.12983905</v>
      </c>
      <c r="AI137">
        <v>2.1493125000000002</v>
      </c>
      <c r="AJ137">
        <v>4.3640972580000001</v>
      </c>
      <c r="AK137">
        <v>46.037491443</v>
      </c>
      <c r="AL137">
        <v>29.4133</v>
      </c>
      <c r="AM137">
        <v>90.149536682000004</v>
      </c>
      <c r="AN137">
        <v>1.093450915</v>
      </c>
      <c r="AO137">
        <v>1.073148242</v>
      </c>
      <c r="AP137">
        <v>126.45106738200001</v>
      </c>
      <c r="AQ137">
        <v>37590.523629454998</v>
      </c>
      <c r="AS137">
        <v>11.78606132</v>
      </c>
      <c r="AV137">
        <v>0.55110382499999999</v>
      </c>
      <c r="AW137">
        <v>6.495343471</v>
      </c>
      <c r="AX137">
        <v>0.13769999999999999</v>
      </c>
      <c r="AY137">
        <v>0.91118140599999997</v>
      </c>
      <c r="AZ137">
        <v>0.84105284000000002</v>
      </c>
    </row>
    <row r="138" spans="1:52">
      <c r="A138" s="22">
        <v>37987</v>
      </c>
      <c r="B138">
        <v>1719629.0550492599</v>
      </c>
      <c r="C138">
        <v>963285.42243100097</v>
      </c>
      <c r="D138">
        <v>328826.42243261402</v>
      </c>
      <c r="E138">
        <v>386549.24667334399</v>
      </c>
      <c r="F138">
        <v>662448.26904159796</v>
      </c>
      <c r="G138">
        <v>619563.34003148496</v>
      </c>
      <c r="H138">
        <v>1.1703864859999999</v>
      </c>
      <c r="I138">
        <v>1.17127819</v>
      </c>
      <c r="J138">
        <v>1.217935593</v>
      </c>
      <c r="K138">
        <v>1.1252066140000001</v>
      </c>
      <c r="L138">
        <v>1.0394590210000001</v>
      </c>
      <c r="M138">
        <v>1.0342742629999999</v>
      </c>
      <c r="N138">
        <v>1.04187042</v>
      </c>
      <c r="O138">
        <v>2012630.60656419</v>
      </c>
      <c r="P138">
        <v>949114.35883195198</v>
      </c>
      <c r="Q138">
        <v>842516.28616499295</v>
      </c>
      <c r="R138">
        <v>220999.96156724601</v>
      </c>
      <c r="S138">
        <v>1791630.6449969499</v>
      </c>
      <c r="T138">
        <v>114.99994159400001</v>
      </c>
      <c r="U138">
        <v>114.102781643</v>
      </c>
      <c r="V138">
        <v>122.968818621</v>
      </c>
      <c r="W138">
        <v>82.263333333000006</v>
      </c>
      <c r="X138">
        <v>84.303333332999998</v>
      </c>
      <c r="Y138">
        <v>65.333333332999999</v>
      </c>
      <c r="Z138">
        <v>82.13</v>
      </c>
      <c r="AA138">
        <v>1.6171891000000001E-2</v>
      </c>
      <c r="AB138">
        <v>-7.5728599999999998E-3</v>
      </c>
      <c r="AC138">
        <v>160086.51072609099</v>
      </c>
      <c r="AD138">
        <v>145268.68831098001</v>
      </c>
      <c r="AE138">
        <v>14817.822415111001</v>
      </c>
      <c r="AF138">
        <v>9.2561343000000004E-2</v>
      </c>
      <c r="AG138">
        <v>122631.48777006</v>
      </c>
      <c r="AI138">
        <v>2.061765625</v>
      </c>
      <c r="AJ138">
        <v>4.1501464459999999</v>
      </c>
      <c r="AK138">
        <v>50.500783267999999</v>
      </c>
      <c r="AL138">
        <v>31.95</v>
      </c>
      <c r="AM138">
        <v>100.354994502</v>
      </c>
      <c r="AN138">
        <v>1.0961957769999999</v>
      </c>
      <c r="AO138">
        <v>1.0649785519999999</v>
      </c>
      <c r="AP138">
        <v>127.207860117</v>
      </c>
      <c r="AQ138">
        <v>37751.922573144002</v>
      </c>
      <c r="AS138">
        <v>11.837575427000001</v>
      </c>
      <c r="AV138">
        <v>0.55192970600000002</v>
      </c>
      <c r="AW138">
        <v>6.5335095250000004</v>
      </c>
      <c r="AX138">
        <v>0.13669999999999999</v>
      </c>
      <c r="AY138">
        <v>0.89012234899999998</v>
      </c>
      <c r="AZ138">
        <v>0.80017603900000001</v>
      </c>
    </row>
    <row r="139" spans="1:52">
      <c r="A139" s="22">
        <v>38078</v>
      </c>
      <c r="B139">
        <v>1728738.8819243901</v>
      </c>
      <c r="C139">
        <v>965477.41889271303</v>
      </c>
      <c r="D139">
        <v>330497.859038066</v>
      </c>
      <c r="E139">
        <v>387629.66015828302</v>
      </c>
      <c r="F139">
        <v>681553.52195518895</v>
      </c>
      <c r="G139">
        <v>635506.22407762299</v>
      </c>
      <c r="H139">
        <v>1.176749292</v>
      </c>
      <c r="I139">
        <v>1.1798185969999999</v>
      </c>
      <c r="J139">
        <v>1.2258141339999999</v>
      </c>
      <c r="K139">
        <v>1.13560098</v>
      </c>
      <c r="L139">
        <v>1.049815164</v>
      </c>
      <c r="M139">
        <v>1.049889372</v>
      </c>
      <c r="N139">
        <v>1.0485600159999999</v>
      </c>
      <c r="O139">
        <v>2034292.2560900601</v>
      </c>
      <c r="P139">
        <v>955942.79897780495</v>
      </c>
      <c r="Q139">
        <v>856743.67130231904</v>
      </c>
      <c r="R139">
        <v>221605.785809939</v>
      </c>
      <c r="S139">
        <v>1812686.4702801199</v>
      </c>
      <c r="T139">
        <v>116.43907624400001</v>
      </c>
      <c r="U139">
        <v>115.315437608</v>
      </c>
      <c r="V139">
        <v>127.065687935</v>
      </c>
      <c r="W139">
        <v>82.873333333000005</v>
      </c>
      <c r="X139">
        <v>84.726666667000003</v>
      </c>
      <c r="Y139">
        <v>67.510000000000005</v>
      </c>
      <c r="Z139">
        <v>82.13</v>
      </c>
      <c r="AA139">
        <v>1.5294893E-2</v>
      </c>
      <c r="AB139">
        <v>-8.4450549999999999E-3</v>
      </c>
      <c r="AC139">
        <v>160443.01243326601</v>
      </c>
      <c r="AD139">
        <v>145600.73972558</v>
      </c>
      <c r="AE139">
        <v>14842.272707685999</v>
      </c>
      <c r="AF139">
        <v>9.2508066E-2</v>
      </c>
      <c r="AG139">
        <v>122901.47884356001</v>
      </c>
      <c r="AI139">
        <v>2.083444444</v>
      </c>
      <c r="AJ139">
        <v>4.3566301230000004</v>
      </c>
      <c r="AK139">
        <v>54.354330271999999</v>
      </c>
      <c r="AL139">
        <v>35.49</v>
      </c>
      <c r="AM139">
        <v>103.02114521599999</v>
      </c>
      <c r="AN139">
        <v>1.103650316</v>
      </c>
      <c r="AO139">
        <v>1.082964569</v>
      </c>
      <c r="AP139">
        <v>127.88532164999999</v>
      </c>
      <c r="AQ139">
        <v>37904.328012972997</v>
      </c>
      <c r="AS139">
        <v>11.873146285000001</v>
      </c>
      <c r="AV139">
        <v>0.55297119100000003</v>
      </c>
      <c r="AW139">
        <v>6.565507845</v>
      </c>
      <c r="AX139">
        <v>0.13730000000000001</v>
      </c>
      <c r="AY139">
        <v>0.90970160099999997</v>
      </c>
      <c r="AZ139">
        <v>0.83014561799999997</v>
      </c>
    </row>
    <row r="140" spans="1:52">
      <c r="A140" s="22">
        <v>38169</v>
      </c>
      <c r="B140">
        <v>1733808.8321362</v>
      </c>
      <c r="C140">
        <v>966916.64440634998</v>
      </c>
      <c r="D140">
        <v>332461.39803417202</v>
      </c>
      <c r="E140">
        <v>389276.98043303902</v>
      </c>
      <c r="F140">
        <v>683334.84702208301</v>
      </c>
      <c r="G140">
        <v>644560.61202445405</v>
      </c>
      <c r="H140">
        <v>1.1816912930000001</v>
      </c>
      <c r="I140">
        <v>1.1853975750000001</v>
      </c>
      <c r="J140">
        <v>1.226873034</v>
      </c>
      <c r="K140">
        <v>1.1423943750000001</v>
      </c>
      <c r="L140">
        <v>1.05424159</v>
      </c>
      <c r="M140">
        <v>1.0589929060000001</v>
      </c>
      <c r="N140">
        <v>1.050482057</v>
      </c>
      <c r="O140">
        <v>2048826.7998943101</v>
      </c>
      <c r="P140">
        <v>960060.19034761703</v>
      </c>
      <c r="Q140">
        <v>861274.87831757602</v>
      </c>
      <c r="R140">
        <v>227491.731229122</v>
      </c>
      <c r="S140">
        <v>1821335.0686651899</v>
      </c>
      <c r="T140">
        <v>116.55588912100001</v>
      </c>
      <c r="U140">
        <v>115.243040237</v>
      </c>
      <c r="V140">
        <v>129.43722943700001</v>
      </c>
      <c r="W140">
        <v>83.286666667000006</v>
      </c>
      <c r="X140">
        <v>85.043333333000007</v>
      </c>
      <c r="Y140">
        <v>68.77</v>
      </c>
      <c r="Z140">
        <v>82.13</v>
      </c>
      <c r="AA140">
        <v>1.1339122E-2</v>
      </c>
      <c r="AB140">
        <v>-7.1177330000000002E-3</v>
      </c>
      <c r="AC140">
        <v>160803.23292966001</v>
      </c>
      <c r="AD140">
        <v>145952.58976087</v>
      </c>
      <c r="AE140">
        <v>14850.64316879</v>
      </c>
      <c r="AF140">
        <v>9.2352888999999994E-2</v>
      </c>
      <c r="AG140">
        <v>123105.34435289</v>
      </c>
      <c r="AI140">
        <v>2.1163030300000001</v>
      </c>
      <c r="AJ140">
        <v>4.207142545</v>
      </c>
      <c r="AK140">
        <v>59.30972208</v>
      </c>
      <c r="AL140">
        <v>41.593299999999999</v>
      </c>
      <c r="AM140">
        <v>100.990298217</v>
      </c>
      <c r="AN140">
        <v>1.106517304</v>
      </c>
      <c r="AO140">
        <v>1.0834948390000001</v>
      </c>
      <c r="AP140">
        <v>128.846052542</v>
      </c>
      <c r="AQ140">
        <v>38212.065463594998</v>
      </c>
      <c r="AS140">
        <v>11.879260484</v>
      </c>
      <c r="AV140">
        <v>0.55372897700000001</v>
      </c>
      <c r="AW140">
        <v>6.5778907520000001</v>
      </c>
      <c r="AX140">
        <v>0.13830000000000001</v>
      </c>
      <c r="AY140">
        <v>0.90270029399999996</v>
      </c>
      <c r="AZ140">
        <v>0.81833872299999999</v>
      </c>
    </row>
    <row r="141" spans="1:52">
      <c r="A141" s="22">
        <v>38261</v>
      </c>
      <c r="B141">
        <v>1740446.8812218001</v>
      </c>
      <c r="C141">
        <v>975024.92366917804</v>
      </c>
      <c r="D141">
        <v>332768.17951453099</v>
      </c>
      <c r="E141">
        <v>390468.70912222803</v>
      </c>
      <c r="F141">
        <v>691821.97871314397</v>
      </c>
      <c r="G141">
        <v>654440.19440557703</v>
      </c>
      <c r="H141">
        <v>1.188187833</v>
      </c>
      <c r="I141">
        <v>1.191466954</v>
      </c>
      <c r="J141">
        <v>1.2335229059999999</v>
      </c>
      <c r="K141">
        <v>1.151724041</v>
      </c>
      <c r="L141">
        <v>1.060840743</v>
      </c>
      <c r="M141">
        <v>1.0646652160000001</v>
      </c>
      <c r="N141">
        <v>1.0537336799999999</v>
      </c>
      <c r="O141">
        <v>2067977.8074475201</v>
      </c>
      <c r="P141">
        <v>967268.68149309803</v>
      </c>
      <c r="Q141">
        <v>866698.81590488995</v>
      </c>
      <c r="R141">
        <v>234010.31004953501</v>
      </c>
      <c r="S141">
        <v>1833967.49739799</v>
      </c>
      <c r="T141">
        <v>117.266111416</v>
      </c>
      <c r="U141">
        <v>115.822219206</v>
      </c>
      <c r="V141">
        <v>131.77740134300001</v>
      </c>
      <c r="W141">
        <v>83.64</v>
      </c>
      <c r="X141">
        <v>85.29</v>
      </c>
      <c r="Y141">
        <v>70.013333333000006</v>
      </c>
      <c r="Z141">
        <v>82.13</v>
      </c>
      <c r="AA141">
        <v>1.6274424999999999E-2</v>
      </c>
      <c r="AB141">
        <v>-1.6915470000000001E-3</v>
      </c>
      <c r="AC141">
        <v>161236.658127834</v>
      </c>
      <c r="AD141">
        <v>146338.20411456001</v>
      </c>
      <c r="AE141">
        <v>14898.454013274</v>
      </c>
      <c r="AF141">
        <v>9.2401158999999997E-2</v>
      </c>
      <c r="AG141">
        <v>123364.6193255</v>
      </c>
      <c r="AI141">
        <v>2.1640000000000001</v>
      </c>
      <c r="AJ141">
        <v>3.8414225759999998</v>
      </c>
      <c r="AK141">
        <v>61.168795639000002</v>
      </c>
      <c r="AL141">
        <v>44.156700000000001</v>
      </c>
      <c r="AM141">
        <v>99.730939458999998</v>
      </c>
      <c r="AN141">
        <v>1.112162747</v>
      </c>
      <c r="AO141">
        <v>1.079153563</v>
      </c>
      <c r="AP141">
        <v>129.63935413199999</v>
      </c>
      <c r="AQ141">
        <v>38395.814068393003</v>
      </c>
      <c r="AS141">
        <v>11.893318575</v>
      </c>
      <c r="AV141">
        <v>0.55575880700000002</v>
      </c>
      <c r="AW141">
        <v>6.6098165370000004</v>
      </c>
      <c r="AX141">
        <v>0.13150000000000001</v>
      </c>
      <c r="AY141">
        <v>0.87985931900000003</v>
      </c>
      <c r="AZ141">
        <v>0.77060672399999997</v>
      </c>
    </row>
    <row r="142" spans="1:52">
      <c r="A142" s="22">
        <v>38353</v>
      </c>
      <c r="B142">
        <v>1743369.7634189201</v>
      </c>
      <c r="C142">
        <v>977679.50223375997</v>
      </c>
      <c r="D142">
        <v>334052.148501352</v>
      </c>
      <c r="E142">
        <v>392203.14548680698</v>
      </c>
      <c r="F142">
        <v>695861.46616442897</v>
      </c>
      <c r="G142">
        <v>653956.14729525696</v>
      </c>
      <c r="H142">
        <v>1.1930240670000001</v>
      </c>
      <c r="I142">
        <v>1.195439216</v>
      </c>
      <c r="J142">
        <v>1.2450476539999999</v>
      </c>
      <c r="K142">
        <v>1.155519331</v>
      </c>
      <c r="L142">
        <v>1.0644117909999999</v>
      </c>
      <c r="M142">
        <v>1.0689497050000001</v>
      </c>
      <c r="N142">
        <v>1.0610886070000001</v>
      </c>
      <c r="O142">
        <v>2079882.0847776299</v>
      </c>
      <c r="P142">
        <v>973816.34326511004</v>
      </c>
      <c r="Q142">
        <v>876053.44985713903</v>
      </c>
      <c r="R142">
        <v>230012.29165538499</v>
      </c>
      <c r="S142">
        <v>1849869.7931222499</v>
      </c>
      <c r="T142">
        <v>117.38292429400001</v>
      </c>
      <c r="U142">
        <v>115.89009174100001</v>
      </c>
      <c r="V142">
        <v>132.27931488799999</v>
      </c>
      <c r="W142">
        <v>83.976666667000003</v>
      </c>
      <c r="X142">
        <v>85.636666667</v>
      </c>
      <c r="Y142">
        <v>70.28</v>
      </c>
      <c r="Z142">
        <v>86.78</v>
      </c>
      <c r="AA142">
        <v>8.6922319999999994E-3</v>
      </c>
      <c r="AB142">
        <v>-1.1326652E-2</v>
      </c>
      <c r="AC142">
        <v>161415.79021890499</v>
      </c>
      <c r="AD142">
        <v>146618.74831982001</v>
      </c>
      <c r="AE142">
        <v>14797.041899084999</v>
      </c>
      <c r="AF142">
        <v>9.1670348999999998E-2</v>
      </c>
      <c r="AG142">
        <v>123704.2508219</v>
      </c>
      <c r="AI142">
        <v>2.140354839</v>
      </c>
      <c r="AJ142">
        <v>3.674182922</v>
      </c>
      <c r="AK142">
        <v>66.568414938000004</v>
      </c>
      <c r="AL142">
        <v>47.64</v>
      </c>
      <c r="AM142">
        <v>109.954475436</v>
      </c>
      <c r="AN142">
        <v>1.1156797039999999</v>
      </c>
      <c r="AO142">
        <v>1.0857243590000001</v>
      </c>
      <c r="AP142">
        <v>130.868710564</v>
      </c>
      <c r="AQ142">
        <v>38517.345035400998</v>
      </c>
      <c r="AS142">
        <v>11.890496839000001</v>
      </c>
      <c r="AV142">
        <v>0.55858278800000005</v>
      </c>
      <c r="AW142">
        <v>6.6418268769999997</v>
      </c>
      <c r="AX142">
        <v>0.1313</v>
      </c>
      <c r="AY142">
        <v>0.88547531099999999</v>
      </c>
      <c r="AZ142">
        <v>0.76260387399999996</v>
      </c>
    </row>
    <row r="143" spans="1:52">
      <c r="A143" s="22">
        <v>38443</v>
      </c>
      <c r="B143">
        <v>1755274.1306670699</v>
      </c>
      <c r="C143">
        <v>983121.52309032006</v>
      </c>
      <c r="D143">
        <v>336176.39277151099</v>
      </c>
      <c r="E143">
        <v>399071.434839528</v>
      </c>
      <c r="F143">
        <v>708253.62734672602</v>
      </c>
      <c r="G143">
        <v>672544.48995630001</v>
      </c>
      <c r="H143">
        <v>1.19876633</v>
      </c>
      <c r="I143">
        <v>1.203334744</v>
      </c>
      <c r="J143">
        <v>1.249872154</v>
      </c>
      <c r="K143">
        <v>1.1618771640000001</v>
      </c>
      <c r="L143">
        <v>1.0704309139999999</v>
      </c>
      <c r="M143">
        <v>1.078082751</v>
      </c>
      <c r="N143">
        <v>1.0633255210000001</v>
      </c>
      <c r="O143">
        <v>2104163.52858327</v>
      </c>
      <c r="P143">
        <v>983997.545395202</v>
      </c>
      <c r="Q143">
        <v>882430.23325822398</v>
      </c>
      <c r="R143">
        <v>237735.74992984199</v>
      </c>
      <c r="S143">
        <v>1866427.7786534301</v>
      </c>
      <c r="T143">
        <v>118.817386429</v>
      </c>
      <c r="U143">
        <v>116.939853622</v>
      </c>
      <c r="V143">
        <v>138.15170336899999</v>
      </c>
      <c r="W143">
        <v>84.55</v>
      </c>
      <c r="X143">
        <v>85.903333333000006</v>
      </c>
      <c r="Y143">
        <v>73.400000000000006</v>
      </c>
      <c r="Z143">
        <v>86.78</v>
      </c>
      <c r="AA143">
        <v>1.0079084E-2</v>
      </c>
      <c r="AB143">
        <v>-5.6411589999999998E-3</v>
      </c>
      <c r="AC143">
        <v>161930.28450437999</v>
      </c>
      <c r="AD143">
        <v>147037.58349384001</v>
      </c>
      <c r="AE143">
        <v>14892.70101054</v>
      </c>
      <c r="AF143">
        <v>9.1969832000000001E-2</v>
      </c>
      <c r="AG143">
        <v>124088.08346197</v>
      </c>
      <c r="AI143">
        <v>2.1244461540000001</v>
      </c>
      <c r="AJ143">
        <v>3.4083658309999998</v>
      </c>
      <c r="AK143">
        <v>69.429185072999999</v>
      </c>
      <c r="AL143">
        <v>51.613300000000002</v>
      </c>
      <c r="AM143">
        <v>108.32101683499999</v>
      </c>
      <c r="AN143">
        <v>1.1232322589999999</v>
      </c>
      <c r="AO143">
        <v>1.102595593</v>
      </c>
      <c r="AP143">
        <v>131.67120810500001</v>
      </c>
      <c r="AQ143">
        <v>38852.176965241</v>
      </c>
      <c r="AS143">
        <v>11.937588261</v>
      </c>
      <c r="AV143">
        <v>0.56059479700000003</v>
      </c>
      <c r="AW143">
        <v>6.6921498709999998</v>
      </c>
      <c r="AX143">
        <v>0.12839999999999999</v>
      </c>
      <c r="AY143">
        <v>0.90600667899999998</v>
      </c>
      <c r="AZ143">
        <v>0.79404733299999997</v>
      </c>
    </row>
    <row r="144" spans="1:52">
      <c r="A144" s="22">
        <v>38534</v>
      </c>
      <c r="B144">
        <v>1768145.3771224001</v>
      </c>
      <c r="C144">
        <v>988763.334314003</v>
      </c>
      <c r="D144">
        <v>337117.54232390999</v>
      </c>
      <c r="E144">
        <v>403073.87953768502</v>
      </c>
      <c r="F144">
        <v>724985.49842650199</v>
      </c>
      <c r="G144">
        <v>684172.57153031603</v>
      </c>
      <c r="H144">
        <v>1.2032532709999999</v>
      </c>
      <c r="I144">
        <v>1.212284178</v>
      </c>
      <c r="J144">
        <v>1.2575371179999999</v>
      </c>
      <c r="K144">
        <v>1.1675115629999999</v>
      </c>
      <c r="L144">
        <v>1.077149183</v>
      </c>
      <c r="M144">
        <v>1.0964524170000001</v>
      </c>
      <c r="N144">
        <v>1.0665434629999999</v>
      </c>
      <c r="O144">
        <v>2127526.7085033702</v>
      </c>
      <c r="P144">
        <v>993552.86596877105</v>
      </c>
      <c r="Q144">
        <v>892251.02727843996</v>
      </c>
      <c r="R144">
        <v>241722.81525616301</v>
      </c>
      <c r="S144">
        <v>1885803.89324721</v>
      </c>
      <c r="T144">
        <v>119.251930333</v>
      </c>
      <c r="U144">
        <v>116.75886019399999</v>
      </c>
      <c r="V144">
        <v>145.82470669400001</v>
      </c>
      <c r="W144">
        <v>85.223333332999999</v>
      </c>
      <c r="X144">
        <v>86.18</v>
      </c>
      <c r="Y144">
        <v>77.476666667000003</v>
      </c>
      <c r="Z144">
        <v>86.78</v>
      </c>
      <c r="AA144">
        <v>5.8256760000000001E-3</v>
      </c>
      <c r="AB144">
        <v>-8.6300140000000001E-3</v>
      </c>
      <c r="AC144">
        <v>162126.80057446001</v>
      </c>
      <c r="AD144">
        <v>147465.81852246</v>
      </c>
      <c r="AE144">
        <v>14660.982051999999</v>
      </c>
      <c r="AF144">
        <v>9.0429108999999994E-2</v>
      </c>
      <c r="AG144">
        <v>124551.01662583</v>
      </c>
      <c r="AI144">
        <v>2.130545455</v>
      </c>
      <c r="AJ144">
        <v>3.2623512730000002</v>
      </c>
      <c r="AK144">
        <v>76.058176859</v>
      </c>
      <c r="AL144">
        <v>61.55</v>
      </c>
      <c r="AM144">
        <v>104.477480665</v>
      </c>
      <c r="AN144">
        <v>1.125418467</v>
      </c>
      <c r="AO144">
        <v>1.115437166</v>
      </c>
      <c r="AP144">
        <v>132.90875429100001</v>
      </c>
      <c r="AQ144">
        <v>39133.901198539003</v>
      </c>
      <c r="AS144">
        <v>11.990204882</v>
      </c>
      <c r="AV144">
        <v>0.56191808600000004</v>
      </c>
      <c r="AW144">
        <v>6.7375129769999997</v>
      </c>
      <c r="AX144">
        <v>0.12570000000000001</v>
      </c>
      <c r="AY144">
        <v>0.92326811799999997</v>
      </c>
      <c r="AZ144">
        <v>0.81972506899999997</v>
      </c>
    </row>
    <row r="145" spans="1:52">
      <c r="A145" s="22">
        <v>38626</v>
      </c>
      <c r="B145">
        <v>1778990.7381772699</v>
      </c>
      <c r="C145">
        <v>993374.075741512</v>
      </c>
      <c r="D145">
        <v>337817.01690641098</v>
      </c>
      <c r="E145">
        <v>407129.84780313697</v>
      </c>
      <c r="F145">
        <v>737981.98596233001</v>
      </c>
      <c r="G145">
        <v>701645.74125120498</v>
      </c>
      <c r="H145">
        <v>1.2120927589999999</v>
      </c>
      <c r="I145">
        <v>1.216610277</v>
      </c>
      <c r="J145">
        <v>1.2763774379999999</v>
      </c>
      <c r="K145">
        <v>1.1767843330000001</v>
      </c>
      <c r="L145">
        <v>1.085950902</v>
      </c>
      <c r="M145">
        <v>1.107671581</v>
      </c>
      <c r="N145">
        <v>1.0737559569999999</v>
      </c>
      <c r="O145">
        <v>2156301.7913257601</v>
      </c>
      <c r="P145">
        <v>1007840.89442826</v>
      </c>
      <c r="Q145">
        <v>902361.00836800097</v>
      </c>
      <c r="R145">
        <v>246099.888529502</v>
      </c>
      <c r="S145">
        <v>1910201.9027962601</v>
      </c>
      <c r="T145">
        <v>120.032240354</v>
      </c>
      <c r="U145">
        <v>117.537131933</v>
      </c>
      <c r="V145">
        <v>146.51483781900001</v>
      </c>
      <c r="W145">
        <v>85.57</v>
      </c>
      <c r="X145">
        <v>86.526666667000001</v>
      </c>
      <c r="Y145">
        <v>77.843333333000004</v>
      </c>
      <c r="Z145">
        <v>86.78</v>
      </c>
      <c r="AA145">
        <v>7.3892280000000003E-3</v>
      </c>
      <c r="AB145">
        <v>-3.8425740000000001E-3</v>
      </c>
      <c r="AC145">
        <v>162667.51313680501</v>
      </c>
      <c r="AD145">
        <v>148102.26047986999</v>
      </c>
      <c r="AE145">
        <v>14565.252656934999</v>
      </c>
      <c r="AF145">
        <v>8.9540021999999997E-2</v>
      </c>
      <c r="AG145">
        <v>125139.75183429</v>
      </c>
      <c r="AI145">
        <v>2.3437187499999999</v>
      </c>
      <c r="AJ145">
        <v>3.4213501540000002</v>
      </c>
      <c r="AK145">
        <v>73.633507569000002</v>
      </c>
      <c r="AL145">
        <v>56.933300000000003</v>
      </c>
      <c r="AM145">
        <v>108.302675609</v>
      </c>
      <c r="AN145">
        <v>1.1322795050000001</v>
      </c>
      <c r="AO145">
        <v>1.1289933219999999</v>
      </c>
      <c r="AP145">
        <v>133.743820742</v>
      </c>
      <c r="AQ145">
        <v>39470.217545927997</v>
      </c>
      <c r="AS145">
        <v>12.011908072000001</v>
      </c>
      <c r="AV145">
        <v>0.56652396900000002</v>
      </c>
      <c r="AW145">
        <v>6.8050338410000002</v>
      </c>
      <c r="AX145">
        <v>0.1273</v>
      </c>
      <c r="AY145">
        <v>0.93499887299999995</v>
      </c>
      <c r="AZ145">
        <v>0.84147526399999995</v>
      </c>
    </row>
    <row r="146" spans="1:52">
      <c r="A146" s="22">
        <v>38718</v>
      </c>
      <c r="B146">
        <v>1794919.14259986</v>
      </c>
      <c r="C146">
        <v>998678.35829585802</v>
      </c>
      <c r="D146">
        <v>341160.77925681899</v>
      </c>
      <c r="E146">
        <v>411676.55701930902</v>
      </c>
      <c r="F146">
        <v>758399.12828011799</v>
      </c>
      <c r="G146">
        <v>719871.80485966103</v>
      </c>
      <c r="H146">
        <v>1.2152018570000001</v>
      </c>
      <c r="I146">
        <v>1.223826769</v>
      </c>
      <c r="J146">
        <v>1.2753612059999999</v>
      </c>
      <c r="K146">
        <v>1.185277548</v>
      </c>
      <c r="L146">
        <v>1.090381823</v>
      </c>
      <c r="M146">
        <v>1.1210423940000001</v>
      </c>
      <c r="N146">
        <v>1.07646039</v>
      </c>
      <c r="O146">
        <v>2181189.07614358</v>
      </c>
      <c r="P146">
        <v>1013045.07111051</v>
      </c>
      <c r="Q146">
        <v>919114.28896161797</v>
      </c>
      <c r="R146">
        <v>249029.71607145399</v>
      </c>
      <c r="S146">
        <v>1932159.3600721301</v>
      </c>
      <c r="T146">
        <v>120.13503568599999</v>
      </c>
      <c r="U146">
        <v>117.48735874</v>
      </c>
      <c r="V146">
        <v>148.48484848499999</v>
      </c>
      <c r="W146">
        <v>85.953333333000003</v>
      </c>
      <c r="X146">
        <v>86.833333332999999</v>
      </c>
      <c r="Y146">
        <v>78.89</v>
      </c>
      <c r="Z146">
        <v>92.86</v>
      </c>
      <c r="AA146">
        <v>4.4640499999999998E-3</v>
      </c>
      <c r="AB146">
        <v>-4.676749E-3</v>
      </c>
      <c r="AC146">
        <v>163064.243975344</v>
      </c>
      <c r="AD146">
        <v>148796.77374655</v>
      </c>
      <c r="AE146">
        <v>14267.470228794</v>
      </c>
      <c r="AF146">
        <v>8.7496007000000001E-2</v>
      </c>
      <c r="AG146">
        <v>125707.79758292</v>
      </c>
      <c r="AI146">
        <v>2.6135999999999999</v>
      </c>
      <c r="AJ146">
        <v>3.561180185</v>
      </c>
      <c r="AK146">
        <v>80.868047977000003</v>
      </c>
      <c r="AL146">
        <v>61.9133</v>
      </c>
      <c r="AM146">
        <v>120.71645440499999</v>
      </c>
      <c r="AN146">
        <v>1.138102771</v>
      </c>
      <c r="AO146">
        <v>1.1339553099999999</v>
      </c>
      <c r="AP146">
        <v>134.983204516</v>
      </c>
      <c r="AQ146">
        <v>39825.327484041001</v>
      </c>
      <c r="AS146">
        <v>12.062890191999999</v>
      </c>
      <c r="AV146">
        <v>0.56439593700000001</v>
      </c>
      <c r="AW146">
        <v>6.8082462110000002</v>
      </c>
      <c r="AX146">
        <v>0.12529999999999999</v>
      </c>
      <c r="AY146">
        <v>0.93593376399999995</v>
      </c>
      <c r="AZ146">
        <v>0.83173810199999998</v>
      </c>
    </row>
    <row r="147" spans="1:52">
      <c r="A147" s="22">
        <v>38808</v>
      </c>
      <c r="B147">
        <v>1814117.74521507</v>
      </c>
      <c r="C147">
        <v>1004392.92660934</v>
      </c>
      <c r="D147">
        <v>342531.522758384</v>
      </c>
      <c r="E147">
        <v>421425.18062642502</v>
      </c>
      <c r="F147">
        <v>773999.6834177</v>
      </c>
      <c r="G147">
        <v>731331.67792710103</v>
      </c>
      <c r="H147">
        <v>1.2226693529999999</v>
      </c>
      <c r="I147">
        <v>1.233022466</v>
      </c>
      <c r="J147">
        <v>1.287735393</v>
      </c>
      <c r="K147">
        <v>1.194011433</v>
      </c>
      <c r="L147">
        <v>1.0974382140000001</v>
      </c>
      <c r="M147">
        <v>1.1272571410000001</v>
      </c>
      <c r="N147">
        <v>1.0833829669999999</v>
      </c>
      <c r="O147">
        <v>2218066.16907669</v>
      </c>
      <c r="P147">
        <v>1028370.63417621</v>
      </c>
      <c r="Q147">
        <v>937013.63043941802</v>
      </c>
      <c r="R147">
        <v>252681.904461058</v>
      </c>
      <c r="S147">
        <v>1965384.26461563</v>
      </c>
      <c r="T147">
        <v>121.77041597100001</v>
      </c>
      <c r="U147">
        <v>118.763362405</v>
      </c>
      <c r="V147">
        <v>154.30077169200001</v>
      </c>
      <c r="W147">
        <v>86.636666667</v>
      </c>
      <c r="X147">
        <v>87.24</v>
      </c>
      <c r="Y147">
        <v>81.98</v>
      </c>
      <c r="Z147">
        <v>92.86</v>
      </c>
      <c r="AA147">
        <v>7.0544379999999997E-3</v>
      </c>
      <c r="AB147">
        <v>-4.2247450000000002E-3</v>
      </c>
      <c r="AC147">
        <v>163501.00465140099</v>
      </c>
      <c r="AD147">
        <v>149641.16707138999</v>
      </c>
      <c r="AE147">
        <v>13859.837580011001</v>
      </c>
      <c r="AF147">
        <v>8.4769127999999999E-2</v>
      </c>
      <c r="AG147">
        <v>126400.29124029999</v>
      </c>
      <c r="AI147">
        <v>2.8956612900000001</v>
      </c>
      <c r="AJ147">
        <v>4.0503306459999999</v>
      </c>
      <c r="AK147">
        <v>89.64004482</v>
      </c>
      <c r="AL147">
        <v>69.83</v>
      </c>
      <c r="AM147">
        <v>130.374332968</v>
      </c>
      <c r="AN147">
        <v>1.144531508</v>
      </c>
      <c r="AO147">
        <v>1.1291314020000001</v>
      </c>
      <c r="AP147">
        <v>135.35093376500001</v>
      </c>
      <c r="AQ147">
        <v>40031.093923947999</v>
      </c>
      <c r="AS147">
        <v>12.123119465</v>
      </c>
      <c r="AV147">
        <v>0.56687094100000002</v>
      </c>
      <c r="AW147">
        <v>6.8722441439999997</v>
      </c>
      <c r="AX147">
        <v>0.125</v>
      </c>
      <c r="AY147">
        <v>0.91008694400000001</v>
      </c>
      <c r="AZ147">
        <v>0.79475869499999996</v>
      </c>
    </row>
    <row r="148" spans="1:52">
      <c r="A148" s="22">
        <v>38899</v>
      </c>
      <c r="B148">
        <v>1825811.6127933201</v>
      </c>
      <c r="C148">
        <v>1006867.35160553</v>
      </c>
      <c r="D148">
        <v>343429.07515517401</v>
      </c>
      <c r="E148">
        <v>425379.08162717603</v>
      </c>
      <c r="F148">
        <v>783193.38052776002</v>
      </c>
      <c r="G148">
        <v>737008.95462461899</v>
      </c>
      <c r="H148">
        <v>1.2285625979999999</v>
      </c>
      <c r="I148">
        <v>1.2386290339999999</v>
      </c>
      <c r="J148">
        <v>1.2890254059999999</v>
      </c>
      <c r="K148">
        <v>1.203427346</v>
      </c>
      <c r="L148">
        <v>1.1015738770000001</v>
      </c>
      <c r="M148">
        <v>1.1327217089999999</v>
      </c>
      <c r="N148">
        <v>1.0896465790000001</v>
      </c>
      <c r="O148">
        <v>2243123.8581082602</v>
      </c>
      <c r="P148">
        <v>1038857.61637674</v>
      </c>
      <c r="Q148">
        <v>950631.76056475705</v>
      </c>
      <c r="R148">
        <v>253634.48116676099</v>
      </c>
      <c r="S148">
        <v>1989489.3769415</v>
      </c>
      <c r="T148">
        <v>121.87321130300001</v>
      </c>
      <c r="U148">
        <v>118.79051142</v>
      </c>
      <c r="V148">
        <v>155.21048999300001</v>
      </c>
      <c r="W148">
        <v>87.1</v>
      </c>
      <c r="X148">
        <v>87.7</v>
      </c>
      <c r="Y148">
        <v>82.463333332999994</v>
      </c>
      <c r="Z148">
        <v>92.86</v>
      </c>
      <c r="AA148">
        <v>6.5192389999999996E-3</v>
      </c>
      <c r="AB148">
        <v>-5.9273879999999996E-3</v>
      </c>
      <c r="AC148">
        <v>163698.71268851901</v>
      </c>
      <c r="AD148">
        <v>150239.16590759001</v>
      </c>
      <c r="AE148">
        <v>13459.546780929</v>
      </c>
      <c r="AF148">
        <v>8.2221457999999997E-2</v>
      </c>
      <c r="AG148">
        <v>127088.70543553001</v>
      </c>
      <c r="AI148">
        <v>3.2215076919999999</v>
      </c>
      <c r="AJ148">
        <v>3.9681088619999998</v>
      </c>
      <c r="AK148">
        <v>90.242745411000001</v>
      </c>
      <c r="AL148">
        <v>70.093299999999999</v>
      </c>
      <c r="AM148">
        <v>131.83052671999999</v>
      </c>
      <c r="AN148">
        <v>1.1520773449999999</v>
      </c>
      <c r="AO148">
        <v>1.1315496030000001</v>
      </c>
      <c r="AP148">
        <v>135.46817980200001</v>
      </c>
      <c r="AQ148">
        <v>40178.175374671002</v>
      </c>
      <c r="AS148">
        <v>12.152700674</v>
      </c>
      <c r="AV148">
        <v>0.56898401200000004</v>
      </c>
      <c r="AW148">
        <v>6.9146923850000004</v>
      </c>
      <c r="AX148">
        <v>0.12670000000000001</v>
      </c>
      <c r="AY148">
        <v>0.90168194000000002</v>
      </c>
      <c r="AZ148">
        <v>0.78474646000000003</v>
      </c>
    </row>
    <row r="149" spans="1:52">
      <c r="A149" s="22">
        <v>38991</v>
      </c>
      <c r="B149">
        <v>1846247.6461587199</v>
      </c>
      <c r="C149">
        <v>1016591.05923781</v>
      </c>
      <c r="D149">
        <v>345952.553633795</v>
      </c>
      <c r="E149">
        <v>436286.29376061301</v>
      </c>
      <c r="F149">
        <v>807080.27915815602</v>
      </c>
      <c r="G149">
        <v>759389.17800009297</v>
      </c>
      <c r="H149">
        <v>1.2343071830000001</v>
      </c>
      <c r="I149">
        <v>1.2415395650000001</v>
      </c>
      <c r="J149">
        <v>1.2912612649999999</v>
      </c>
      <c r="K149">
        <v>1.212341286</v>
      </c>
      <c r="L149">
        <v>1.1063552990000001</v>
      </c>
      <c r="M149">
        <v>1.128287864</v>
      </c>
      <c r="N149">
        <v>1.0926791899999999</v>
      </c>
      <c r="O149">
        <v>2278836.7313761199</v>
      </c>
      <c r="P149">
        <v>1051135.17287782</v>
      </c>
      <c r="Q149">
        <v>966221.20989093103</v>
      </c>
      <c r="R149">
        <v>261480.34860737401</v>
      </c>
      <c r="S149">
        <v>2017356.38276875</v>
      </c>
      <c r="T149">
        <v>122.19561484499999</v>
      </c>
      <c r="U149">
        <v>119.70000339400001</v>
      </c>
      <c r="V149">
        <v>148.779722693</v>
      </c>
      <c r="W149">
        <v>87.113333333</v>
      </c>
      <c r="X149">
        <v>88.11</v>
      </c>
      <c r="Y149">
        <v>79.046666666999997</v>
      </c>
      <c r="Z149">
        <v>92.86</v>
      </c>
      <c r="AA149">
        <v>9.1952619999999992E-3</v>
      </c>
      <c r="AB149">
        <v>-6.6496419999999999E-3</v>
      </c>
      <c r="AC149">
        <v>164111.50762799699</v>
      </c>
      <c r="AD149">
        <v>150936.86912247</v>
      </c>
      <c r="AE149">
        <v>13174.638505527</v>
      </c>
      <c r="AF149">
        <v>8.0278578000000003E-2</v>
      </c>
      <c r="AG149">
        <v>127747.49458925</v>
      </c>
      <c r="AI149">
        <v>3.5901904760000001</v>
      </c>
      <c r="AJ149">
        <v>3.8620361540000001</v>
      </c>
      <c r="AK149">
        <v>84.038354201999994</v>
      </c>
      <c r="AL149">
        <v>59.723300000000002</v>
      </c>
      <c r="AM149">
        <v>140.274313433</v>
      </c>
      <c r="AN149">
        <v>1.156820816</v>
      </c>
      <c r="AO149">
        <v>1.137053732</v>
      </c>
      <c r="AP149">
        <v>136.67865220799999</v>
      </c>
      <c r="AQ149">
        <v>40538.236840692</v>
      </c>
      <c r="AS149">
        <v>12.231919589</v>
      </c>
      <c r="AV149">
        <v>0.56933595800000003</v>
      </c>
      <c r="AW149">
        <v>6.9640716610000002</v>
      </c>
      <c r="AX149">
        <v>0.12870000000000001</v>
      </c>
      <c r="AY149">
        <v>0.90291114400000005</v>
      </c>
      <c r="AZ149">
        <v>0.77597961299999996</v>
      </c>
    </row>
    <row r="150" spans="1:52">
      <c r="A150" s="22">
        <v>39083</v>
      </c>
      <c r="B150">
        <v>1860063.1814799299</v>
      </c>
      <c r="C150">
        <v>1016490.73844063</v>
      </c>
      <c r="D150">
        <v>347955.88352811598</v>
      </c>
      <c r="E150">
        <v>439734.68058783998</v>
      </c>
      <c r="F150">
        <v>818439.65211326501</v>
      </c>
      <c r="G150">
        <v>772308.560167894</v>
      </c>
      <c r="H150">
        <v>1.2450338839999999</v>
      </c>
      <c r="I150">
        <v>1.2492123470000001</v>
      </c>
      <c r="J150">
        <v>1.2973597859999999</v>
      </c>
      <c r="K150">
        <v>1.2196162699999999</v>
      </c>
      <c r="L150">
        <v>1.1057733030000001</v>
      </c>
      <c r="M150">
        <v>1.1261468539999999</v>
      </c>
      <c r="N150">
        <v>1.1017479050000001</v>
      </c>
      <c r="O150">
        <v>2315841.6873896001</v>
      </c>
      <c r="P150">
        <v>1063561.60178767</v>
      </c>
      <c r="Q150">
        <v>985759.11133371596</v>
      </c>
      <c r="R150">
        <v>266520.97426821501</v>
      </c>
      <c r="S150">
        <v>2049320.71312139</v>
      </c>
      <c r="T150">
        <v>122.41522305399999</v>
      </c>
      <c r="U150">
        <v>119.81764912200001</v>
      </c>
      <c r="V150">
        <v>150.216450216</v>
      </c>
      <c r="W150">
        <v>87.586666667000003</v>
      </c>
      <c r="X150">
        <v>88.553333332999998</v>
      </c>
      <c r="Y150">
        <v>79.81</v>
      </c>
      <c r="Z150">
        <v>96.87</v>
      </c>
      <c r="AA150">
        <v>1.2219647E-2</v>
      </c>
      <c r="AB150">
        <v>-3.0127679999999999E-3</v>
      </c>
      <c r="AC150">
        <v>164563.17978799701</v>
      </c>
      <c r="AD150">
        <v>151773.15682015</v>
      </c>
      <c r="AE150">
        <v>12790.022967847</v>
      </c>
      <c r="AF150">
        <v>7.7721049E-2</v>
      </c>
      <c r="AG150">
        <v>128559.93056091999</v>
      </c>
      <c r="AI150">
        <v>3.8203906249999999</v>
      </c>
      <c r="AJ150">
        <v>4.0802270920000003</v>
      </c>
      <c r="AK150">
        <v>84.294525444000001</v>
      </c>
      <c r="AL150">
        <v>58.066699999999997</v>
      </c>
      <c r="AM150">
        <v>147.43741478199999</v>
      </c>
      <c r="AN150">
        <v>1.163132582</v>
      </c>
      <c r="AO150">
        <v>1.1369017850000001</v>
      </c>
      <c r="AP150">
        <v>137.28238127700001</v>
      </c>
      <c r="AQ150">
        <v>40881.433551891001</v>
      </c>
      <c r="AS150">
        <v>12.255547822</v>
      </c>
      <c r="AV150">
        <v>0.57178788999999997</v>
      </c>
      <c r="AW150">
        <v>7.0075738300000001</v>
      </c>
      <c r="AX150">
        <v>0.12720000000000001</v>
      </c>
      <c r="AY150">
        <v>0.89781008399999995</v>
      </c>
      <c r="AZ150">
        <v>0.76301749600000002</v>
      </c>
    </row>
    <row r="151" spans="1:52">
      <c r="A151" s="22">
        <v>39173</v>
      </c>
      <c r="B151">
        <v>1872241.2472731699</v>
      </c>
      <c r="C151">
        <v>1024004.66347613</v>
      </c>
      <c r="D151">
        <v>349797.631169734</v>
      </c>
      <c r="E151">
        <v>443276.27532135701</v>
      </c>
      <c r="F151">
        <v>832079.70276315603</v>
      </c>
      <c r="G151">
        <v>779590.544611322</v>
      </c>
      <c r="H151">
        <v>1.250101833</v>
      </c>
      <c r="I151">
        <v>1.258293267</v>
      </c>
      <c r="J151">
        <v>1.3012373079999999</v>
      </c>
      <c r="K151">
        <v>1.2255000089999999</v>
      </c>
      <c r="L151">
        <v>1.1135252449999999</v>
      </c>
      <c r="M151">
        <v>1.1368679100000001</v>
      </c>
      <c r="N151">
        <v>1.1072889459999999</v>
      </c>
      <c r="O151">
        <v>2340492.2154862001</v>
      </c>
      <c r="P151">
        <v>1075241.5517126501</v>
      </c>
      <c r="Q151">
        <v>997870.48626013706</v>
      </c>
      <c r="R151">
        <v>267380.17751341098</v>
      </c>
      <c r="S151">
        <v>2073112.03797279</v>
      </c>
      <c r="T151">
        <v>124.09732848900001</v>
      </c>
      <c r="U151">
        <v>121.20677367899999</v>
      </c>
      <c r="V151">
        <v>155.17284647700001</v>
      </c>
      <c r="W151">
        <v>88.31</v>
      </c>
      <c r="X151">
        <v>89.04</v>
      </c>
      <c r="Y151">
        <v>82.443333332999998</v>
      </c>
      <c r="Z151">
        <v>96.87</v>
      </c>
      <c r="AA151">
        <v>1.3206539E-2</v>
      </c>
      <c r="AB151">
        <v>-3.9908189999999996E-3</v>
      </c>
      <c r="AC151">
        <v>164889.68080110199</v>
      </c>
      <c r="AD151">
        <v>152477.71276609</v>
      </c>
      <c r="AE151">
        <v>12411.968035012</v>
      </c>
      <c r="AF151">
        <v>7.5274377000000003E-2</v>
      </c>
      <c r="AG151">
        <v>129135.32994693999</v>
      </c>
      <c r="AI151">
        <v>4.0677903229999997</v>
      </c>
      <c r="AJ151">
        <v>4.4249320770000002</v>
      </c>
      <c r="AK151">
        <v>95.290106433000005</v>
      </c>
      <c r="AL151">
        <v>68.7333</v>
      </c>
      <c r="AM151">
        <v>155.549541979</v>
      </c>
      <c r="AN151">
        <v>1.167463905</v>
      </c>
      <c r="AO151">
        <v>1.1399360110000001</v>
      </c>
      <c r="AP151">
        <v>137.96864038699999</v>
      </c>
      <c r="AQ151">
        <v>41029.157971859</v>
      </c>
      <c r="AS151">
        <v>12.278786278</v>
      </c>
      <c r="AV151">
        <v>0.57430715899999996</v>
      </c>
      <c r="AW151">
        <v>7.0517948639999997</v>
      </c>
      <c r="AX151">
        <v>0.1239</v>
      </c>
      <c r="AY151">
        <v>0.889696398</v>
      </c>
      <c r="AZ151">
        <v>0.74176343499999997</v>
      </c>
    </row>
    <row r="152" spans="1:52">
      <c r="A152" s="22">
        <v>39264</v>
      </c>
      <c r="B152">
        <v>1881234.8437826</v>
      </c>
      <c r="C152">
        <v>1027482.69896732</v>
      </c>
      <c r="D152">
        <v>350977.99991279503</v>
      </c>
      <c r="E152">
        <v>446335.55754879501</v>
      </c>
      <c r="F152">
        <v>844542.25983541796</v>
      </c>
      <c r="G152">
        <v>794087.85665570095</v>
      </c>
      <c r="H152">
        <v>1.257189761</v>
      </c>
      <c r="I152">
        <v>1.266104407</v>
      </c>
      <c r="J152">
        <v>1.3092086919999999</v>
      </c>
      <c r="K152">
        <v>1.2313831159999999</v>
      </c>
      <c r="L152">
        <v>1.118277569</v>
      </c>
      <c r="M152">
        <v>1.1417730319999999</v>
      </c>
      <c r="N152">
        <v>1.11594427</v>
      </c>
      <c r="O152">
        <v>2365069.1835426898</v>
      </c>
      <c r="P152">
        <v>1086308.68592013</v>
      </c>
      <c r="Q152">
        <v>1013044.55807021</v>
      </c>
      <c r="R152">
        <v>265715.939552353</v>
      </c>
      <c r="S152">
        <v>2099353.2439903398</v>
      </c>
      <c r="T152">
        <v>124.20012382199999</v>
      </c>
      <c r="U152">
        <v>121.21582334999999</v>
      </c>
      <c r="V152">
        <v>156.34606939</v>
      </c>
      <c r="W152">
        <v>88.773333332999997</v>
      </c>
      <c r="X152">
        <v>89.49</v>
      </c>
      <c r="Y152">
        <v>83.066666667000007</v>
      </c>
      <c r="Z152">
        <v>96.87</v>
      </c>
      <c r="AA152">
        <v>7.8566230000000001E-3</v>
      </c>
      <c r="AB152">
        <v>-8.1110130000000003E-3</v>
      </c>
      <c r="AC152">
        <v>165420.401275265</v>
      </c>
      <c r="AD152">
        <v>153084.7302438</v>
      </c>
      <c r="AE152">
        <v>12335.671031465001</v>
      </c>
      <c r="AF152">
        <v>7.4571643000000007E-2</v>
      </c>
      <c r="AG152">
        <v>129697.21128832</v>
      </c>
      <c r="AI152">
        <v>4.4937384619999996</v>
      </c>
      <c r="AJ152">
        <v>4.4772097689999999</v>
      </c>
      <c r="AK152">
        <v>98.297143644000002</v>
      </c>
      <c r="AL152">
        <v>75.043300000000002</v>
      </c>
      <c r="AM152">
        <v>147.361610662</v>
      </c>
      <c r="AN152">
        <v>1.172990609</v>
      </c>
      <c r="AO152">
        <v>1.1433471159999999</v>
      </c>
      <c r="AP152">
        <v>138.460875622</v>
      </c>
      <c r="AQ152">
        <v>41234.136760120004</v>
      </c>
      <c r="AS152">
        <v>12.288847103</v>
      </c>
      <c r="AV152">
        <v>0.57744448500000001</v>
      </c>
      <c r="AW152">
        <v>7.0961269890000001</v>
      </c>
      <c r="AX152">
        <v>0.1236</v>
      </c>
      <c r="AY152">
        <v>0.88626925499999998</v>
      </c>
      <c r="AZ152">
        <v>0.72789250500000002</v>
      </c>
    </row>
    <row r="153" spans="1:52">
      <c r="A153" s="22">
        <v>39356</v>
      </c>
      <c r="B153">
        <v>1890917.39121198</v>
      </c>
      <c r="C153">
        <v>1032111.85023309</v>
      </c>
      <c r="D153">
        <v>353885.179219543</v>
      </c>
      <c r="E153">
        <v>454652.09186711803</v>
      </c>
      <c r="F153">
        <v>849525.32579213195</v>
      </c>
      <c r="G153">
        <v>804524.58487627597</v>
      </c>
      <c r="H153">
        <v>1.266240673</v>
      </c>
      <c r="I153">
        <v>1.278295534</v>
      </c>
      <c r="J153">
        <v>1.326281268</v>
      </c>
      <c r="K153">
        <v>1.242009345</v>
      </c>
      <c r="L153">
        <v>1.1244472560000001</v>
      </c>
      <c r="M153">
        <v>1.156412596</v>
      </c>
      <c r="N153">
        <v>1.123391289</v>
      </c>
      <c r="O153">
        <v>2394356.5101621998</v>
      </c>
      <c r="P153">
        <v>1102593.5204228801</v>
      </c>
      <c r="Q153">
        <v>1021646.6050802</v>
      </c>
      <c r="R153">
        <v>270116.38465911202</v>
      </c>
      <c r="S153">
        <v>2124240.12550308</v>
      </c>
      <c r="T153">
        <v>125.77943392500001</v>
      </c>
      <c r="U153">
        <v>122.54160020800001</v>
      </c>
      <c r="V153">
        <v>160.86329129800001</v>
      </c>
      <c r="W153">
        <v>89.64</v>
      </c>
      <c r="X153">
        <v>90.17</v>
      </c>
      <c r="Y153">
        <v>85.466666666999998</v>
      </c>
      <c r="Z153">
        <v>96.87</v>
      </c>
      <c r="AA153">
        <v>-1.395812E-3</v>
      </c>
      <c r="AB153">
        <v>-1.1788607E-2</v>
      </c>
      <c r="AC153">
        <v>165802.968765645</v>
      </c>
      <c r="AD153">
        <v>153650.26172996001</v>
      </c>
      <c r="AE153">
        <v>12152.707035685</v>
      </c>
      <c r="AF153">
        <v>7.3296076000000002E-2</v>
      </c>
      <c r="AG153">
        <v>130398.83679982</v>
      </c>
      <c r="AI153">
        <v>4.7183906249999996</v>
      </c>
      <c r="AJ153">
        <v>4.3447853030000001</v>
      </c>
      <c r="AK153">
        <v>110.250918138</v>
      </c>
      <c r="AL153">
        <v>89.006699999999995</v>
      </c>
      <c r="AM153">
        <v>151.99226531799999</v>
      </c>
      <c r="AN153">
        <v>1.1771740829999999</v>
      </c>
      <c r="AO153">
        <v>1.139307579</v>
      </c>
      <c r="AP153">
        <v>139.28639417700001</v>
      </c>
      <c r="AQ153">
        <v>41531.174757435998</v>
      </c>
      <c r="AS153">
        <v>12.306633063</v>
      </c>
      <c r="AV153">
        <v>0.58309978299999998</v>
      </c>
      <c r="AW153">
        <v>7.1759950679999998</v>
      </c>
      <c r="AX153">
        <v>0.12690000000000001</v>
      </c>
      <c r="AY153">
        <v>0.86775536600000003</v>
      </c>
      <c r="AZ153">
        <v>0.69031796700000003</v>
      </c>
    </row>
    <row r="154" spans="1:52">
      <c r="A154" s="22">
        <v>39448</v>
      </c>
      <c r="B154">
        <v>1901403.6011870401</v>
      </c>
      <c r="C154">
        <v>1033030.68886811</v>
      </c>
      <c r="D154">
        <v>355721.59332890302</v>
      </c>
      <c r="E154">
        <v>451041.14041708299</v>
      </c>
      <c r="F154">
        <v>859679.96156754403</v>
      </c>
      <c r="G154">
        <v>803050.60668037005</v>
      </c>
      <c r="H154">
        <v>1.2715726620000001</v>
      </c>
      <c r="I154">
        <v>1.2863366039999999</v>
      </c>
      <c r="J154">
        <v>1.3269312230000001</v>
      </c>
      <c r="K154">
        <v>1.2477423700000001</v>
      </c>
      <c r="L154">
        <v>1.137926934</v>
      </c>
      <c r="M154">
        <v>1.176740814</v>
      </c>
      <c r="N154">
        <v>1.13192234</v>
      </c>
      <c r="O154">
        <v>2417772.8388373801</v>
      </c>
      <c r="P154">
        <v>1119228.5602281301</v>
      </c>
      <c r="Q154">
        <v>1033012.6527102099</v>
      </c>
      <c r="R154">
        <v>265531.62589904602</v>
      </c>
      <c r="S154">
        <v>2152241.2129383399</v>
      </c>
      <c r="T154">
        <v>126.60179658200001</v>
      </c>
      <c r="U154">
        <v>122.966934763</v>
      </c>
      <c r="V154">
        <v>166.403162055</v>
      </c>
      <c r="W154">
        <v>90.556666667000002</v>
      </c>
      <c r="X154">
        <v>90.853333332999995</v>
      </c>
      <c r="Y154">
        <v>88.41</v>
      </c>
      <c r="Z154">
        <v>98.8</v>
      </c>
      <c r="AA154">
        <v>-1.3472250000000001E-3</v>
      </c>
      <c r="AB154">
        <v>-1.5108053999999999E-2</v>
      </c>
      <c r="AC154">
        <v>166477.804048419</v>
      </c>
      <c r="AD154">
        <v>154319.11413644999</v>
      </c>
      <c r="AE154">
        <v>12158.689911969001</v>
      </c>
      <c r="AF154">
        <v>7.3034900999999999E-2</v>
      </c>
      <c r="AG154">
        <v>130997.69853207</v>
      </c>
      <c r="AI154">
        <v>4.4762741940000002</v>
      </c>
      <c r="AJ154">
        <v>4.1498106000000003</v>
      </c>
      <c r="AK154">
        <v>122.139981914</v>
      </c>
      <c r="AL154">
        <v>96.673299999999998</v>
      </c>
      <c r="AM154">
        <v>173.45419700299999</v>
      </c>
      <c r="AN154">
        <v>1.1834729420000001</v>
      </c>
      <c r="AO154">
        <v>1.1415136850000001</v>
      </c>
      <c r="AP154">
        <v>138.94583399699999</v>
      </c>
      <c r="AQ154">
        <v>41529.681362042</v>
      </c>
      <c r="AS154">
        <v>12.32124492</v>
      </c>
      <c r="AV154">
        <v>0.588632818</v>
      </c>
      <c r="AW154">
        <v>7.2526891210000004</v>
      </c>
      <c r="AX154">
        <v>0.1249</v>
      </c>
      <c r="AY154">
        <v>0.85427726199999998</v>
      </c>
      <c r="AZ154">
        <v>0.66773360400000004</v>
      </c>
    </row>
    <row r="155" spans="1:52">
      <c r="A155" s="22">
        <v>39539</v>
      </c>
      <c r="B155">
        <v>1894334.2052080899</v>
      </c>
      <c r="C155">
        <v>1029987.41092054</v>
      </c>
      <c r="D155">
        <v>359518.61588831298</v>
      </c>
      <c r="E155">
        <v>445232.02854547702</v>
      </c>
      <c r="F155">
        <v>859040.75828351697</v>
      </c>
      <c r="G155">
        <v>801698.242789982</v>
      </c>
      <c r="H155">
        <v>1.278622666</v>
      </c>
      <c r="I155">
        <v>1.298771677</v>
      </c>
      <c r="J155">
        <v>1.3436416010000001</v>
      </c>
      <c r="K155">
        <v>1.2571814960000001</v>
      </c>
      <c r="L155">
        <v>1.1440817599999999</v>
      </c>
      <c r="M155">
        <v>1.190727656</v>
      </c>
      <c r="N155">
        <v>1.139901228</v>
      </c>
      <c r="O155">
        <v>2422138.6520262398</v>
      </c>
      <c r="P155">
        <v>1128303.26479961</v>
      </c>
      <c r="Q155">
        <v>1031050.62157301</v>
      </c>
      <c r="R155">
        <v>262784.76565361698</v>
      </c>
      <c r="S155">
        <v>2159353.8863726198</v>
      </c>
      <c r="T155">
        <v>128.69041083100001</v>
      </c>
      <c r="U155">
        <v>124.40583251299999</v>
      </c>
      <c r="V155">
        <v>176.25948930300001</v>
      </c>
      <c r="W155">
        <v>91.586666667000003</v>
      </c>
      <c r="X155">
        <v>91.4</v>
      </c>
      <c r="Y155">
        <v>93.646666667000005</v>
      </c>
      <c r="Z155">
        <v>98.8</v>
      </c>
      <c r="AA155">
        <v>-6.3915900000000004E-4</v>
      </c>
      <c r="AB155">
        <v>-1.2285310000000001E-2</v>
      </c>
      <c r="AC155">
        <v>166619.18100313901</v>
      </c>
      <c r="AD155">
        <v>154276.78046119001</v>
      </c>
      <c r="AE155">
        <v>12342.400541949</v>
      </c>
      <c r="AF155">
        <v>7.4075507999999998E-2</v>
      </c>
      <c r="AG155">
        <v>131075.09250175001</v>
      </c>
      <c r="AI155">
        <v>4.8592656249999999</v>
      </c>
      <c r="AJ155">
        <v>4.5004102619999999</v>
      </c>
      <c r="AK155">
        <v>143.20836315299999</v>
      </c>
      <c r="AL155">
        <v>122.477</v>
      </c>
      <c r="AM155">
        <v>181.06693163400001</v>
      </c>
      <c r="AN155">
        <v>1.1859192949999999</v>
      </c>
      <c r="AO155">
        <v>1.1355911329999999</v>
      </c>
      <c r="AP155">
        <v>139.161260699</v>
      </c>
      <c r="AQ155">
        <v>41405.908624235999</v>
      </c>
      <c r="AS155">
        <v>12.278803068</v>
      </c>
      <c r="AV155">
        <v>0.59561996100000003</v>
      </c>
      <c r="AW155">
        <v>7.3135002</v>
      </c>
      <c r="AX155">
        <v>0.12839999999999999</v>
      </c>
      <c r="AY155">
        <v>0.83431563399999997</v>
      </c>
      <c r="AZ155">
        <v>0.64011778200000002</v>
      </c>
    </row>
    <row r="156" spans="1:52">
      <c r="A156" s="22">
        <v>39630</v>
      </c>
      <c r="B156">
        <v>1883494.8998432399</v>
      </c>
      <c r="C156">
        <v>1026040.79903965</v>
      </c>
      <c r="D156">
        <v>359074.82503774803</v>
      </c>
      <c r="E156">
        <v>437965.89130486501</v>
      </c>
      <c r="F156">
        <v>848726.38023436302</v>
      </c>
      <c r="G156">
        <v>794991.88337085</v>
      </c>
      <c r="H156">
        <v>1.281374029</v>
      </c>
      <c r="I156">
        <v>1.3058588769999999</v>
      </c>
      <c r="J156">
        <v>1.345455077</v>
      </c>
      <c r="K156">
        <v>1.266253614</v>
      </c>
      <c r="L156">
        <v>1.1545891909999999</v>
      </c>
      <c r="M156">
        <v>1.2098571149999999</v>
      </c>
      <c r="N156">
        <v>1.1430902110000001</v>
      </c>
      <c r="O156">
        <v>2413461.4487071298</v>
      </c>
      <c r="P156">
        <v>1134414.30974425</v>
      </c>
      <c r="Q156">
        <v>1018590.27260914</v>
      </c>
      <c r="R156">
        <v>260456.866353741</v>
      </c>
      <c r="S156">
        <v>2153004.5823533898</v>
      </c>
      <c r="T156">
        <v>129.06421203900001</v>
      </c>
      <c r="U156">
        <v>124.50085406300001</v>
      </c>
      <c r="V156">
        <v>179.904636426</v>
      </c>
      <c r="W156">
        <v>92.24</v>
      </c>
      <c r="X156">
        <v>91.903333333000006</v>
      </c>
      <c r="Y156">
        <v>95.583333332999999</v>
      </c>
      <c r="Z156">
        <v>98.8</v>
      </c>
      <c r="AA156">
        <v>-5.73698E-3</v>
      </c>
      <c r="AB156">
        <v>-1.3238122E-2</v>
      </c>
      <c r="AC156">
        <v>166700.32402390399</v>
      </c>
      <c r="AD156">
        <v>154078.97348345999</v>
      </c>
      <c r="AE156">
        <v>12621.350540444</v>
      </c>
      <c r="AF156">
        <v>7.5712813000000004E-2</v>
      </c>
      <c r="AG156">
        <v>130927.70297774</v>
      </c>
      <c r="AI156">
        <v>4.9817272729999997</v>
      </c>
      <c r="AJ156">
        <v>4.6097754699999998</v>
      </c>
      <c r="AK156">
        <v>134.20572365000001</v>
      </c>
      <c r="AL156">
        <v>115.60299999999999</v>
      </c>
      <c r="AM156">
        <v>167.87032783800001</v>
      </c>
      <c r="AN156">
        <v>1.1921901349999999</v>
      </c>
      <c r="AO156">
        <v>1.1530934580000001</v>
      </c>
      <c r="AP156">
        <v>138.03922547400001</v>
      </c>
      <c r="AQ156">
        <v>41161.006655956</v>
      </c>
      <c r="AS156">
        <v>12.224217603</v>
      </c>
      <c r="AV156">
        <v>0.60229221200000005</v>
      </c>
      <c r="AW156">
        <v>7.3625510609999996</v>
      </c>
      <c r="AX156">
        <v>0.12509999999999999</v>
      </c>
      <c r="AY156">
        <v>0.85315718200000001</v>
      </c>
      <c r="AZ156">
        <v>0.66444179299999995</v>
      </c>
    </row>
    <row r="157" spans="1:52">
      <c r="A157" s="22">
        <v>39722</v>
      </c>
      <c r="B157">
        <v>1851601.5918481599</v>
      </c>
      <c r="C157">
        <v>1023057.23372244</v>
      </c>
      <c r="D157">
        <v>362155.09930637502</v>
      </c>
      <c r="E157">
        <v>426031.99853772903</v>
      </c>
      <c r="F157">
        <v>796489.83975153696</v>
      </c>
      <c r="G157">
        <v>757546.29282808397</v>
      </c>
      <c r="H157">
        <v>1.2870864449999999</v>
      </c>
      <c r="I157">
        <v>1.2985293899999999</v>
      </c>
      <c r="J157">
        <v>1.353603922</v>
      </c>
      <c r="K157">
        <v>1.260764979</v>
      </c>
      <c r="L157">
        <v>1.1376235619999999</v>
      </c>
      <c r="M157">
        <v>1.165829969</v>
      </c>
      <c r="N157">
        <v>1.146803885</v>
      </c>
      <c r="O157">
        <v>2383171.31016825</v>
      </c>
      <c r="P157">
        <v>1134123.7068167201</v>
      </c>
      <c r="Q157">
        <v>989300.19183448097</v>
      </c>
      <c r="R157">
        <v>259747.41151705099</v>
      </c>
      <c r="S157">
        <v>2123423.8986511999</v>
      </c>
      <c r="T157">
        <v>128.732463467</v>
      </c>
      <c r="U157">
        <v>125.42844538</v>
      </c>
      <c r="V157">
        <v>164.60882113100001</v>
      </c>
      <c r="W157">
        <v>91.743333332999995</v>
      </c>
      <c r="X157">
        <v>92.29</v>
      </c>
      <c r="Y157">
        <v>87.456666666999993</v>
      </c>
      <c r="Z157">
        <v>98.8</v>
      </c>
      <c r="AA157">
        <v>-9.0838110000000007E-3</v>
      </c>
      <c r="AB157">
        <v>-1.8707726000000001E-2</v>
      </c>
      <c r="AC157">
        <v>166885.07215444499</v>
      </c>
      <c r="AD157">
        <v>153441.09813490001</v>
      </c>
      <c r="AE157">
        <v>13443.974019546</v>
      </c>
      <c r="AF157">
        <v>8.0558277999999997E-2</v>
      </c>
      <c r="AG157">
        <v>130357.24549643999</v>
      </c>
      <c r="AI157">
        <v>4.242375</v>
      </c>
      <c r="AJ157">
        <v>4.1654509390000003</v>
      </c>
      <c r="AK157">
        <v>76.453785139000004</v>
      </c>
      <c r="AL157">
        <v>55.886699999999998</v>
      </c>
      <c r="AM157">
        <v>122.330508233</v>
      </c>
      <c r="AN157">
        <v>1.199660725</v>
      </c>
      <c r="AO157">
        <v>1.1513897689999999</v>
      </c>
      <c r="AP157">
        <v>135.023449537</v>
      </c>
      <c r="AQ157">
        <v>40499.939546406</v>
      </c>
      <c r="AS157">
        <v>12.067181572000001</v>
      </c>
      <c r="AV157">
        <v>0.612509576</v>
      </c>
      <c r="AW157">
        <v>7.3912642740000001</v>
      </c>
      <c r="AX157">
        <v>0.1346</v>
      </c>
      <c r="AY157">
        <v>0.87449102499999998</v>
      </c>
      <c r="AZ157">
        <v>0.75875322599999995</v>
      </c>
    </row>
    <row r="158" spans="1:52">
      <c r="A158" s="22">
        <v>39814</v>
      </c>
      <c r="B158">
        <v>1796588.5847592501</v>
      </c>
      <c r="C158">
        <v>1016677.05179625</v>
      </c>
      <c r="D158">
        <v>365639.82133314898</v>
      </c>
      <c r="E158">
        <v>400024.33529722301</v>
      </c>
      <c r="F158">
        <v>727744.12047908804</v>
      </c>
      <c r="G158">
        <v>700990.766412294</v>
      </c>
      <c r="H158">
        <v>1.290530175</v>
      </c>
      <c r="I158">
        <v>1.285258155</v>
      </c>
      <c r="J158">
        <v>1.3600915220000001</v>
      </c>
      <c r="K158">
        <v>1.2613462879999999</v>
      </c>
      <c r="L158">
        <v>1.1094732</v>
      </c>
      <c r="M158">
        <v>1.1175571820000001</v>
      </c>
      <c r="N158">
        <v>1.153467808</v>
      </c>
      <c r="O158">
        <v>2318551.7814376098</v>
      </c>
      <c r="P158">
        <v>1125779.7364157999</v>
      </c>
      <c r="Q158">
        <v>946527.36086519202</v>
      </c>
      <c r="R158">
        <v>246244.68415662</v>
      </c>
      <c r="S158">
        <v>2072307.0972809901</v>
      </c>
      <c r="T158">
        <v>127.882065719</v>
      </c>
      <c r="U158">
        <v>125.15695523799999</v>
      </c>
      <c r="V158">
        <v>156.71623062899999</v>
      </c>
      <c r="W158">
        <v>91.51</v>
      </c>
      <c r="X158">
        <v>92.506666667000005</v>
      </c>
      <c r="Y158">
        <v>83.263333333000006</v>
      </c>
      <c r="Z158">
        <v>95.95</v>
      </c>
      <c r="AA158">
        <v>1.798048E-3</v>
      </c>
      <c r="AB158">
        <v>-8.5598540000000004E-3</v>
      </c>
      <c r="AC158">
        <v>167389.31618990601</v>
      </c>
      <c r="AD158">
        <v>152299.89481085999</v>
      </c>
      <c r="AE158">
        <v>15089.421379046</v>
      </c>
      <c r="AF158">
        <v>9.0145665999999999E-2</v>
      </c>
      <c r="AG158">
        <v>129438.54778076</v>
      </c>
      <c r="AI158">
        <v>2.0067936510000002</v>
      </c>
      <c r="AJ158">
        <v>4.1443203710000001</v>
      </c>
      <c r="AK158">
        <v>64.886274209000007</v>
      </c>
      <c r="AL158">
        <v>44.980499999999999</v>
      </c>
      <c r="AM158">
        <v>112.420542263</v>
      </c>
      <c r="AN158">
        <v>1.2003740919999999</v>
      </c>
      <c r="AO158">
        <v>1.113629311</v>
      </c>
      <c r="AP158">
        <v>132.23732605000001</v>
      </c>
      <c r="AQ158">
        <v>39582.661535523002</v>
      </c>
      <c r="AS158">
        <v>11.796387561</v>
      </c>
      <c r="AV158">
        <v>0.62662077800000004</v>
      </c>
      <c r="AW158">
        <v>7.3918615489999997</v>
      </c>
      <c r="AX158">
        <v>0.14149999999999999</v>
      </c>
      <c r="AY158">
        <v>0.843517501</v>
      </c>
      <c r="AZ158">
        <v>0.76754198900000004</v>
      </c>
    </row>
    <row r="159" spans="1:52">
      <c r="A159" s="22">
        <v>39904</v>
      </c>
      <c r="B159">
        <v>1792073.0548801101</v>
      </c>
      <c r="C159">
        <v>1017368.32600226</v>
      </c>
      <c r="D159">
        <v>367217.64883668098</v>
      </c>
      <c r="E159">
        <v>389877.56056884601</v>
      </c>
      <c r="F159">
        <v>723715.97222482297</v>
      </c>
      <c r="G159">
        <v>684667.99191841204</v>
      </c>
      <c r="H159">
        <v>1.2900868489999999</v>
      </c>
      <c r="I159">
        <v>1.2858151419999999</v>
      </c>
      <c r="J159">
        <v>1.365310896</v>
      </c>
      <c r="K159">
        <v>1.2503603700000001</v>
      </c>
      <c r="L159">
        <v>1.098882334</v>
      </c>
      <c r="M159">
        <v>1.0995252419999999</v>
      </c>
      <c r="N159">
        <v>1.1541981750000001</v>
      </c>
      <c r="O159">
        <v>2311929.8808685401</v>
      </c>
      <c r="P159">
        <v>1122748.8568593101</v>
      </c>
      <c r="Q159">
        <v>945658.59235002997</v>
      </c>
      <c r="R159">
        <v>243522.431659197</v>
      </c>
      <c r="S159">
        <v>2068407.4492093399</v>
      </c>
      <c r="T159">
        <v>128.95674419100001</v>
      </c>
      <c r="U159">
        <v>126.22029162600001</v>
      </c>
      <c r="V159">
        <v>157.845536106</v>
      </c>
      <c r="W159">
        <v>91.743333332999995</v>
      </c>
      <c r="X159">
        <v>92.703333333000003</v>
      </c>
      <c r="Y159">
        <v>83.863333333</v>
      </c>
      <c r="Z159">
        <v>95.95</v>
      </c>
      <c r="AA159">
        <v>9.6050360000000008E-3</v>
      </c>
      <c r="AB159">
        <v>-8.7644469999999999E-3</v>
      </c>
      <c r="AC159">
        <v>167225.51783148199</v>
      </c>
      <c r="AD159">
        <v>151210.77173601999</v>
      </c>
      <c r="AE159">
        <v>16014.746095462</v>
      </c>
      <c r="AF159">
        <v>9.5767357999999997E-2</v>
      </c>
      <c r="AG159">
        <v>128433.81918808</v>
      </c>
      <c r="AI159">
        <v>1.307967742</v>
      </c>
      <c r="AJ159">
        <v>4.1832747079999999</v>
      </c>
      <c r="AK159">
        <v>79.137548502000001</v>
      </c>
      <c r="AL159">
        <v>59.125700000000002</v>
      </c>
      <c r="AM159">
        <v>122.543996154</v>
      </c>
      <c r="AN159">
        <v>1.198689098</v>
      </c>
      <c r="AO159">
        <v>1.1054865709999999</v>
      </c>
      <c r="AP159">
        <v>132.720067529</v>
      </c>
      <c r="AQ159">
        <v>39387.659259280998</v>
      </c>
      <c r="AS159">
        <v>11.851490698999999</v>
      </c>
      <c r="AV159">
        <v>0.62650841899999998</v>
      </c>
      <c r="AW159">
        <v>7.4250587039999996</v>
      </c>
      <c r="AX159">
        <v>0.13969999999999999</v>
      </c>
      <c r="AY159">
        <v>0.83767130400000001</v>
      </c>
      <c r="AZ159">
        <v>0.73357415100000001</v>
      </c>
    </row>
    <row r="160" spans="1:52">
      <c r="A160" s="22">
        <v>39995</v>
      </c>
      <c r="B160">
        <v>1797688.5303263001</v>
      </c>
      <c r="C160">
        <v>1016274.75601398</v>
      </c>
      <c r="D160">
        <v>369421.15172958601</v>
      </c>
      <c r="E160">
        <v>386743.34360140399</v>
      </c>
      <c r="F160">
        <v>741901.71531278896</v>
      </c>
      <c r="G160">
        <v>702944.76608369302</v>
      </c>
      <c r="H160">
        <v>1.291631763</v>
      </c>
      <c r="I160">
        <v>1.287624815</v>
      </c>
      <c r="J160">
        <v>1.3759913109999999</v>
      </c>
      <c r="K160">
        <v>1.2510889540000001</v>
      </c>
      <c r="L160">
        <v>1.0996146330000001</v>
      </c>
      <c r="M160">
        <v>1.104680699</v>
      </c>
      <c r="N160">
        <v>1.158004042</v>
      </c>
      <c r="O160">
        <v>2321951.6052697501</v>
      </c>
      <c r="P160">
        <v>1127068.4441103199</v>
      </c>
      <c r="Q160">
        <v>954662.13961449906</v>
      </c>
      <c r="R160">
        <v>240221.021544927</v>
      </c>
      <c r="S160">
        <v>2081730.5837248201</v>
      </c>
      <c r="T160">
        <v>128.596960529</v>
      </c>
      <c r="U160">
        <v>125.731609371</v>
      </c>
      <c r="V160">
        <v>159.03758077699999</v>
      </c>
      <c r="W160">
        <v>91.903333333000006</v>
      </c>
      <c r="X160">
        <v>92.806666667000002</v>
      </c>
      <c r="Y160">
        <v>84.496666667</v>
      </c>
      <c r="Z160">
        <v>95.95</v>
      </c>
      <c r="AA160">
        <v>1.0315157E-2</v>
      </c>
      <c r="AB160">
        <v>-6.6001250000000001E-3</v>
      </c>
      <c r="AC160">
        <v>167158.80135150501</v>
      </c>
      <c r="AD160">
        <v>150627.37721768001</v>
      </c>
      <c r="AE160">
        <v>16531.424133824999</v>
      </c>
      <c r="AF160">
        <v>9.8896522000000001E-2</v>
      </c>
      <c r="AG160">
        <v>127946.62990442</v>
      </c>
      <c r="AI160">
        <v>0.87090909100000002</v>
      </c>
      <c r="AJ160">
        <v>3.9524544320000001</v>
      </c>
      <c r="AK160">
        <v>88.119910455999999</v>
      </c>
      <c r="AL160">
        <v>68.369399999999999</v>
      </c>
      <c r="AM160">
        <v>128.94142484700001</v>
      </c>
      <c r="AN160">
        <v>1.1999511089999999</v>
      </c>
      <c r="AO160">
        <v>1.1030987590000001</v>
      </c>
      <c r="AP160">
        <v>133.09090291300001</v>
      </c>
      <c r="AQ160">
        <v>39506.570745172001</v>
      </c>
      <c r="AS160">
        <v>11.934673255</v>
      </c>
      <c r="AV160">
        <v>0.62695423900000002</v>
      </c>
      <c r="AW160">
        <v>7.4824939859999997</v>
      </c>
      <c r="AX160">
        <v>0.1416</v>
      </c>
      <c r="AY160">
        <v>0.82919201099999995</v>
      </c>
      <c r="AZ160">
        <v>0.69915180200000004</v>
      </c>
    </row>
    <row r="161" spans="1:52">
      <c r="A161" s="22">
        <v>40087</v>
      </c>
      <c r="B161">
        <v>1807707.5957564099</v>
      </c>
      <c r="C161">
        <v>1020252.71363695</v>
      </c>
      <c r="D161">
        <v>368676.53234754899</v>
      </c>
      <c r="E161">
        <v>387628.28276596498</v>
      </c>
      <c r="F161">
        <v>759850.37967963598</v>
      </c>
      <c r="G161">
        <v>715372.63751733303</v>
      </c>
      <c r="H161">
        <v>1.2947281509999999</v>
      </c>
      <c r="I161">
        <v>1.29214753</v>
      </c>
      <c r="J161">
        <v>1.3734746929999999</v>
      </c>
      <c r="K161">
        <v>1.253155628</v>
      </c>
      <c r="L161">
        <v>1.103986911</v>
      </c>
      <c r="M161">
        <v>1.1115702199999999</v>
      </c>
      <c r="N161">
        <v>1.1565331700000001</v>
      </c>
      <c r="O161">
        <v>2340489.9126547598</v>
      </c>
      <c r="P161">
        <v>1130256.60322206</v>
      </c>
      <c r="Q161">
        <v>960417.19228941901</v>
      </c>
      <c r="R161">
        <v>249816.11714328101</v>
      </c>
      <c r="S161">
        <v>2090673.79551148</v>
      </c>
      <c r="T161">
        <v>129.28382024800001</v>
      </c>
      <c r="U161">
        <v>126.437483739</v>
      </c>
      <c r="V161">
        <v>159.489302968</v>
      </c>
      <c r="W161">
        <v>92.11</v>
      </c>
      <c r="X161">
        <v>93.006666667000005</v>
      </c>
      <c r="Y161">
        <v>84.736666666999994</v>
      </c>
      <c r="Z161">
        <v>95.95</v>
      </c>
      <c r="AA161">
        <v>1.0784935000000001E-2</v>
      </c>
      <c r="AB161">
        <v>-7.8769489999999994E-3</v>
      </c>
      <c r="AC161">
        <v>167158.26637226701</v>
      </c>
      <c r="AD161">
        <v>150297.68215944001</v>
      </c>
      <c r="AE161">
        <v>16860.584212827001</v>
      </c>
      <c r="AF161">
        <v>0.100865991</v>
      </c>
      <c r="AG161">
        <v>127680.77069074</v>
      </c>
      <c r="AI161">
        <v>0.72199999999999998</v>
      </c>
      <c r="AJ161">
        <v>3.8381338089999999</v>
      </c>
      <c r="AK161">
        <v>95.963022832999997</v>
      </c>
      <c r="AL161">
        <v>74.966800000000006</v>
      </c>
      <c r="AM161">
        <v>138.981290425</v>
      </c>
      <c r="AN161">
        <v>1.199660049</v>
      </c>
      <c r="AO161">
        <v>1.101444018</v>
      </c>
      <c r="AP161">
        <v>134.51476710200001</v>
      </c>
      <c r="AQ161">
        <v>39779.118172779999</v>
      </c>
      <c r="AS161">
        <v>12.027514795</v>
      </c>
      <c r="AV161">
        <v>0.62524304600000002</v>
      </c>
      <c r="AW161">
        <v>7.5201199839999999</v>
      </c>
      <c r="AX161">
        <v>0.1389</v>
      </c>
      <c r="AY161">
        <v>0.81957771499999998</v>
      </c>
      <c r="AZ161">
        <v>0.67661604500000005</v>
      </c>
    </row>
    <row r="162" spans="1:52">
      <c r="A162" s="22">
        <v>40179</v>
      </c>
      <c r="B162">
        <v>1815278.2286990201</v>
      </c>
      <c r="C162">
        <v>1021571.3292359899</v>
      </c>
      <c r="D162">
        <v>370462.28980889497</v>
      </c>
      <c r="E162">
        <v>383640.40418679098</v>
      </c>
      <c r="F162">
        <v>778397.60321783496</v>
      </c>
      <c r="G162">
        <v>735666.02377784206</v>
      </c>
      <c r="H162">
        <v>1.2947539720000001</v>
      </c>
      <c r="I162">
        <v>1.297433872</v>
      </c>
      <c r="J162">
        <v>1.374421012</v>
      </c>
      <c r="K162">
        <v>1.2590789200000001</v>
      </c>
      <c r="L162">
        <v>1.115623228</v>
      </c>
      <c r="M162">
        <v>1.1347074049999999</v>
      </c>
      <c r="N162">
        <v>1.157941428</v>
      </c>
      <c r="O162">
        <v>2350338.6973860599</v>
      </c>
      <c r="P162">
        <v>1132801.43241224</v>
      </c>
      <c r="Q162">
        <v>969184.43169440399</v>
      </c>
      <c r="R162">
        <v>248352.833279415</v>
      </c>
      <c r="S162">
        <v>2101985.8641066402</v>
      </c>
      <c r="T162">
        <v>129.297837794</v>
      </c>
      <c r="U162">
        <v>126.043823034</v>
      </c>
      <c r="V162">
        <v>164.27002948699999</v>
      </c>
      <c r="W162">
        <v>92.563333333000003</v>
      </c>
      <c r="X162">
        <v>93.22</v>
      </c>
      <c r="Y162">
        <v>87.276666667000001</v>
      </c>
      <c r="Z162">
        <v>95.95</v>
      </c>
      <c r="AA162">
        <v>7.4194220000000002E-3</v>
      </c>
      <c r="AB162">
        <v>-6.8903300000000001E-3</v>
      </c>
      <c r="AC162">
        <v>167331.64352652701</v>
      </c>
      <c r="AD162">
        <v>150249.20739702001</v>
      </c>
      <c r="AE162">
        <v>17082.436129507001</v>
      </c>
      <c r="AF162">
        <v>0.102087303</v>
      </c>
      <c r="AG162">
        <v>127665.67667963001</v>
      </c>
      <c r="AI162">
        <v>0.66131746000000002</v>
      </c>
      <c r="AJ162">
        <v>4.0620044469999996</v>
      </c>
      <c r="AK162">
        <v>99.265684844999996</v>
      </c>
      <c r="AL162">
        <v>76.653300000000002</v>
      </c>
      <c r="AM162">
        <v>146.285598658</v>
      </c>
      <c r="AN162">
        <v>1.2038854000000001</v>
      </c>
      <c r="AO162">
        <v>1.132120131</v>
      </c>
      <c r="AP162">
        <v>135.220282067</v>
      </c>
      <c r="AQ162">
        <v>39987.792398017998</v>
      </c>
      <c r="AS162">
        <v>12.081782393999999</v>
      </c>
      <c r="AV162">
        <v>0.62403735900000001</v>
      </c>
      <c r="AW162">
        <v>7.5394835819999999</v>
      </c>
      <c r="AX162">
        <v>0.1326</v>
      </c>
      <c r="AY162">
        <v>0.86080674700000004</v>
      </c>
      <c r="AZ162">
        <v>0.72311393499999999</v>
      </c>
    </row>
    <row r="163" spans="1:52">
      <c r="A163" s="22">
        <v>40269</v>
      </c>
      <c r="B163">
        <v>1832008.23065177</v>
      </c>
      <c r="C163">
        <v>1023918.39632628</v>
      </c>
      <c r="D163">
        <v>369880.44963519502</v>
      </c>
      <c r="E163">
        <v>391346.83668992302</v>
      </c>
      <c r="F163">
        <v>816407.35867340502</v>
      </c>
      <c r="G163">
        <v>769165.42530346301</v>
      </c>
      <c r="H163">
        <v>1.2981397059999999</v>
      </c>
      <c r="I163">
        <v>1.305668933</v>
      </c>
      <c r="J163">
        <v>1.378306249</v>
      </c>
      <c r="K163">
        <v>1.263676147</v>
      </c>
      <c r="L163">
        <v>1.1337761879999999</v>
      </c>
      <c r="M163">
        <v>1.164622636</v>
      </c>
      <c r="N163">
        <v>1.1585808289999999</v>
      </c>
      <c r="O163">
        <v>2378202.62563203</v>
      </c>
      <c r="P163">
        <v>1139597.81508903</v>
      </c>
      <c r="Q163">
        <v>982931.79991298495</v>
      </c>
      <c r="R163">
        <v>255673.01063001499</v>
      </c>
      <c r="S163">
        <v>2122529.6150020198</v>
      </c>
      <c r="T163">
        <v>131.01265083499999</v>
      </c>
      <c r="U163">
        <v>127.36055021999999</v>
      </c>
      <c r="V163">
        <v>170.71961854599999</v>
      </c>
      <c r="W163">
        <v>93.183333332999993</v>
      </c>
      <c r="X163">
        <v>93.51</v>
      </c>
      <c r="Y163">
        <v>90.703333333000003</v>
      </c>
      <c r="Z163">
        <v>95.95</v>
      </c>
      <c r="AA163">
        <v>8.3073250000000008E-3</v>
      </c>
      <c r="AB163">
        <v>-4.2381820000000001E-3</v>
      </c>
      <c r="AC163">
        <v>167366.82638504801</v>
      </c>
      <c r="AD163">
        <v>150136.54264597001</v>
      </c>
      <c r="AE163">
        <v>17230.283739078001</v>
      </c>
      <c r="AF163">
        <v>0.102949217</v>
      </c>
      <c r="AG163">
        <v>127557.93397648</v>
      </c>
      <c r="AI163">
        <v>0.68758730199999996</v>
      </c>
      <c r="AJ163">
        <v>3.8429969869999998</v>
      </c>
      <c r="AK163">
        <v>103.922483007</v>
      </c>
      <c r="AL163">
        <v>78.672600000000003</v>
      </c>
      <c r="AM163">
        <v>157.77512471899999</v>
      </c>
      <c r="AN163">
        <v>1.2076224170000001</v>
      </c>
      <c r="AO163">
        <v>1.1713163259999999</v>
      </c>
      <c r="AP163">
        <v>136.564888059</v>
      </c>
      <c r="AQ163">
        <v>40360.956977914997</v>
      </c>
      <c r="AS163">
        <v>12.20228066</v>
      </c>
      <c r="AV163">
        <v>0.62204841399999999</v>
      </c>
      <c r="AW163">
        <v>7.5904093369999996</v>
      </c>
      <c r="AX163">
        <v>0.13070000000000001</v>
      </c>
      <c r="AY163">
        <v>0.91303508700000002</v>
      </c>
      <c r="AZ163">
        <v>0.78693635699999998</v>
      </c>
    </row>
    <row r="164" spans="1:52">
      <c r="A164" s="22">
        <v>40360</v>
      </c>
      <c r="B164">
        <v>1840303.3031237801</v>
      </c>
      <c r="C164">
        <v>1025512.77462132</v>
      </c>
      <c r="D164">
        <v>370780.71828282502</v>
      </c>
      <c r="E164">
        <v>390461.41875438503</v>
      </c>
      <c r="F164">
        <v>831480.31724954699</v>
      </c>
      <c r="G164">
        <v>777058.19253355998</v>
      </c>
      <c r="H164">
        <v>1.302661268</v>
      </c>
      <c r="I164">
        <v>1.3115947370000001</v>
      </c>
      <c r="J164">
        <v>1.3796199309999999</v>
      </c>
      <c r="K164">
        <v>1.2677533139999999</v>
      </c>
      <c r="L164">
        <v>1.143708264</v>
      </c>
      <c r="M164">
        <v>1.176748353</v>
      </c>
      <c r="N164">
        <v>1.161485919</v>
      </c>
      <c r="O164">
        <v>2397291.83356401</v>
      </c>
      <c r="P164">
        <v>1143591.4841163801</v>
      </c>
      <c r="Q164">
        <v>993894.88972167799</v>
      </c>
      <c r="R164">
        <v>259805.45972595099</v>
      </c>
      <c r="S164">
        <v>2137486.3738380601</v>
      </c>
      <c r="T164">
        <v>130.80706017</v>
      </c>
      <c r="U164">
        <v>127.138833271</v>
      </c>
      <c r="V164">
        <v>170.73216638400001</v>
      </c>
      <c r="W164">
        <v>93.47</v>
      </c>
      <c r="X164">
        <v>93.83</v>
      </c>
      <c r="Y164">
        <v>90.71</v>
      </c>
      <c r="Z164">
        <v>95.95</v>
      </c>
      <c r="AA164">
        <v>8.3053310000000009E-3</v>
      </c>
      <c r="AB164">
        <v>-6.9489490000000003E-3</v>
      </c>
      <c r="AC164">
        <v>167224.22550663</v>
      </c>
      <c r="AD164">
        <v>150191.60541615001</v>
      </c>
      <c r="AE164">
        <v>17032.620090479999</v>
      </c>
      <c r="AF164">
        <v>0.10185498</v>
      </c>
      <c r="AG164">
        <v>127665.22425427</v>
      </c>
      <c r="AI164">
        <v>0.87493939399999998</v>
      </c>
      <c r="AJ164">
        <v>3.5127320389999999</v>
      </c>
      <c r="AK164">
        <v>104.526153526</v>
      </c>
      <c r="AL164">
        <v>76.405199999999994</v>
      </c>
      <c r="AM164">
        <v>167.254590847</v>
      </c>
      <c r="AN164">
        <v>1.205611489</v>
      </c>
      <c r="AO164">
        <v>1.177620991</v>
      </c>
      <c r="AP164">
        <v>137.88141373600001</v>
      </c>
      <c r="AQ164">
        <v>40559.105135201004</v>
      </c>
      <c r="AS164">
        <v>12.253037032</v>
      </c>
      <c r="AV164">
        <v>0.62141467800000005</v>
      </c>
      <c r="AW164">
        <v>7.6142170589999996</v>
      </c>
      <c r="AX164">
        <v>0.13009999999999999</v>
      </c>
      <c r="AY164">
        <v>0.91512476200000004</v>
      </c>
      <c r="AZ164">
        <v>0.77456970300000005</v>
      </c>
    </row>
    <row r="165" spans="1:52">
      <c r="A165" s="22">
        <v>40452</v>
      </c>
      <c r="B165">
        <v>1851422.02797167</v>
      </c>
      <c r="C165">
        <v>1030158.47738086</v>
      </c>
      <c r="D165">
        <v>370805.12406750501</v>
      </c>
      <c r="E165">
        <v>391013.38542649802</v>
      </c>
      <c r="F165">
        <v>850040.44667286705</v>
      </c>
      <c r="G165">
        <v>792151.59092092002</v>
      </c>
      <c r="H165">
        <v>1.3056554220000001</v>
      </c>
      <c r="I165">
        <v>1.3188482029999999</v>
      </c>
      <c r="J165">
        <v>1.382918329</v>
      </c>
      <c r="K165">
        <v>1.273715028</v>
      </c>
      <c r="L165">
        <v>1.1511627019999999</v>
      </c>
      <c r="M165">
        <v>1.188477848</v>
      </c>
      <c r="N165">
        <v>1.163502917</v>
      </c>
      <c r="O165">
        <v>2417319.2099916702</v>
      </c>
      <c r="P165">
        <v>1150759.7293775401</v>
      </c>
      <c r="Q165">
        <v>1003375.2000473801</v>
      </c>
      <c r="R165">
        <v>263184.28056675103</v>
      </c>
      <c r="S165">
        <v>2154134.9294249201</v>
      </c>
      <c r="T165">
        <v>131.905101218</v>
      </c>
      <c r="U165">
        <v>128.03475073800001</v>
      </c>
      <c r="V165">
        <v>174.189095928</v>
      </c>
      <c r="W165">
        <v>93.97</v>
      </c>
      <c r="X165">
        <v>94.173333333000002</v>
      </c>
      <c r="Y165">
        <v>92.546666666999997</v>
      </c>
      <c r="Z165">
        <v>95.95</v>
      </c>
      <c r="AA165">
        <v>1.0033621E-2</v>
      </c>
      <c r="AB165">
        <v>-5.3057850000000004E-3</v>
      </c>
      <c r="AC165">
        <v>167470.97897784799</v>
      </c>
      <c r="AD165">
        <v>150474.50902485999</v>
      </c>
      <c r="AE165">
        <v>16996.469952988002</v>
      </c>
      <c r="AF165">
        <v>0.101489046</v>
      </c>
      <c r="AG165">
        <v>127876.08914163</v>
      </c>
      <c r="AI165">
        <v>1.0208333329999999</v>
      </c>
      <c r="AJ165">
        <v>3.7166253949999999</v>
      </c>
      <c r="AK165">
        <v>116.89291565000001</v>
      </c>
      <c r="AL165">
        <v>86.794899999999998</v>
      </c>
      <c r="AM165">
        <v>182.696054172</v>
      </c>
      <c r="AN165">
        <v>1.210108022</v>
      </c>
      <c r="AO165">
        <v>1.1742107239999999</v>
      </c>
      <c r="AP165">
        <v>138.122229928</v>
      </c>
      <c r="AQ165">
        <v>40675.516936378997</v>
      </c>
      <c r="AS165">
        <v>12.30389147</v>
      </c>
      <c r="AV165">
        <v>0.62155452</v>
      </c>
      <c r="AW165">
        <v>7.647539353</v>
      </c>
      <c r="AX165">
        <v>0.1234</v>
      </c>
      <c r="AY165">
        <v>0.89711558700000005</v>
      </c>
      <c r="AZ165">
        <v>0.73623081099999999</v>
      </c>
    </row>
    <row r="166" spans="1:52">
      <c r="A166" s="22">
        <v>40544</v>
      </c>
      <c r="B166">
        <v>1866869.90534515</v>
      </c>
      <c r="C166">
        <v>1029093.7278381099</v>
      </c>
      <c r="D166">
        <v>369791.21684916498</v>
      </c>
      <c r="E166">
        <v>396653.10687066999</v>
      </c>
      <c r="F166">
        <v>866570.10460956395</v>
      </c>
      <c r="G166">
        <v>804516.79855558497</v>
      </c>
      <c r="H166">
        <v>1.307437153</v>
      </c>
      <c r="I166">
        <v>1.3279381610000001</v>
      </c>
      <c r="J166">
        <v>1.3851241110000001</v>
      </c>
      <c r="K166">
        <v>1.281312789</v>
      </c>
      <c r="L166">
        <v>1.167298656</v>
      </c>
      <c r="M166">
        <v>1.2219487899999999</v>
      </c>
      <c r="N166">
        <v>1.163744568</v>
      </c>
      <c r="O166">
        <v>2440815.07403936</v>
      </c>
      <c r="P166">
        <v>1159015.4278263401</v>
      </c>
      <c r="Q166">
        <v>1013544.28319679</v>
      </c>
      <c r="R166">
        <v>268255.36301623599</v>
      </c>
      <c r="S166">
        <v>2172559.71102313</v>
      </c>
      <c r="T166">
        <v>132.503183151</v>
      </c>
      <c r="U166">
        <v>127.758735761</v>
      </c>
      <c r="V166">
        <v>185.14335905600001</v>
      </c>
      <c r="W166">
        <v>94.943333332999998</v>
      </c>
      <c r="X166">
        <v>94.586666667000003</v>
      </c>
      <c r="Y166">
        <v>98.366666667000004</v>
      </c>
      <c r="Z166">
        <v>103.92</v>
      </c>
      <c r="AA166">
        <v>4.4230820000000001E-3</v>
      </c>
      <c r="AB166">
        <v>-7.2401490000000004E-3</v>
      </c>
      <c r="AC166">
        <v>167340.208566999</v>
      </c>
      <c r="AD166">
        <v>150542.20923363001</v>
      </c>
      <c r="AE166">
        <v>16797.999333369</v>
      </c>
      <c r="AF166">
        <v>0.10038232599999999</v>
      </c>
      <c r="AG166">
        <v>127891.70606985</v>
      </c>
      <c r="AI166">
        <v>1.09584375</v>
      </c>
      <c r="AJ166">
        <v>4.3030569229999998</v>
      </c>
      <c r="AK166">
        <v>137.68038828300001</v>
      </c>
      <c r="AL166">
        <v>104.89700000000001</v>
      </c>
      <c r="AM166">
        <v>207.03110666500001</v>
      </c>
      <c r="AN166">
        <v>1.220017036</v>
      </c>
      <c r="AO166">
        <v>1.1904424440000001</v>
      </c>
      <c r="AP166">
        <v>137.54620546699999</v>
      </c>
      <c r="AQ166">
        <v>40808.401771662997</v>
      </c>
      <c r="AS166">
        <v>12.400973220999999</v>
      </c>
      <c r="AV166">
        <v>0.62083352700000005</v>
      </c>
      <c r="AW166">
        <v>7.6989399430000001</v>
      </c>
      <c r="AX166">
        <v>0.1263</v>
      </c>
      <c r="AY166">
        <v>0.90078174099999997</v>
      </c>
      <c r="AZ166">
        <v>0.73099999699999996</v>
      </c>
    </row>
    <row r="167" spans="1:52">
      <c r="A167" s="22">
        <v>40634</v>
      </c>
      <c r="B167">
        <v>1866947.81859372</v>
      </c>
      <c r="C167">
        <v>1024484.7768227</v>
      </c>
      <c r="D167">
        <v>370385.66504371702</v>
      </c>
      <c r="E167">
        <v>396078.46739248798</v>
      </c>
      <c r="F167">
        <v>871840.44135438697</v>
      </c>
      <c r="G167">
        <v>805572.24655072601</v>
      </c>
      <c r="H167">
        <v>1.3109348059999999</v>
      </c>
      <c r="I167">
        <v>1.3371258770000001</v>
      </c>
      <c r="J167">
        <v>1.389232918</v>
      </c>
      <c r="K167">
        <v>1.2835523849999999</v>
      </c>
      <c r="L167">
        <v>1.1743404420000001</v>
      </c>
      <c r="M167">
        <v>1.2330522530000001</v>
      </c>
      <c r="N167">
        <v>1.166973864</v>
      </c>
      <c r="O167">
        <v>2447446.8765205201</v>
      </c>
      <c r="P167">
        <v>1167039.33250988</v>
      </c>
      <c r="Q167">
        <v>1011639.9768955701</v>
      </c>
      <c r="R167">
        <v>268767.56711506698</v>
      </c>
      <c r="S167">
        <v>2178679.3094054498</v>
      </c>
      <c r="T167">
        <v>134.629177521</v>
      </c>
      <c r="U167">
        <v>129.622968066</v>
      </c>
      <c r="V167">
        <v>190.34443817100001</v>
      </c>
      <c r="W167">
        <v>95.636666667</v>
      </c>
      <c r="X167">
        <v>95.036666667000006</v>
      </c>
      <c r="Y167">
        <v>101.13</v>
      </c>
      <c r="Z167">
        <v>103.92</v>
      </c>
      <c r="AA167">
        <v>8.6077389999999997E-3</v>
      </c>
      <c r="AB167">
        <v>-3.8643670000000001E-3</v>
      </c>
      <c r="AC167">
        <v>167417.24489600101</v>
      </c>
      <c r="AD167">
        <v>150666.34361114999</v>
      </c>
      <c r="AE167">
        <v>16750.901284850999</v>
      </c>
      <c r="AF167">
        <v>0.10005481400000001</v>
      </c>
      <c r="AG167">
        <v>128023.89484617001</v>
      </c>
      <c r="AI167">
        <v>1.4159365079999999</v>
      </c>
      <c r="AJ167">
        <v>4.4629722449999996</v>
      </c>
      <c r="AK167">
        <v>148.85216979699999</v>
      </c>
      <c r="AL167">
        <v>117.122</v>
      </c>
      <c r="AM167">
        <v>213.270213826</v>
      </c>
      <c r="AN167">
        <v>1.2170706630000001</v>
      </c>
      <c r="AO167">
        <v>1.182626296</v>
      </c>
      <c r="AP167">
        <v>138.053692434</v>
      </c>
      <c r="AQ167">
        <v>40793.288665508997</v>
      </c>
      <c r="AS167">
        <v>12.391273153</v>
      </c>
      <c r="AV167">
        <v>0.62510549100000001</v>
      </c>
      <c r="AW167">
        <v>7.7458528859999998</v>
      </c>
      <c r="AX167">
        <v>0.127</v>
      </c>
      <c r="AY167">
        <v>0.87888794400000003</v>
      </c>
      <c r="AZ167">
        <v>0.69489713900000005</v>
      </c>
    </row>
    <row r="168" spans="1:52">
      <c r="A168" s="22">
        <v>40725</v>
      </c>
      <c r="B168">
        <v>1867091.2043248101</v>
      </c>
      <c r="C168">
        <v>1025703.79815454</v>
      </c>
      <c r="D168">
        <v>370066.67288565502</v>
      </c>
      <c r="E168">
        <v>394525.35567229398</v>
      </c>
      <c r="F168">
        <v>879349.99670637096</v>
      </c>
      <c r="G168">
        <v>807275.38366665703</v>
      </c>
      <c r="H168">
        <v>1.315032837</v>
      </c>
      <c r="I168">
        <v>1.340883807</v>
      </c>
      <c r="J168">
        <v>1.3917327079999999</v>
      </c>
      <c r="K168">
        <v>1.289472409</v>
      </c>
      <c r="L168">
        <v>1.178118116</v>
      </c>
      <c r="M168">
        <v>1.2346718409999999</v>
      </c>
      <c r="N168">
        <v>1.170556849</v>
      </c>
      <c r="O168">
        <v>2455286.24398595</v>
      </c>
      <c r="P168">
        <v>1169525.59985726</v>
      </c>
      <c r="Q168">
        <v>1016010.79759009</v>
      </c>
      <c r="R168">
        <v>269749.84653859801</v>
      </c>
      <c r="S168">
        <v>2185536.39744735</v>
      </c>
      <c r="T168">
        <v>134.34882661500001</v>
      </c>
      <c r="U168">
        <v>129.24740670400001</v>
      </c>
      <c r="V168">
        <v>191.22906079399999</v>
      </c>
      <c r="W168">
        <v>96.06</v>
      </c>
      <c r="X168">
        <v>95.453333333000003</v>
      </c>
      <c r="Y168">
        <v>101.6</v>
      </c>
      <c r="Z168">
        <v>103.92</v>
      </c>
      <c r="AA168">
        <v>8.5434220000000002E-3</v>
      </c>
      <c r="AB168">
        <v>-7.4457430000000003E-3</v>
      </c>
      <c r="AC168">
        <v>167615.77273975601</v>
      </c>
      <c r="AD168">
        <v>150421.83453501001</v>
      </c>
      <c r="AE168">
        <v>17193.938204745999</v>
      </c>
      <c r="AF168">
        <v>0.102579476</v>
      </c>
      <c r="AG168">
        <v>127939.8439502</v>
      </c>
      <c r="AI168">
        <v>1.5613636360000001</v>
      </c>
      <c r="AJ168">
        <v>4.2725432080000001</v>
      </c>
      <c r="AK168">
        <v>142.593721141</v>
      </c>
      <c r="AL168">
        <v>112.473</v>
      </c>
      <c r="AM168">
        <v>203.55350620900001</v>
      </c>
      <c r="AN168">
        <v>1.2183330880000001</v>
      </c>
      <c r="AO168">
        <v>1.1885569170000001</v>
      </c>
      <c r="AP168">
        <v>138.82928015600001</v>
      </c>
      <c r="AQ168">
        <v>40799.012782184</v>
      </c>
      <c r="AS168">
        <v>12.412368258000001</v>
      </c>
      <c r="AV168">
        <v>0.62638911100000005</v>
      </c>
      <c r="AW168">
        <v>7.7749723199999998</v>
      </c>
      <c r="AX168">
        <v>0.12180000000000001</v>
      </c>
      <c r="AY168">
        <v>0.88725425800000002</v>
      </c>
      <c r="AZ168">
        <v>0.70786285500000001</v>
      </c>
    </row>
    <row r="169" spans="1:52">
      <c r="A169" s="22">
        <v>40817</v>
      </c>
      <c r="B169">
        <v>1861648.27015892</v>
      </c>
      <c r="C169">
        <v>1019956.1063185</v>
      </c>
      <c r="D169">
        <v>370330.02300242102</v>
      </c>
      <c r="E169">
        <v>393803.40038167802</v>
      </c>
      <c r="F169">
        <v>880240.36091134103</v>
      </c>
      <c r="G169">
        <v>796344.442022642</v>
      </c>
      <c r="H169">
        <v>1.320013442</v>
      </c>
      <c r="I169">
        <v>1.348617156</v>
      </c>
      <c r="J169">
        <v>1.39428811</v>
      </c>
      <c r="K169">
        <v>1.2924427540000001</v>
      </c>
      <c r="L169">
        <v>1.184089384</v>
      </c>
      <c r="M169">
        <v>1.2434172800000001</v>
      </c>
      <c r="N169">
        <v>1.1749227959999999</v>
      </c>
      <c r="O169">
        <v>2457400.7410945399</v>
      </c>
      <c r="P169">
        <v>1173250.5712605901</v>
      </c>
      <c r="Q169">
        <v>1014042.41947997</v>
      </c>
      <c r="R169">
        <v>270107.75035397901</v>
      </c>
      <c r="S169">
        <v>2187292.99074056</v>
      </c>
      <c r="T169">
        <v>135.78796126500001</v>
      </c>
      <c r="U169">
        <v>130.55508421900001</v>
      </c>
      <c r="V169">
        <v>194.15270719599999</v>
      </c>
      <c r="W169">
        <v>96.65</v>
      </c>
      <c r="X169">
        <v>95.94</v>
      </c>
      <c r="Y169">
        <v>103.15333333300001</v>
      </c>
      <c r="Z169">
        <v>103.92</v>
      </c>
      <c r="AA169">
        <v>1.5482704999999999E-2</v>
      </c>
      <c r="AB169">
        <v>-5.7164529999999998E-3</v>
      </c>
      <c r="AC169">
        <v>168066.61514132499</v>
      </c>
      <c r="AD169">
        <v>150244.24938021001</v>
      </c>
      <c r="AE169">
        <v>17822.365761115001</v>
      </c>
      <c r="AF169">
        <v>0.106043462</v>
      </c>
      <c r="AG169">
        <v>127726.42659377999</v>
      </c>
      <c r="AI169">
        <v>1.4953749999999999</v>
      </c>
      <c r="AJ169">
        <v>4.1879445320000004</v>
      </c>
      <c r="AK169">
        <v>133.49108296599999</v>
      </c>
      <c r="AL169">
        <v>109.31399999999999</v>
      </c>
      <c r="AM169">
        <v>180.14282187699999</v>
      </c>
      <c r="AN169">
        <v>1.2224621680000001</v>
      </c>
      <c r="AO169">
        <v>1.195689877</v>
      </c>
      <c r="AP169">
        <v>139.85033601800001</v>
      </c>
      <c r="AQ169">
        <v>40702.302448515999</v>
      </c>
      <c r="AS169">
        <v>12.390812146</v>
      </c>
      <c r="AV169">
        <v>0.63022139600000004</v>
      </c>
      <c r="AW169">
        <v>7.8089549260000002</v>
      </c>
      <c r="AX169">
        <v>0.1278</v>
      </c>
      <c r="AY169">
        <v>0.89385775300000003</v>
      </c>
      <c r="AZ169">
        <v>0.74175464400000002</v>
      </c>
    </row>
    <row r="170" spans="1:52">
      <c r="A170" s="22">
        <v>40909</v>
      </c>
      <c r="B170">
        <v>1858824.3023571</v>
      </c>
      <c r="C170">
        <v>1018526.19394593</v>
      </c>
      <c r="D170">
        <v>369408.28388661001</v>
      </c>
      <c r="E170">
        <v>387151.271364649</v>
      </c>
      <c r="F170">
        <v>888895.70101779199</v>
      </c>
      <c r="G170">
        <v>796911.90049950802</v>
      </c>
      <c r="H170">
        <v>1.3244527290000001</v>
      </c>
      <c r="I170">
        <v>1.3561956340000001</v>
      </c>
      <c r="J170">
        <v>1.397101412</v>
      </c>
      <c r="K170">
        <v>1.2992491850000001</v>
      </c>
      <c r="L170">
        <v>1.1959111280000001</v>
      </c>
      <c r="M170">
        <v>1.26367604</v>
      </c>
      <c r="N170">
        <v>1.173720307</v>
      </c>
      <c r="O170">
        <v>2461924.9204953201</v>
      </c>
      <c r="P170">
        <v>1176089.1612704601</v>
      </c>
      <c r="Q170">
        <v>1005650.66873822</v>
      </c>
      <c r="R170">
        <v>280185.09048662998</v>
      </c>
      <c r="S170">
        <v>2181739.8300086898</v>
      </c>
      <c r="T170">
        <v>136.06363965599999</v>
      </c>
      <c r="U170">
        <v>130.202147035</v>
      </c>
      <c r="V170">
        <v>202.02020202</v>
      </c>
      <c r="W170">
        <v>97.513333333000006</v>
      </c>
      <c r="X170">
        <v>96.416666667000001</v>
      </c>
      <c r="Y170">
        <v>107.333333333</v>
      </c>
      <c r="Z170">
        <v>110.17</v>
      </c>
      <c r="AA170">
        <v>1.1259582000000001E-2</v>
      </c>
      <c r="AB170">
        <v>-1.1487572E-2</v>
      </c>
      <c r="AC170">
        <v>168638.22082586601</v>
      </c>
      <c r="AD170">
        <v>150198.75886048001</v>
      </c>
      <c r="AE170">
        <v>18439.461965385999</v>
      </c>
      <c r="AF170">
        <v>0.109343314</v>
      </c>
      <c r="AG170">
        <v>127580.30492197</v>
      </c>
      <c r="AI170">
        <v>1.042907692</v>
      </c>
      <c r="AJ170">
        <v>3.6423174010000001</v>
      </c>
      <c r="AK170">
        <v>141.35511785599999</v>
      </c>
      <c r="AL170">
        <v>118.542</v>
      </c>
      <c r="AM170">
        <v>184.064683006</v>
      </c>
      <c r="AN170">
        <v>1.225711878</v>
      </c>
      <c r="AO170">
        <v>1.2195203400000001</v>
      </c>
      <c r="AP170">
        <v>141.03193797899999</v>
      </c>
      <c r="AQ170">
        <v>40726.657862608001</v>
      </c>
      <c r="AS170">
        <v>12.375763398</v>
      </c>
      <c r="AV170">
        <v>0.63270593100000005</v>
      </c>
      <c r="AW170">
        <v>7.8302189059999998</v>
      </c>
      <c r="AX170">
        <v>0.12330000000000001</v>
      </c>
      <c r="AY170">
        <v>0.92195086900000001</v>
      </c>
      <c r="AZ170">
        <v>0.76287945899999998</v>
      </c>
    </row>
    <row r="171" spans="1:52">
      <c r="A171" s="22">
        <v>41000</v>
      </c>
      <c r="B171">
        <v>1852396.5571820899</v>
      </c>
      <c r="C171">
        <v>1013831.60052183</v>
      </c>
      <c r="D171">
        <v>368954.24635783798</v>
      </c>
      <c r="E171">
        <v>385052.97848795098</v>
      </c>
      <c r="F171">
        <v>895694.10623709497</v>
      </c>
      <c r="G171">
        <v>795319.81880527898</v>
      </c>
      <c r="H171">
        <v>1.3276822660000001</v>
      </c>
      <c r="I171">
        <v>1.3615445239999999</v>
      </c>
      <c r="J171">
        <v>1.4020571260000001</v>
      </c>
      <c r="K171">
        <v>1.300989363</v>
      </c>
      <c r="L171">
        <v>1.1960419689999999</v>
      </c>
      <c r="M171">
        <v>1.2647103070000001</v>
      </c>
      <c r="N171">
        <v>1.1785563029999999</v>
      </c>
      <c r="O171">
        <v>2459394.0592733198</v>
      </c>
      <c r="P171">
        <v>1180212.3250343101</v>
      </c>
      <c r="Q171">
        <v>1002941.31315741</v>
      </c>
      <c r="R171">
        <v>276240.421081596</v>
      </c>
      <c r="S171">
        <v>2183153.63819172</v>
      </c>
      <c r="T171">
        <v>137.94199072500001</v>
      </c>
      <c r="U171">
        <v>132.05732966799999</v>
      </c>
      <c r="V171">
        <v>204.04667796000001</v>
      </c>
      <c r="W171">
        <v>98.01</v>
      </c>
      <c r="X171">
        <v>96.843333333000004</v>
      </c>
      <c r="Y171">
        <v>108.41</v>
      </c>
      <c r="Z171">
        <v>110.17</v>
      </c>
      <c r="AA171">
        <v>2.5178707000000002E-2</v>
      </c>
      <c r="AB171">
        <v>-1.4288910000000001E-3</v>
      </c>
      <c r="AC171">
        <v>169123.33737872899</v>
      </c>
      <c r="AD171">
        <v>150025.29931659999</v>
      </c>
      <c r="AE171">
        <v>19098.038062128999</v>
      </c>
      <c r="AF171">
        <v>0.11292373</v>
      </c>
      <c r="AG171">
        <v>127430.76642065</v>
      </c>
      <c r="AI171">
        <v>0.69429032300000004</v>
      </c>
      <c r="AJ171">
        <v>3.4401743260000002</v>
      </c>
      <c r="AK171">
        <v>131.85808991900001</v>
      </c>
      <c r="AL171">
        <v>108.901</v>
      </c>
      <c r="AM171">
        <v>175.67871622300001</v>
      </c>
      <c r="AN171">
        <v>1.2263821130000001</v>
      </c>
      <c r="AO171">
        <v>1.2231121309999999</v>
      </c>
      <c r="AP171">
        <v>141.2133164</v>
      </c>
      <c r="AQ171">
        <v>40540.272606846003</v>
      </c>
      <c r="AS171">
        <v>12.347227871999999</v>
      </c>
      <c r="AV171">
        <v>0.63712725000000003</v>
      </c>
      <c r="AW171">
        <v>7.8667553430000003</v>
      </c>
      <c r="AX171">
        <v>0.12529999999999999</v>
      </c>
      <c r="AY171">
        <v>0.929720981</v>
      </c>
      <c r="AZ171">
        <v>0.78038367200000003</v>
      </c>
    </row>
    <row r="172" spans="1:52">
      <c r="A172" s="22">
        <v>41091</v>
      </c>
      <c r="B172">
        <v>1849774.77334554</v>
      </c>
      <c r="C172">
        <v>1011521.50178057</v>
      </c>
      <c r="D172">
        <v>368779.28271480103</v>
      </c>
      <c r="E172">
        <v>380738.87729825202</v>
      </c>
      <c r="F172">
        <v>903396.92368825304</v>
      </c>
      <c r="G172">
        <v>795781.82198817597</v>
      </c>
      <c r="H172">
        <v>1.332181238</v>
      </c>
      <c r="I172">
        <v>1.3652087820000001</v>
      </c>
      <c r="J172">
        <v>1.404396851</v>
      </c>
      <c r="K172">
        <v>1.303401101</v>
      </c>
      <c r="L172">
        <v>1.203516415</v>
      </c>
      <c r="M172">
        <v>1.267351297</v>
      </c>
      <c r="N172">
        <v>1.1818163340000001</v>
      </c>
      <c r="O172">
        <v>2464235.2473704098</v>
      </c>
      <c r="P172">
        <v>1180877.0751893499</v>
      </c>
      <c r="Q172">
        <v>1005216.96669564</v>
      </c>
      <c r="R172">
        <v>278141.20548542001</v>
      </c>
      <c r="S172">
        <v>2186094.0418849899</v>
      </c>
      <c r="T172">
        <v>137.769107666</v>
      </c>
      <c r="U172">
        <v>131.66819379899999</v>
      </c>
      <c r="V172">
        <v>206.54997176699999</v>
      </c>
      <c r="W172">
        <v>98.486666666999994</v>
      </c>
      <c r="X172">
        <v>97.226666667000003</v>
      </c>
      <c r="Y172">
        <v>109.74</v>
      </c>
      <c r="Z172">
        <v>110.17</v>
      </c>
      <c r="AA172">
        <v>2.8083406000000002E-2</v>
      </c>
      <c r="AB172">
        <v>-3.8607440000000002E-3</v>
      </c>
      <c r="AC172">
        <v>169229.989754109</v>
      </c>
      <c r="AD172">
        <v>149719.09104974</v>
      </c>
      <c r="AE172">
        <v>19510.898704368999</v>
      </c>
      <c r="AF172">
        <v>0.11529220499999999</v>
      </c>
      <c r="AG172">
        <v>127115.80688488</v>
      </c>
      <c r="AI172">
        <v>0.36163076900000002</v>
      </c>
      <c r="AJ172">
        <v>2.908033584</v>
      </c>
      <c r="AK172">
        <v>132.40876206900001</v>
      </c>
      <c r="AL172">
        <v>109.95399999999999</v>
      </c>
      <c r="AM172">
        <v>174.97470234400001</v>
      </c>
      <c r="AN172">
        <v>1.2345813409999999</v>
      </c>
      <c r="AO172">
        <v>1.241163059</v>
      </c>
      <c r="AP172">
        <v>141.39650275899999</v>
      </c>
      <c r="AQ172">
        <v>40415.329933877001</v>
      </c>
      <c r="AS172">
        <v>12.354969299</v>
      </c>
      <c r="AV172">
        <v>0.63838965299999995</v>
      </c>
      <c r="AW172">
        <v>7.8872845600000003</v>
      </c>
      <c r="AX172">
        <v>0.1235</v>
      </c>
      <c r="AY172">
        <v>0.94973648300000002</v>
      </c>
      <c r="AZ172">
        <v>0.79984347700000002</v>
      </c>
    </row>
    <row r="173" spans="1:52">
      <c r="A173" s="22">
        <v>41183</v>
      </c>
      <c r="B173">
        <v>1842007.43539538</v>
      </c>
      <c r="C173">
        <v>1006471.65586484</v>
      </c>
      <c r="D173">
        <v>368713.07640778401</v>
      </c>
      <c r="E173">
        <v>376393.97087642603</v>
      </c>
      <c r="F173">
        <v>900713.553668904</v>
      </c>
      <c r="G173">
        <v>790046.55646637501</v>
      </c>
      <c r="H173">
        <v>1.336530548</v>
      </c>
      <c r="I173">
        <v>1.3716418779999999</v>
      </c>
      <c r="J173">
        <v>1.3978443030000001</v>
      </c>
      <c r="K173">
        <v>1.305413731</v>
      </c>
      <c r="L173">
        <v>1.203985219</v>
      </c>
      <c r="M173">
        <v>1.2660877479999999</v>
      </c>
      <c r="N173">
        <v>1.1851005990000001</v>
      </c>
      <c r="O173">
        <v>2461899.2077881098</v>
      </c>
      <c r="P173">
        <v>1179778.3565863001</v>
      </c>
      <c r="Q173">
        <v>1003185.75887418</v>
      </c>
      <c r="R173">
        <v>278935.092327622</v>
      </c>
      <c r="S173">
        <v>2182964.1154604801</v>
      </c>
      <c r="T173">
        <v>138.918546381</v>
      </c>
      <c r="U173">
        <v>132.92157328499999</v>
      </c>
      <c r="V173">
        <v>206.355480269</v>
      </c>
      <c r="W173">
        <v>98.89</v>
      </c>
      <c r="X173">
        <v>97.683333332999993</v>
      </c>
      <c r="Y173">
        <v>109.636666667</v>
      </c>
      <c r="Z173">
        <v>110.17</v>
      </c>
      <c r="AA173">
        <v>3.2509481999999999E-2</v>
      </c>
      <c r="AB173">
        <v>-1.682633E-3</v>
      </c>
      <c r="AC173">
        <v>169335.42143792601</v>
      </c>
      <c r="AD173">
        <v>149324.11890917999</v>
      </c>
      <c r="AE173">
        <v>20011.302528746</v>
      </c>
      <c r="AF173">
        <v>0.118175526</v>
      </c>
      <c r="AG173">
        <v>126828.44797251</v>
      </c>
      <c r="AI173">
        <v>0.19578124999999999</v>
      </c>
      <c r="AJ173">
        <v>2.2200932330000001</v>
      </c>
      <c r="AK173">
        <v>132.32127189600001</v>
      </c>
      <c r="AL173">
        <v>110.44199999999999</v>
      </c>
      <c r="AM173">
        <v>173.52928318900001</v>
      </c>
      <c r="AN173">
        <v>1.2384746950000001</v>
      </c>
      <c r="AO173">
        <v>1.23286962</v>
      </c>
      <c r="AP173">
        <v>141.543238481</v>
      </c>
      <c r="AQ173">
        <v>40301.647124041003</v>
      </c>
      <c r="AS173">
        <v>12.335632373999999</v>
      </c>
      <c r="AV173">
        <v>0.64048512199999996</v>
      </c>
      <c r="AW173">
        <v>7.9007890029999999</v>
      </c>
      <c r="AX173">
        <v>0.1191</v>
      </c>
      <c r="AY173">
        <v>0.92997270899999995</v>
      </c>
      <c r="AZ173">
        <v>0.77119211799999998</v>
      </c>
    </row>
    <row r="174" spans="1:52">
      <c r="A174" s="22">
        <v>41275</v>
      </c>
      <c r="B174">
        <v>1835847.8304022099</v>
      </c>
      <c r="C174">
        <v>1003604.3407985</v>
      </c>
      <c r="D174">
        <v>369275.63453592203</v>
      </c>
      <c r="E174">
        <v>368767.44279536803</v>
      </c>
      <c r="F174">
        <v>902027.73282718798</v>
      </c>
      <c r="G174">
        <v>792719.94348990999</v>
      </c>
      <c r="H174">
        <v>1.341937215</v>
      </c>
      <c r="I174">
        <v>1.374918356</v>
      </c>
      <c r="J174">
        <v>1.4142737940000001</v>
      </c>
      <c r="K174">
        <v>1.304830964</v>
      </c>
      <c r="L174">
        <v>1.20048914</v>
      </c>
      <c r="M174">
        <v>1.259605141</v>
      </c>
      <c r="N174">
        <v>1.189563573</v>
      </c>
      <c r="O174">
        <v>2463592.5255544102</v>
      </c>
      <c r="P174">
        <v>1183650.3979112401</v>
      </c>
      <c r="Q174">
        <v>1000207.30741231</v>
      </c>
      <c r="R174">
        <v>279734.820230857</v>
      </c>
      <c r="S174">
        <v>2183857.7053235499</v>
      </c>
      <c r="T174">
        <v>138.58679780899999</v>
      </c>
      <c r="U174">
        <v>132.41931652400001</v>
      </c>
      <c r="V174">
        <v>208.34431269199999</v>
      </c>
      <c r="W174">
        <v>99.3</v>
      </c>
      <c r="X174">
        <v>98.026666667000001</v>
      </c>
      <c r="Y174">
        <v>110.693333333</v>
      </c>
      <c r="Z174">
        <v>109.97</v>
      </c>
      <c r="AA174">
        <v>2.8435756E-2</v>
      </c>
      <c r="AB174">
        <v>-5.8070750000000001E-3</v>
      </c>
      <c r="AC174">
        <v>169319.662537119</v>
      </c>
      <c r="AD174">
        <v>148933.07338607</v>
      </c>
      <c r="AE174">
        <v>20386.589151049</v>
      </c>
      <c r="AF174">
        <v>0.120402964</v>
      </c>
      <c r="AG174">
        <v>126564.5627694</v>
      </c>
      <c r="AI174">
        <v>0.21122580599999999</v>
      </c>
      <c r="AJ174">
        <v>2.7459543430000002</v>
      </c>
      <c r="AK174">
        <v>134.74664187799999</v>
      </c>
      <c r="AL174">
        <v>112.875</v>
      </c>
      <c r="AM174">
        <v>175.75117271100001</v>
      </c>
      <c r="AN174">
        <v>1.2399677490000001</v>
      </c>
      <c r="AO174">
        <v>1.2204675279999999</v>
      </c>
      <c r="AP174">
        <v>142.843574803</v>
      </c>
      <c r="AQ174">
        <v>40369.412084566</v>
      </c>
      <c r="AS174">
        <v>12.326663169</v>
      </c>
      <c r="AV174">
        <v>0.64474319599999996</v>
      </c>
      <c r="AW174">
        <v>7.9475322100000003</v>
      </c>
      <c r="AX174">
        <v>0.1242</v>
      </c>
      <c r="AY174">
        <v>0.90874845199999998</v>
      </c>
      <c r="AZ174">
        <v>0.75721491500000004</v>
      </c>
    </row>
    <row r="175" spans="1:52">
      <c r="A175" s="22">
        <v>41365</v>
      </c>
      <c r="B175">
        <v>1844814.4896018801</v>
      </c>
      <c r="C175">
        <v>1005808.98170132</v>
      </c>
      <c r="D175">
        <v>369908.05660241301</v>
      </c>
      <c r="E175">
        <v>372485.48625551001</v>
      </c>
      <c r="F175">
        <v>912802.28162298899</v>
      </c>
      <c r="G175">
        <v>802197.86897915602</v>
      </c>
      <c r="H175">
        <v>1.3460582379999999</v>
      </c>
      <c r="I175">
        <v>1.3766744900000001</v>
      </c>
      <c r="J175">
        <v>1.415342463</v>
      </c>
      <c r="K175">
        <v>1.3038670240000001</v>
      </c>
      <c r="L175">
        <v>1.193637915</v>
      </c>
      <c r="M175">
        <v>1.246920469</v>
      </c>
      <c r="N175">
        <v>1.1924855160000001</v>
      </c>
      <c r="O175">
        <v>2483227.7421485102</v>
      </c>
      <c r="P175">
        <v>1187644.2829044301</v>
      </c>
      <c r="Q175">
        <v>1012270.27598176</v>
      </c>
      <c r="R175">
        <v>283313.18326231401</v>
      </c>
      <c r="S175">
        <v>2199914.5588861899</v>
      </c>
      <c r="T175">
        <v>139.871739461</v>
      </c>
      <c r="U175">
        <v>134.09350573</v>
      </c>
      <c r="V175">
        <v>204.617604618</v>
      </c>
      <c r="W175">
        <v>99.423333333000002</v>
      </c>
      <c r="X175">
        <v>98.383333332999996</v>
      </c>
      <c r="Y175">
        <v>108.71333333299999</v>
      </c>
      <c r="Z175">
        <v>109.97</v>
      </c>
      <c r="AA175">
        <v>3.2179105999999999E-2</v>
      </c>
      <c r="AB175">
        <v>-3.7734840000000001E-3</v>
      </c>
      <c r="AC175">
        <v>169205.48692246701</v>
      </c>
      <c r="AD175">
        <v>148772.03165873999</v>
      </c>
      <c r="AE175">
        <v>20433.455263726999</v>
      </c>
      <c r="AF175">
        <v>0.12076118600000001</v>
      </c>
      <c r="AG175">
        <v>126376.7909394</v>
      </c>
      <c r="AI175">
        <v>0.206650794</v>
      </c>
      <c r="AJ175">
        <v>2.861203776</v>
      </c>
      <c r="AK175">
        <v>124.11393823</v>
      </c>
      <c r="AL175">
        <v>103.004</v>
      </c>
      <c r="AM175">
        <v>164.16110076300001</v>
      </c>
      <c r="AN175">
        <v>1.2418488649999999</v>
      </c>
      <c r="AO175">
        <v>1.2156552359999999</v>
      </c>
      <c r="AP175">
        <v>143.345534165</v>
      </c>
      <c r="AQ175">
        <v>40561.641670438003</v>
      </c>
      <c r="AS175">
        <v>12.400277586</v>
      </c>
      <c r="AV175">
        <v>0.64377436799999999</v>
      </c>
      <c r="AW175">
        <v>7.9829808709999996</v>
      </c>
      <c r="AX175">
        <v>0.12280000000000001</v>
      </c>
      <c r="AY175">
        <v>0.90773152599999996</v>
      </c>
      <c r="AZ175">
        <v>0.76556093700000005</v>
      </c>
    </row>
    <row r="176" spans="1:52">
      <c r="A176" s="22">
        <v>41456</v>
      </c>
      <c r="B176">
        <v>1851079.6399610301</v>
      </c>
      <c r="C176">
        <v>1008486.94528657</v>
      </c>
      <c r="D176">
        <v>370570.38735999499</v>
      </c>
      <c r="E176">
        <v>375382.870598679</v>
      </c>
      <c r="F176">
        <v>921469.06220507994</v>
      </c>
      <c r="G176">
        <v>813779.39673702605</v>
      </c>
      <c r="H176">
        <v>1.347937645</v>
      </c>
      <c r="I176">
        <v>1.379405496</v>
      </c>
      <c r="J176">
        <v>1.419120894</v>
      </c>
      <c r="K176">
        <v>1.3092886159999999</v>
      </c>
      <c r="L176">
        <v>1.191366489</v>
      </c>
      <c r="M176">
        <v>1.2458481189999999</v>
      </c>
      <c r="N176">
        <v>1.1944962130000001</v>
      </c>
      <c r="O176">
        <v>2495139.9309306699</v>
      </c>
      <c r="P176">
        <v>1193357.0023043</v>
      </c>
      <c r="Q176">
        <v>1017750.6177086</v>
      </c>
      <c r="R176">
        <v>284032.31091777002</v>
      </c>
      <c r="S176">
        <v>2211107.6200128999</v>
      </c>
      <c r="T176">
        <v>139.61475113</v>
      </c>
      <c r="U176">
        <v>133.65007183200001</v>
      </c>
      <c r="V176">
        <v>206.656628396</v>
      </c>
      <c r="W176">
        <v>99.75</v>
      </c>
      <c r="X176">
        <v>98.63</v>
      </c>
      <c r="Y176">
        <v>109.796666667</v>
      </c>
      <c r="Z176">
        <v>109.97</v>
      </c>
      <c r="AA176">
        <v>2.7689021000000001E-2</v>
      </c>
      <c r="AB176">
        <v>-5.9611279999999996E-3</v>
      </c>
      <c r="AC176">
        <v>169221.480392572</v>
      </c>
      <c r="AD176">
        <v>148866.80313938</v>
      </c>
      <c r="AE176">
        <v>20354.677253192</v>
      </c>
      <c r="AF176">
        <v>0.120284241</v>
      </c>
      <c r="AG176">
        <v>126427.1493494</v>
      </c>
      <c r="AI176">
        <v>0.22348484800000001</v>
      </c>
      <c r="AJ176">
        <v>3.1967650760000001</v>
      </c>
      <c r="AK176">
        <v>127.834224413</v>
      </c>
      <c r="AL176">
        <v>110.101</v>
      </c>
      <c r="AM176">
        <v>159.93037549300001</v>
      </c>
      <c r="AN176">
        <v>1.248696386</v>
      </c>
      <c r="AO176">
        <v>1.2054057460000001</v>
      </c>
      <c r="AP176">
        <v>144.47837068199999</v>
      </c>
      <c r="AQ176">
        <v>40804.685768853</v>
      </c>
      <c r="AS176">
        <v>12.434468941</v>
      </c>
      <c r="AV176">
        <v>0.64468161000000002</v>
      </c>
      <c r="AW176">
        <v>8.0162734550000003</v>
      </c>
      <c r="AX176">
        <v>0.12239999999999999</v>
      </c>
      <c r="AY176">
        <v>0.88874784299999998</v>
      </c>
      <c r="AZ176">
        <v>0.75518503199999998</v>
      </c>
    </row>
    <row r="177" spans="1:52">
      <c r="A177" s="22">
        <v>41548</v>
      </c>
      <c r="B177">
        <v>1855830.8209202001</v>
      </c>
      <c r="C177">
        <v>1009623.8796633</v>
      </c>
      <c r="D177">
        <v>371255.99795350898</v>
      </c>
      <c r="E177">
        <v>377532.03575861501</v>
      </c>
      <c r="F177">
        <v>932143.54311478406</v>
      </c>
      <c r="G177">
        <v>819848.47848224605</v>
      </c>
      <c r="H177">
        <v>1.3504835820000001</v>
      </c>
      <c r="I177">
        <v>1.3805992709999999</v>
      </c>
      <c r="J177">
        <v>1.4197220669999999</v>
      </c>
      <c r="K177">
        <v>1.3122161530000001</v>
      </c>
      <c r="L177">
        <v>1.190577907</v>
      </c>
      <c r="M177">
        <v>1.2420134540000001</v>
      </c>
      <c r="N177">
        <v>1.1978687800000001</v>
      </c>
      <c r="O177">
        <v>2506269.0549116698</v>
      </c>
      <c r="P177">
        <v>1197062.94939005</v>
      </c>
      <c r="Q177">
        <v>1025978.85115928</v>
      </c>
      <c r="R177">
        <v>283227.25436233502</v>
      </c>
      <c r="S177">
        <v>2223041.8005493302</v>
      </c>
      <c r="T177">
        <v>140.03995000399999</v>
      </c>
      <c r="U177">
        <v>134.2925985</v>
      </c>
      <c r="V177">
        <v>204.379195684</v>
      </c>
      <c r="W177">
        <v>99.706666666999993</v>
      </c>
      <c r="X177">
        <v>98.71</v>
      </c>
      <c r="Y177">
        <v>108.586666667</v>
      </c>
      <c r="Z177">
        <v>109.97</v>
      </c>
      <c r="AA177">
        <v>3.5270635000000002E-2</v>
      </c>
      <c r="AB177">
        <v>-1.248456E-3</v>
      </c>
      <c r="AC177">
        <v>169175.70991517301</v>
      </c>
      <c r="AD177">
        <v>149010.14775981</v>
      </c>
      <c r="AE177">
        <v>20165.562155363001</v>
      </c>
      <c r="AF177">
        <v>0.119198921</v>
      </c>
      <c r="AG177">
        <v>126554.4022498</v>
      </c>
      <c r="AI177">
        <v>0.23992187500000001</v>
      </c>
      <c r="AJ177">
        <v>3.215573853</v>
      </c>
      <c r="AK177">
        <v>127.145531807</v>
      </c>
      <c r="AL177">
        <v>109.396</v>
      </c>
      <c r="AM177">
        <v>159.31277144200001</v>
      </c>
      <c r="AN177">
        <v>1.2517902649999999</v>
      </c>
      <c r="AO177">
        <v>1.198798263</v>
      </c>
      <c r="AP177">
        <v>145.284308436</v>
      </c>
      <c r="AQ177">
        <v>40904.961453247</v>
      </c>
      <c r="AS177">
        <v>12.454392193</v>
      </c>
      <c r="AV177">
        <v>0.64502805699999999</v>
      </c>
      <c r="AW177">
        <v>8.0334324030000008</v>
      </c>
      <c r="AX177">
        <v>0.1241</v>
      </c>
      <c r="AY177">
        <v>0.87453721699999998</v>
      </c>
      <c r="AZ177">
        <v>0.73476482399999998</v>
      </c>
    </row>
    <row r="178" spans="1:52">
      <c r="A178" s="22">
        <v>41640</v>
      </c>
      <c r="B178">
        <v>1863829.4159802599</v>
      </c>
      <c r="C178">
        <v>1010142.70301018</v>
      </c>
      <c r="D178">
        <v>371727.87589239399</v>
      </c>
      <c r="E178">
        <v>379317.28431954101</v>
      </c>
      <c r="F178">
        <v>940497.76179617702</v>
      </c>
      <c r="G178">
        <v>827992.57996529201</v>
      </c>
      <c r="H178">
        <v>1.355233573</v>
      </c>
      <c r="I178">
        <v>1.383116478</v>
      </c>
      <c r="J178">
        <v>1.4253469249999999</v>
      </c>
      <c r="K178">
        <v>1.3132174860000001</v>
      </c>
      <c r="L178">
        <v>1.186514214</v>
      </c>
      <c r="M178">
        <v>1.2364829020000001</v>
      </c>
      <c r="N178">
        <v>1.200508006</v>
      </c>
      <c r="O178">
        <v>2525924.1983530698</v>
      </c>
      <c r="P178">
        <v>1204597.9958935301</v>
      </c>
      <c r="Q178">
        <v>1032944.13950574</v>
      </c>
      <c r="R178">
        <v>288382.06295379699</v>
      </c>
      <c r="S178">
        <v>2237542.1353992699</v>
      </c>
      <c r="T178">
        <v>139.48859322300001</v>
      </c>
      <c r="U178">
        <v>133.695320189</v>
      </c>
      <c r="V178">
        <v>204.41056527999999</v>
      </c>
      <c r="W178">
        <v>99.97</v>
      </c>
      <c r="X178">
        <v>99.006666667000005</v>
      </c>
      <c r="Y178">
        <v>108.60333333299999</v>
      </c>
      <c r="Z178">
        <v>108.22</v>
      </c>
      <c r="AA178">
        <v>3.1739628999999998E-2</v>
      </c>
      <c r="AB178">
        <v>-4.7283280000000004E-3</v>
      </c>
      <c r="AC178">
        <v>169346.48786318899</v>
      </c>
      <c r="AD178">
        <v>149235.56970376</v>
      </c>
      <c r="AE178">
        <v>20110.918159428998</v>
      </c>
      <c r="AF178">
        <v>0.11875603899999999</v>
      </c>
      <c r="AG178">
        <v>126776.22749426001</v>
      </c>
      <c r="AI178">
        <v>0.29522222199999998</v>
      </c>
      <c r="AJ178">
        <v>3.0665079820000001</v>
      </c>
      <c r="AK178">
        <v>126.863307385</v>
      </c>
      <c r="AL178">
        <v>107.929</v>
      </c>
      <c r="AM178">
        <v>161.67126775899999</v>
      </c>
      <c r="AN178">
        <v>1.2554212760000001</v>
      </c>
      <c r="AO178">
        <v>1.1896338790000001</v>
      </c>
      <c r="AP178">
        <v>145.515591976</v>
      </c>
      <c r="AQ178">
        <v>41079.504651752002</v>
      </c>
      <c r="AS178">
        <v>12.489176807</v>
      </c>
      <c r="AV178">
        <v>0.64630270599999995</v>
      </c>
      <c r="AW178">
        <v>8.0717887719999997</v>
      </c>
      <c r="AX178">
        <v>0.12540000000000001</v>
      </c>
      <c r="AY178">
        <v>0.86105103199999999</v>
      </c>
      <c r="AZ178">
        <v>0.73012326299999997</v>
      </c>
    </row>
    <row r="179" spans="1:52">
      <c r="A179" s="22">
        <v>41730</v>
      </c>
      <c r="B179">
        <v>1866882.2595265999</v>
      </c>
      <c r="C179">
        <v>1013016.4455734</v>
      </c>
      <c r="D179">
        <v>372372.19339047797</v>
      </c>
      <c r="E179">
        <v>377191.23307266401</v>
      </c>
      <c r="F179">
        <v>949944.61842777103</v>
      </c>
      <c r="G179">
        <v>839454.08317816595</v>
      </c>
      <c r="H179">
        <v>1.356084297</v>
      </c>
      <c r="I179">
        <v>1.384810573</v>
      </c>
      <c r="J179">
        <v>1.4268780569999999</v>
      </c>
      <c r="K179">
        <v>1.313321585</v>
      </c>
      <c r="L179">
        <v>1.184337371</v>
      </c>
      <c r="M179">
        <v>1.229923783</v>
      </c>
      <c r="N179">
        <v>1.201631256</v>
      </c>
      <c r="O179">
        <v>2531649.7160491101</v>
      </c>
      <c r="P179">
        <v>1211012.8890231301</v>
      </c>
      <c r="Q179">
        <v>1032291.18524405</v>
      </c>
      <c r="R179">
        <v>288345.64178193</v>
      </c>
      <c r="S179">
        <v>2243304.0742671802</v>
      </c>
      <c r="T179">
        <v>140.65672199700001</v>
      </c>
      <c r="U179">
        <v>135.00299770399999</v>
      </c>
      <c r="V179">
        <v>203.852186461</v>
      </c>
      <c r="W179">
        <v>99.963333332999994</v>
      </c>
      <c r="X179">
        <v>99.033333333000002</v>
      </c>
      <c r="Y179">
        <v>108.306666667</v>
      </c>
      <c r="Z179">
        <v>108.22</v>
      </c>
      <c r="AA179">
        <v>2.6170512E-2</v>
      </c>
      <c r="AB179">
        <v>-1.0402623999999999E-2</v>
      </c>
      <c r="AC179">
        <v>169375.34328874099</v>
      </c>
      <c r="AD179">
        <v>149680.81155750999</v>
      </c>
      <c r="AE179">
        <v>19694.531731231</v>
      </c>
      <c r="AF179">
        <v>0.11627744199999999</v>
      </c>
      <c r="AG179">
        <v>127266.79398401</v>
      </c>
      <c r="AI179">
        <v>0.29808064499999998</v>
      </c>
      <c r="AJ179">
        <v>2.4838756200000001</v>
      </c>
      <c r="AK179">
        <v>129.503799431</v>
      </c>
      <c r="AL179">
        <v>109.806</v>
      </c>
      <c r="AM179">
        <v>165.86974161699999</v>
      </c>
      <c r="AN179">
        <v>1.2653737</v>
      </c>
      <c r="AO179">
        <v>1.1950275379999999</v>
      </c>
      <c r="AP179">
        <v>146.212563421</v>
      </c>
      <c r="AQ179">
        <v>41186.288043686996</v>
      </c>
      <c r="AS179">
        <v>12.472422083</v>
      </c>
      <c r="AV179">
        <v>0.64868198499999996</v>
      </c>
      <c r="AW179">
        <v>8.0906355090000002</v>
      </c>
      <c r="AX179">
        <v>0.12280000000000001</v>
      </c>
      <c r="AY179">
        <v>0.86408454000000001</v>
      </c>
      <c r="AZ179">
        <v>0.72935598999999995</v>
      </c>
    </row>
    <row r="180" spans="1:52">
      <c r="A180" s="22">
        <v>41821</v>
      </c>
      <c r="B180">
        <v>1874509.3715629601</v>
      </c>
      <c r="C180">
        <v>1017547.4009425699</v>
      </c>
      <c r="D180">
        <v>373574.92507645901</v>
      </c>
      <c r="E180">
        <v>379420.89079115703</v>
      </c>
      <c r="F180">
        <v>967296.87368297298</v>
      </c>
      <c r="G180">
        <v>852966.44059716002</v>
      </c>
      <c r="H180">
        <v>1.3593463750000001</v>
      </c>
      <c r="I180">
        <v>1.3856506820000001</v>
      </c>
      <c r="J180">
        <v>1.43184651</v>
      </c>
      <c r="K180">
        <v>1.319070644</v>
      </c>
      <c r="L180">
        <v>1.186561043</v>
      </c>
      <c r="M180">
        <v>1.2308885389999999</v>
      </c>
      <c r="N180">
        <v>1.2043352700000001</v>
      </c>
      <c r="O180">
        <v>2548107.51854645</v>
      </c>
      <c r="P180">
        <v>1219237.8526375601</v>
      </c>
      <c r="Q180">
        <v>1038299.8978932</v>
      </c>
      <c r="R180">
        <v>290569.76801568898</v>
      </c>
      <c r="S180">
        <v>2257537.7505307598</v>
      </c>
      <c r="T180">
        <v>140.10536521500001</v>
      </c>
      <c r="U180">
        <v>134.482641599</v>
      </c>
      <c r="V180">
        <v>202.96128991800001</v>
      </c>
      <c r="W180">
        <v>100.053333333</v>
      </c>
      <c r="X180">
        <v>99.183333332999993</v>
      </c>
      <c r="Y180">
        <v>107.833333333</v>
      </c>
      <c r="Z180">
        <v>108.22</v>
      </c>
      <c r="AA180">
        <v>3.3874355000000002E-2</v>
      </c>
      <c r="AB180">
        <v>-4.5267600000000003E-3</v>
      </c>
      <c r="AC180">
        <v>169570.52487754001</v>
      </c>
      <c r="AD180">
        <v>150050.39692858999</v>
      </c>
      <c r="AE180">
        <v>19520.127948950001</v>
      </c>
      <c r="AF180">
        <v>0.1151151</v>
      </c>
      <c r="AG180">
        <v>127616.00489629</v>
      </c>
      <c r="AI180">
        <v>0.16477272700000001</v>
      </c>
      <c r="AJ180">
        <v>2.0027100180000001</v>
      </c>
      <c r="AK180">
        <v>121.725001224</v>
      </c>
      <c r="AL180">
        <v>102.08</v>
      </c>
      <c r="AM180">
        <v>158.503361439</v>
      </c>
      <c r="AN180">
        <v>1.2677826759999999</v>
      </c>
      <c r="AO180">
        <v>1.2068215529999999</v>
      </c>
      <c r="AP180">
        <v>147.47188446499999</v>
      </c>
      <c r="AQ180">
        <v>41389.916331924003</v>
      </c>
      <c r="AS180">
        <v>12.492531909</v>
      </c>
      <c r="AV180">
        <v>0.65043038500000006</v>
      </c>
      <c r="AW180">
        <v>8.125522342</v>
      </c>
      <c r="AX180">
        <v>0.12709999999999999</v>
      </c>
      <c r="AY180">
        <v>0.88270387800000005</v>
      </c>
      <c r="AZ180">
        <v>0.75439865900000003</v>
      </c>
    </row>
    <row r="181" spans="1:52">
      <c r="A181" s="22">
        <v>41913</v>
      </c>
      <c r="B181">
        <v>1883167.22247684</v>
      </c>
      <c r="C181">
        <v>1022613.99139108</v>
      </c>
      <c r="D181">
        <v>374159.40703229897</v>
      </c>
      <c r="E181">
        <v>381544.52592111297</v>
      </c>
      <c r="F181">
        <v>980049.04881539603</v>
      </c>
      <c r="G181">
        <v>860866.07370203501</v>
      </c>
      <c r="H181">
        <v>1.3644554040000001</v>
      </c>
      <c r="I181">
        <v>1.3847191599999999</v>
      </c>
      <c r="J181">
        <v>1.433834791</v>
      </c>
      <c r="K181">
        <v>1.320775123</v>
      </c>
      <c r="L181">
        <v>1.186001595</v>
      </c>
      <c r="M181">
        <v>1.221261624</v>
      </c>
      <c r="N181">
        <v>1.208182445</v>
      </c>
      <c r="O181">
        <v>2569497.69286534</v>
      </c>
      <c r="P181">
        <v>1225864.0164276301</v>
      </c>
      <c r="Q181">
        <v>1049345.5634828301</v>
      </c>
      <c r="R181">
        <v>294288.11295488098</v>
      </c>
      <c r="S181">
        <v>2275209.5799104599</v>
      </c>
      <c r="T181">
        <v>140.268903244</v>
      </c>
      <c r="U181">
        <v>135.12969310299999</v>
      </c>
      <c r="V181">
        <v>196.98224480799999</v>
      </c>
      <c r="W181">
        <v>99.883333332999996</v>
      </c>
      <c r="X181">
        <v>99.346666666999994</v>
      </c>
      <c r="Y181">
        <v>104.656666667</v>
      </c>
      <c r="Z181">
        <v>108.22</v>
      </c>
      <c r="AA181">
        <v>4.0355820000000001E-2</v>
      </c>
      <c r="AB181">
        <v>-2.8421319999999998E-3</v>
      </c>
      <c r="AC181">
        <v>169770.07490590299</v>
      </c>
      <c r="AD181">
        <v>150328.12203013999</v>
      </c>
      <c r="AE181">
        <v>19441.952875763</v>
      </c>
      <c r="AF181">
        <v>0.114519316</v>
      </c>
      <c r="AG181">
        <v>127877.71219744001</v>
      </c>
      <c r="AI181">
        <v>8.1515624999999994E-2</v>
      </c>
      <c r="AJ181">
        <v>1.585842679</v>
      </c>
      <c r="AK181">
        <v>100.002403887</v>
      </c>
      <c r="AL181">
        <v>75.956900000000005</v>
      </c>
      <c r="AM181">
        <v>151.06896436299999</v>
      </c>
      <c r="AN181">
        <v>1.2654231069999999</v>
      </c>
      <c r="AO181">
        <v>1.2090505840000001</v>
      </c>
      <c r="AP181">
        <v>148.25535445599999</v>
      </c>
      <c r="AQ181">
        <v>41556.326576635001</v>
      </c>
      <c r="AS181">
        <v>12.527045486</v>
      </c>
      <c r="AV181">
        <v>0.65095866300000005</v>
      </c>
      <c r="AW181">
        <v>8.1545887750000006</v>
      </c>
      <c r="AX181">
        <v>0.1258</v>
      </c>
      <c r="AY181">
        <v>0.89657397999999999</v>
      </c>
      <c r="AZ181">
        <v>0.80012501999999996</v>
      </c>
    </row>
    <row r="182" spans="1:52">
      <c r="A182" s="22">
        <v>42005</v>
      </c>
      <c r="B182">
        <v>1897820.28296973</v>
      </c>
      <c r="C182">
        <v>1026642.22402651</v>
      </c>
      <c r="D182">
        <v>375882.88506625401</v>
      </c>
      <c r="E182">
        <v>381547.72710503603</v>
      </c>
      <c r="F182">
        <v>1011170.54475515</v>
      </c>
      <c r="G182">
        <v>887396.56057223305</v>
      </c>
      <c r="H182">
        <v>1.371825082</v>
      </c>
      <c r="I182">
        <v>1.38323822</v>
      </c>
      <c r="J182">
        <v>1.4335029699999999</v>
      </c>
      <c r="K182">
        <v>1.322939128</v>
      </c>
      <c r="L182">
        <v>1.188355947</v>
      </c>
      <c r="M182">
        <v>1.207173966</v>
      </c>
      <c r="N182">
        <v>1.2170630099999999</v>
      </c>
      <c r="O182">
        <v>2603477.4659460001</v>
      </c>
      <c r="P182">
        <v>1233254.35136023</v>
      </c>
      <c r="Q182">
        <v>1076512.51424876</v>
      </c>
      <c r="R182">
        <v>293710.60033701401</v>
      </c>
      <c r="S182">
        <v>2309766.8656089902</v>
      </c>
      <c r="T182">
        <v>139.04470428799999</v>
      </c>
      <c r="U182">
        <v>134.482641599</v>
      </c>
      <c r="V182">
        <v>188.656753874</v>
      </c>
      <c r="W182">
        <v>99.656666666999996</v>
      </c>
      <c r="X182">
        <v>99.593333333000004</v>
      </c>
      <c r="Y182">
        <v>100.233333333</v>
      </c>
      <c r="Z182">
        <v>106.06</v>
      </c>
      <c r="AA182">
        <v>4.2356375000000002E-2</v>
      </c>
      <c r="AB182">
        <v>-7.7260649999999998E-3</v>
      </c>
      <c r="AC182">
        <v>169554.098293535</v>
      </c>
      <c r="AD182">
        <v>150535.97254327999</v>
      </c>
      <c r="AE182">
        <v>19018.125750255</v>
      </c>
      <c r="AF182">
        <v>0.112165533</v>
      </c>
      <c r="AG182">
        <v>128104.26074052</v>
      </c>
      <c r="AI182">
        <v>4.5682540000000001E-2</v>
      </c>
      <c r="AJ182">
        <v>1.1445313509999999</v>
      </c>
      <c r="AK182">
        <v>79.482837850999999</v>
      </c>
      <c r="AL182">
        <v>54.046199999999999</v>
      </c>
      <c r="AM182">
        <v>141.75411202199999</v>
      </c>
      <c r="AN182">
        <v>1.2678250900000001</v>
      </c>
      <c r="AO182">
        <v>1.234705859</v>
      </c>
      <c r="AP182">
        <v>149.601033712</v>
      </c>
      <c r="AQ182">
        <v>41865.628840393998</v>
      </c>
      <c r="AS182">
        <v>12.607088199</v>
      </c>
      <c r="AV182">
        <v>0.64982673099999999</v>
      </c>
      <c r="AW182">
        <v>8.192422917</v>
      </c>
      <c r="AX182">
        <v>0.1239</v>
      </c>
      <c r="AY182">
        <v>0.94642982600000003</v>
      </c>
      <c r="AZ182">
        <v>0.88798680699999999</v>
      </c>
    </row>
    <row r="183" spans="1:52">
      <c r="A183" s="22">
        <v>42095</v>
      </c>
      <c r="B183">
        <v>1904625.9212041399</v>
      </c>
      <c r="C183">
        <v>1031468.41513413</v>
      </c>
      <c r="D183">
        <v>376848.68481801997</v>
      </c>
      <c r="E183">
        <v>409958.774476388</v>
      </c>
      <c r="F183">
        <v>1017955.63177393</v>
      </c>
      <c r="G183">
        <v>918402.99974640203</v>
      </c>
      <c r="H183">
        <v>1.375843484</v>
      </c>
      <c r="I183">
        <v>1.390572556</v>
      </c>
      <c r="J183">
        <v>1.436278867</v>
      </c>
      <c r="K183">
        <v>1.323689661</v>
      </c>
      <c r="L183">
        <v>1.1971537029999999</v>
      </c>
      <c r="M183">
        <v>1.220711372</v>
      </c>
      <c r="N183">
        <v>1.219637125</v>
      </c>
      <c r="O183">
        <v>2620467.1624716301</v>
      </c>
      <c r="P183">
        <v>1243839.85449053</v>
      </c>
      <c r="Q183">
        <v>1079112.62729674</v>
      </c>
      <c r="R183">
        <v>297514.68068435899</v>
      </c>
      <c r="S183">
        <v>2322952.4817872699</v>
      </c>
      <c r="T183">
        <v>140.923055358</v>
      </c>
      <c r="U183">
        <v>136.14325629800001</v>
      </c>
      <c r="V183">
        <v>193.13005834699999</v>
      </c>
      <c r="W183">
        <v>100.16</v>
      </c>
      <c r="X183">
        <v>99.876666666999995</v>
      </c>
      <c r="Y183">
        <v>102.61</v>
      </c>
      <c r="Z183">
        <v>106.06</v>
      </c>
      <c r="AA183">
        <v>1.6834129E-2</v>
      </c>
      <c r="AB183">
        <v>-2.0389909000000001E-2</v>
      </c>
      <c r="AC183">
        <v>169817.67139764299</v>
      </c>
      <c r="AD183">
        <v>151079.07213638001</v>
      </c>
      <c r="AE183">
        <v>18738.599261263</v>
      </c>
      <c r="AF183">
        <v>0.110345402</v>
      </c>
      <c r="AG183">
        <v>128686.45490732</v>
      </c>
      <c r="AI183">
        <v>-6.7049179999999998E-3</v>
      </c>
      <c r="AJ183">
        <v>1.2846214170000001</v>
      </c>
      <c r="AK183">
        <v>85.511427295000004</v>
      </c>
      <c r="AL183">
        <v>62.098999999999997</v>
      </c>
      <c r="AM183">
        <v>138.17627433999999</v>
      </c>
      <c r="AN183">
        <v>1.2760580909999999</v>
      </c>
      <c r="AO183">
        <v>1.254926333</v>
      </c>
      <c r="AP183">
        <v>150.468419818</v>
      </c>
      <c r="AQ183">
        <v>42391.565737632001</v>
      </c>
      <c r="AS183">
        <v>12.606815056</v>
      </c>
      <c r="AV183">
        <v>0.65306254699999999</v>
      </c>
      <c r="AW183">
        <v>8.233038745</v>
      </c>
      <c r="AX183">
        <v>0.12889999999999999</v>
      </c>
      <c r="AY183">
        <v>0.96506133999999999</v>
      </c>
      <c r="AZ183">
        <v>0.90475551200000004</v>
      </c>
    </row>
    <row r="184" spans="1:52">
      <c r="A184" s="22">
        <v>42186</v>
      </c>
      <c r="B184">
        <v>1911551.09257208</v>
      </c>
      <c r="C184">
        <v>1035907.13461562</v>
      </c>
      <c r="D184">
        <v>378390.65281509102</v>
      </c>
      <c r="E184">
        <v>392199.15558767901</v>
      </c>
      <c r="F184">
        <v>1020424.6595121</v>
      </c>
      <c r="G184">
        <v>905142.32048843603</v>
      </c>
      <c r="H184">
        <v>1.3806519770000001</v>
      </c>
      <c r="I184">
        <v>1.3914801960000001</v>
      </c>
      <c r="J184">
        <v>1.4401629359999999</v>
      </c>
      <c r="K184">
        <v>1.3276163830000001</v>
      </c>
      <c r="L184">
        <v>1.1919401140000001</v>
      </c>
      <c r="M184">
        <v>1.205202168</v>
      </c>
      <c r="N184">
        <v>1.223666248</v>
      </c>
      <c r="O184">
        <v>2639186.7945145001</v>
      </c>
      <c r="P184">
        <v>1252648.54920341</v>
      </c>
      <c r="Q184">
        <v>1086452.00358518</v>
      </c>
      <c r="R184">
        <v>300086.24172591401</v>
      </c>
      <c r="S184">
        <v>2339100.5527885901</v>
      </c>
      <c r="T184">
        <v>140.23152312299999</v>
      </c>
      <c r="U184">
        <v>135.79484395</v>
      </c>
      <c r="V184">
        <v>188.36187966599999</v>
      </c>
      <c r="W184">
        <v>100.116666667</v>
      </c>
      <c r="X184">
        <v>100.12333333300001</v>
      </c>
      <c r="Y184">
        <v>100.076666667</v>
      </c>
      <c r="Z184">
        <v>106.06</v>
      </c>
      <c r="AA184">
        <v>4.3229783000000001E-2</v>
      </c>
      <c r="AB184">
        <v>-4.2869739999999998E-3</v>
      </c>
      <c r="AC184">
        <v>169734.990948427</v>
      </c>
      <c r="AD184">
        <v>151588.31713911</v>
      </c>
      <c r="AE184">
        <v>18146.673809316999</v>
      </c>
      <c r="AF184">
        <v>0.106911802</v>
      </c>
      <c r="AG184">
        <v>129254.73850042</v>
      </c>
      <c r="AI184">
        <v>-2.7681818E-2</v>
      </c>
      <c r="AJ184">
        <v>1.47049695</v>
      </c>
      <c r="AK184">
        <v>73.183276282999998</v>
      </c>
      <c r="AL184">
        <v>50.031500000000001</v>
      </c>
      <c r="AM184">
        <v>129.46856513200001</v>
      </c>
      <c r="AN184">
        <v>1.275454313</v>
      </c>
      <c r="AO184">
        <v>1.235171759</v>
      </c>
      <c r="AP184">
        <v>150.82602727</v>
      </c>
      <c r="AQ184">
        <v>42288.286008948002</v>
      </c>
      <c r="AS184">
        <v>12.610147856999999</v>
      </c>
      <c r="AV184">
        <v>0.65530476999999998</v>
      </c>
      <c r="AW184">
        <v>8.2634900420000008</v>
      </c>
      <c r="AX184">
        <v>0.1237</v>
      </c>
      <c r="AY184">
        <v>0.93785246899999997</v>
      </c>
      <c r="AZ184">
        <v>0.89956371199999996</v>
      </c>
    </row>
    <row r="185" spans="1:52">
      <c r="A185" s="22">
        <v>42278</v>
      </c>
      <c r="B185">
        <v>1919630.2165123201</v>
      </c>
      <c r="C185">
        <v>1040916.76188079</v>
      </c>
      <c r="D185">
        <v>380073.96539501299</v>
      </c>
      <c r="E185">
        <v>402913.66907367902</v>
      </c>
      <c r="F185">
        <v>1029854.7720235999</v>
      </c>
      <c r="G185">
        <v>923688.37932460697</v>
      </c>
      <c r="H185">
        <v>1.3849855179999999</v>
      </c>
      <c r="I185">
        <v>1.390399162</v>
      </c>
      <c r="J185">
        <v>1.4397401219999999</v>
      </c>
      <c r="K185">
        <v>1.3327052070000001</v>
      </c>
      <c r="L185">
        <v>1.18449643</v>
      </c>
      <c r="M185">
        <v>1.191608548</v>
      </c>
      <c r="N185">
        <v>1.2240583739999999</v>
      </c>
      <c r="O185">
        <v>2658660.0495392801</v>
      </c>
      <c r="P185">
        <v>1262098.08110808</v>
      </c>
      <c r="Q185">
        <v>1087641.3606529699</v>
      </c>
      <c r="R185">
        <v>308920.60777823301</v>
      </c>
      <c r="S185">
        <v>2349739.4417610499</v>
      </c>
      <c r="T185">
        <v>140.50252899899999</v>
      </c>
      <c r="U185">
        <v>136.555016346</v>
      </c>
      <c r="V185">
        <v>182.727900119</v>
      </c>
      <c r="W185">
        <v>100.06666666700001</v>
      </c>
      <c r="X185">
        <v>100.41</v>
      </c>
      <c r="Y185">
        <v>97.083333332999999</v>
      </c>
      <c r="Z185">
        <v>106.06</v>
      </c>
      <c r="AA185">
        <v>4.0944829000000002E-2</v>
      </c>
      <c r="AB185">
        <v>-3.8838929999999998E-3</v>
      </c>
      <c r="AC185">
        <v>169971.523552901</v>
      </c>
      <c r="AD185">
        <v>152116.99778924999</v>
      </c>
      <c r="AE185">
        <v>17854.525763651</v>
      </c>
      <c r="AF185">
        <v>0.10504421799999999</v>
      </c>
      <c r="AG185">
        <v>129791.50463174</v>
      </c>
      <c r="AI185">
        <v>-8.9200000000000002E-2</v>
      </c>
      <c r="AJ185">
        <v>1.184722506</v>
      </c>
      <c r="AK185">
        <v>65.758514727999994</v>
      </c>
      <c r="AL185">
        <v>43.420999999999999</v>
      </c>
      <c r="AM185">
        <v>122.55478053</v>
      </c>
      <c r="AN185">
        <v>1.2743484270000001</v>
      </c>
      <c r="AO185">
        <v>1.2291292069999999</v>
      </c>
      <c r="AP185">
        <v>150.931734885</v>
      </c>
      <c r="AQ185">
        <v>42557.005557146003</v>
      </c>
      <c r="AS185">
        <v>12.619432702999999</v>
      </c>
      <c r="AV185">
        <v>0.65746937599999999</v>
      </c>
      <c r="AW185">
        <v>8.2968905480000004</v>
      </c>
      <c r="AX185">
        <v>0.12379999999999999</v>
      </c>
      <c r="AY185">
        <v>0.936738874</v>
      </c>
      <c r="AZ185">
        <v>0.91301624000000003</v>
      </c>
    </row>
    <row r="186" spans="1:52">
      <c r="A186" s="22">
        <v>42370</v>
      </c>
      <c r="B186">
        <v>1931002.7095170701</v>
      </c>
      <c r="C186">
        <v>1047582.18534108</v>
      </c>
      <c r="D186">
        <v>383041.31180122303</v>
      </c>
      <c r="E186">
        <v>404851.575901301</v>
      </c>
      <c r="F186">
        <v>1035269.21886462</v>
      </c>
      <c r="G186">
        <v>929722.739288326</v>
      </c>
      <c r="H186">
        <v>1.3852936979999999</v>
      </c>
      <c r="I186">
        <v>1.387138948</v>
      </c>
      <c r="J186">
        <v>1.440249917</v>
      </c>
      <c r="K186">
        <v>1.3311827549999999</v>
      </c>
      <c r="L186">
        <v>1.168195307</v>
      </c>
      <c r="M186">
        <v>1.1653706960000001</v>
      </c>
      <c r="N186">
        <v>1.228922952</v>
      </c>
      <c r="O186">
        <v>2675005.8844991699</v>
      </c>
      <c r="P186">
        <v>1270274.6992808699</v>
      </c>
      <c r="Q186">
        <v>1102778.8514020001</v>
      </c>
      <c r="R186">
        <v>301952.333816303</v>
      </c>
      <c r="S186">
        <v>2373053.5506828702</v>
      </c>
      <c r="T186">
        <v>139.105446984</v>
      </c>
      <c r="U186">
        <v>135.713396907</v>
      </c>
      <c r="V186">
        <v>174.66591379600001</v>
      </c>
      <c r="W186">
        <v>99.706666666999993</v>
      </c>
      <c r="X186">
        <v>100.496666667</v>
      </c>
      <c r="Y186">
        <v>92.8</v>
      </c>
      <c r="Z186">
        <v>97.4</v>
      </c>
      <c r="AA186">
        <v>4.3089097E-2</v>
      </c>
      <c r="AB186">
        <v>-3.9855689999999996E-3</v>
      </c>
      <c r="AC186">
        <v>170099.73935352801</v>
      </c>
      <c r="AD186">
        <v>152557.80241752</v>
      </c>
      <c r="AE186">
        <v>17541.936936008002</v>
      </c>
      <c r="AF186">
        <v>0.103127359</v>
      </c>
      <c r="AG186">
        <v>130276.31571828001</v>
      </c>
      <c r="AI186">
        <v>-0.18672580599999999</v>
      </c>
      <c r="AJ186">
        <v>1.025615291</v>
      </c>
      <c r="AK186">
        <v>56.991510990000002</v>
      </c>
      <c r="AL186">
        <v>34.357399999999998</v>
      </c>
      <c r="AM186">
        <v>121.757295187</v>
      </c>
      <c r="AN186">
        <v>1.2799263759999999</v>
      </c>
      <c r="AO186">
        <v>1.207390132</v>
      </c>
      <c r="AP186">
        <v>151.66121608</v>
      </c>
      <c r="AQ186">
        <v>42772.727980807998</v>
      </c>
      <c r="AS186">
        <v>12.657515243000001</v>
      </c>
      <c r="AV186">
        <v>0.65783164999999999</v>
      </c>
      <c r="AW186">
        <v>8.3265141420000006</v>
      </c>
      <c r="AX186">
        <v>0.1241</v>
      </c>
      <c r="AY186">
        <v>0.91394308599999996</v>
      </c>
      <c r="AZ186">
        <v>0.90744367299999995</v>
      </c>
    </row>
    <row r="187" spans="1:52">
      <c r="A187" s="22">
        <v>42461</v>
      </c>
      <c r="B187">
        <v>1936446.2702663599</v>
      </c>
      <c r="C187">
        <v>1050750.7635844301</v>
      </c>
      <c r="D187">
        <v>384064.47342605999</v>
      </c>
      <c r="E187">
        <v>409211.055558972</v>
      </c>
      <c r="F187">
        <v>1047667.44545082</v>
      </c>
      <c r="G187">
        <v>941577.51746879204</v>
      </c>
      <c r="H187">
        <v>1.3862528460000001</v>
      </c>
      <c r="I187">
        <v>1.3918918790000001</v>
      </c>
      <c r="J187">
        <v>1.443163655</v>
      </c>
      <c r="K187">
        <v>1.3325999100000001</v>
      </c>
      <c r="L187">
        <v>1.1685724980000001</v>
      </c>
      <c r="M187">
        <v>1.1705559569999999</v>
      </c>
      <c r="N187">
        <v>1.2280079960000001</v>
      </c>
      <c r="O187">
        <v>2684404.1527952598</v>
      </c>
      <c r="P187">
        <v>1277831.92853778</v>
      </c>
      <c r="Q187">
        <v>1100139.5744203301</v>
      </c>
      <c r="R187">
        <v>306432.64983715798</v>
      </c>
      <c r="S187">
        <v>2377971.5029581101</v>
      </c>
      <c r="T187">
        <v>140.801569965</v>
      </c>
      <c r="U187">
        <v>137.260890714</v>
      </c>
      <c r="V187">
        <v>178.17303469500001</v>
      </c>
      <c r="W187">
        <v>100.10333333299999</v>
      </c>
      <c r="X187">
        <v>100.73</v>
      </c>
      <c r="Y187">
        <v>94.663333332999997</v>
      </c>
      <c r="Z187">
        <v>97.4</v>
      </c>
      <c r="AA187">
        <v>4.3717075000000001E-2</v>
      </c>
      <c r="AB187">
        <v>-1.770186E-3</v>
      </c>
      <c r="AC187">
        <v>170450.81137463899</v>
      </c>
      <c r="AD187">
        <v>153132.09447760001</v>
      </c>
      <c r="AE187">
        <v>17318.716897039001</v>
      </c>
      <c r="AF187">
        <v>0.101605365</v>
      </c>
      <c r="AG187">
        <v>130772.22140547</v>
      </c>
      <c r="AI187">
        <v>-0.25823076900000003</v>
      </c>
      <c r="AJ187">
        <v>0.93756195499999995</v>
      </c>
      <c r="AK187">
        <v>69.340361361000006</v>
      </c>
      <c r="AL187">
        <v>45.9527</v>
      </c>
      <c r="AM187">
        <v>128.528281462</v>
      </c>
      <c r="AN187">
        <v>1.285652354</v>
      </c>
      <c r="AO187">
        <v>1.209305487</v>
      </c>
      <c r="AP187">
        <v>152.329936557</v>
      </c>
      <c r="AQ187">
        <v>42913.494450601997</v>
      </c>
      <c r="AS187">
        <v>12.645593838</v>
      </c>
      <c r="AV187">
        <v>0.65988504199999998</v>
      </c>
      <c r="AW187">
        <v>8.3446382220000004</v>
      </c>
      <c r="AX187">
        <v>0.12280000000000001</v>
      </c>
      <c r="AY187">
        <v>0.90966971699999999</v>
      </c>
      <c r="AZ187">
        <v>0.885554964</v>
      </c>
    </row>
    <row r="188" spans="1:52">
      <c r="A188" s="22">
        <v>42552</v>
      </c>
      <c r="B188">
        <v>1943523.79356428</v>
      </c>
      <c r="C188">
        <v>1054459.79221609</v>
      </c>
      <c r="D188">
        <v>384871.63393279101</v>
      </c>
      <c r="E188">
        <v>412969.66364508303</v>
      </c>
      <c r="F188">
        <v>1051299.48215528</v>
      </c>
      <c r="G188">
        <v>948011.83227389096</v>
      </c>
      <c r="H188">
        <v>1.3884452570000001</v>
      </c>
      <c r="I188">
        <v>1.3945062070000001</v>
      </c>
      <c r="J188">
        <v>1.4470123859999999</v>
      </c>
      <c r="K188">
        <v>1.3368629160000001</v>
      </c>
      <c r="L188">
        <v>1.1737407339999999</v>
      </c>
      <c r="M188">
        <v>1.1789361199999999</v>
      </c>
      <c r="N188">
        <v>1.2311038240000001</v>
      </c>
      <c r="O188">
        <v>2698476.3923565</v>
      </c>
      <c r="P188">
        <v>1287934.98373855</v>
      </c>
      <c r="Q188">
        <v>1104744.58992124</v>
      </c>
      <c r="R188">
        <v>305796.81869670301</v>
      </c>
      <c r="S188">
        <v>2392679.5736597902</v>
      </c>
      <c r="T188">
        <v>140.609996846</v>
      </c>
      <c r="U188">
        <v>137.00749991500001</v>
      </c>
      <c r="V188">
        <v>178.706317837</v>
      </c>
      <c r="W188">
        <v>100.37</v>
      </c>
      <c r="X188">
        <v>100.996666667</v>
      </c>
      <c r="Y188">
        <v>94.946666667000002</v>
      </c>
      <c r="Z188">
        <v>97.4</v>
      </c>
      <c r="AA188">
        <v>3.9685182999999999E-2</v>
      </c>
      <c r="AB188">
        <v>-3.4160409999999999E-3</v>
      </c>
      <c r="AC188">
        <v>170538.375441265</v>
      </c>
      <c r="AD188">
        <v>153605.35140168999</v>
      </c>
      <c r="AE188">
        <v>16933.024039575001</v>
      </c>
      <c r="AF188">
        <v>9.9291576000000006E-2</v>
      </c>
      <c r="AG188">
        <v>131291.80638394001</v>
      </c>
      <c r="AI188">
        <v>-0.29818181799999999</v>
      </c>
      <c r="AJ188">
        <v>0.65653749699999997</v>
      </c>
      <c r="AK188">
        <v>69.302676003000002</v>
      </c>
      <c r="AL188">
        <v>45.801299999999998</v>
      </c>
      <c r="AM188">
        <v>128.99067153300001</v>
      </c>
      <c r="AN188">
        <v>1.288239168</v>
      </c>
      <c r="AO188">
        <v>1.2130147179999999</v>
      </c>
      <c r="AP188">
        <v>152.97147375899999</v>
      </c>
      <c r="AQ188">
        <v>43127.791153632003</v>
      </c>
      <c r="AS188">
        <v>12.652708879</v>
      </c>
      <c r="AV188">
        <v>0.66268032700000001</v>
      </c>
      <c r="AW188">
        <v>8.3847012620000001</v>
      </c>
      <c r="AX188">
        <v>0.12239999999999999</v>
      </c>
      <c r="AY188">
        <v>0.90990392399999998</v>
      </c>
      <c r="AZ188">
        <v>0.895552766</v>
      </c>
    </row>
    <row r="189" spans="1:52">
      <c r="A189" s="22">
        <v>42644</v>
      </c>
      <c r="B189">
        <v>1958591.78903766</v>
      </c>
      <c r="C189">
        <v>1060904.31466746</v>
      </c>
      <c r="D189">
        <v>386098.91655319202</v>
      </c>
      <c r="E189">
        <v>418057.099099999</v>
      </c>
      <c r="F189">
        <v>1067337.7753522301</v>
      </c>
      <c r="G189">
        <v>962416.91521697503</v>
      </c>
      <c r="H189">
        <v>1.3928024880000001</v>
      </c>
      <c r="I189">
        <v>1.400023979</v>
      </c>
      <c r="J189">
        <v>1.449643185</v>
      </c>
      <c r="K189">
        <v>1.3420885920000001</v>
      </c>
      <c r="L189">
        <v>1.181072205</v>
      </c>
      <c r="M189">
        <v>1.1934720839999999</v>
      </c>
      <c r="N189">
        <v>1.234482659</v>
      </c>
      <c r="O189">
        <v>2727931.5171184302</v>
      </c>
      <c r="P189">
        <v>1299395.36384177</v>
      </c>
      <c r="Q189">
        <v>1118452.23562779</v>
      </c>
      <c r="R189">
        <v>310083.91764886898</v>
      </c>
      <c r="S189">
        <v>2417847.5994695602</v>
      </c>
      <c r="T189">
        <v>141.53982735100001</v>
      </c>
      <c r="U189">
        <v>137.654551419</v>
      </c>
      <c r="V189">
        <v>183.03532216599999</v>
      </c>
      <c r="W189">
        <v>100.81</v>
      </c>
      <c r="X189">
        <v>101.226666667</v>
      </c>
      <c r="Y189">
        <v>97.246666667</v>
      </c>
      <c r="Z189">
        <v>97.4</v>
      </c>
      <c r="AA189">
        <v>4.1263374999999998E-2</v>
      </c>
      <c r="AB189">
        <v>2.1202999999999999E-4</v>
      </c>
      <c r="AC189">
        <v>170819.575582388</v>
      </c>
      <c r="AD189">
        <v>154208.20752319001</v>
      </c>
      <c r="AE189">
        <v>16611.368059198001</v>
      </c>
      <c r="AF189">
        <v>9.7245107999999997E-2</v>
      </c>
      <c r="AG189">
        <v>131902.33051231</v>
      </c>
      <c r="AI189">
        <v>-0.31248437499999998</v>
      </c>
      <c r="AJ189">
        <v>1.1042401509999999</v>
      </c>
      <c r="AK189">
        <v>73.644236245000002</v>
      </c>
      <c r="AL189">
        <v>50.0779</v>
      </c>
      <c r="AM189">
        <v>131.33417290599999</v>
      </c>
      <c r="AN189">
        <v>1.2942560169999999</v>
      </c>
      <c r="AO189">
        <v>1.2222674650000001</v>
      </c>
      <c r="AP189">
        <v>153.581135037</v>
      </c>
      <c r="AQ189">
        <v>43448.754557735003</v>
      </c>
      <c r="AS189">
        <v>12.700956846</v>
      </c>
      <c r="AV189">
        <v>0.66343347900000005</v>
      </c>
      <c r="AW189">
        <v>8.4262399820000002</v>
      </c>
      <c r="AX189">
        <v>0.1192</v>
      </c>
      <c r="AY189">
        <v>0.91409653499999999</v>
      </c>
      <c r="AZ189">
        <v>0.926831034</v>
      </c>
    </row>
    <row r="190" spans="1:52">
      <c r="A190" s="22">
        <v>42736</v>
      </c>
      <c r="B190">
        <v>1970468.50299464</v>
      </c>
      <c r="C190">
        <v>1064738.14582064</v>
      </c>
      <c r="D190">
        <v>386448.59298512101</v>
      </c>
      <c r="E190">
        <v>415990.93981257803</v>
      </c>
      <c r="F190">
        <v>1084623.78854848</v>
      </c>
      <c r="G190">
        <v>968635.15484966803</v>
      </c>
      <c r="H190">
        <v>1.394804629</v>
      </c>
      <c r="I190">
        <v>1.410219479</v>
      </c>
      <c r="J190">
        <v>1.457326978</v>
      </c>
      <c r="K190">
        <v>1.349165304</v>
      </c>
      <c r="L190">
        <v>1.19669146</v>
      </c>
      <c r="M190">
        <v>1.2165769740000001</v>
      </c>
      <c r="N190">
        <v>1.234286894</v>
      </c>
      <c r="O190">
        <v>2748418.5899879802</v>
      </c>
      <c r="P190">
        <v>1311009.3291114001</v>
      </c>
      <c r="Q190">
        <v>1121114.1195173</v>
      </c>
      <c r="R190">
        <v>316295.141359284</v>
      </c>
      <c r="S190">
        <v>2432123.4486286999</v>
      </c>
      <c r="T190">
        <v>141.55384489599999</v>
      </c>
      <c r="U190">
        <v>137.19754301399999</v>
      </c>
      <c r="V190">
        <v>189.05201079099999</v>
      </c>
      <c r="W190">
        <v>101.466666667</v>
      </c>
      <c r="X190">
        <v>101.59666666699999</v>
      </c>
      <c r="Y190">
        <v>100.443333333</v>
      </c>
      <c r="Z190">
        <v>95.31</v>
      </c>
      <c r="AA190">
        <v>3.7583762999999999E-2</v>
      </c>
      <c r="AB190">
        <v>-5.9106300000000001E-3</v>
      </c>
      <c r="AC190">
        <v>171171.21207581699</v>
      </c>
      <c r="AD190">
        <v>154978.30640946</v>
      </c>
      <c r="AE190">
        <v>16192.905666357001</v>
      </c>
      <c r="AF190">
        <v>9.4600637000000001E-2</v>
      </c>
      <c r="AG190">
        <v>132671.95847739</v>
      </c>
      <c r="AI190">
        <v>-0.32783076900000002</v>
      </c>
      <c r="AJ190">
        <v>1.4059489510000001</v>
      </c>
      <c r="AK190">
        <v>78.956107395000004</v>
      </c>
      <c r="AL190">
        <v>54.118200000000002</v>
      </c>
      <c r="AM190">
        <v>139.13913777900001</v>
      </c>
      <c r="AN190">
        <v>1.298295712</v>
      </c>
      <c r="AO190">
        <v>1.238308298</v>
      </c>
      <c r="AP190">
        <v>154.320388313</v>
      </c>
      <c r="AQ190">
        <v>43489.531479425998</v>
      </c>
      <c r="AS190">
        <v>12.714479520999999</v>
      </c>
      <c r="AV190">
        <v>0.66532874099999995</v>
      </c>
      <c r="AW190">
        <v>8.4593086569999993</v>
      </c>
      <c r="AX190">
        <v>0.1187</v>
      </c>
      <c r="AY190">
        <v>0.92120583099999998</v>
      </c>
      <c r="AZ190">
        <v>0.93914621499999995</v>
      </c>
    </row>
    <row r="191" spans="1:52">
      <c r="A191" s="22">
        <v>42826</v>
      </c>
      <c r="B191">
        <v>1984528.17143967</v>
      </c>
      <c r="C191">
        <v>1069920.66098758</v>
      </c>
      <c r="D191">
        <v>388233.76607442502</v>
      </c>
      <c r="E191">
        <v>424221.56964238401</v>
      </c>
      <c r="F191">
        <v>1096740.2764200501</v>
      </c>
      <c r="G191">
        <v>983192.50931678095</v>
      </c>
      <c r="H191">
        <v>1.4013547129999999</v>
      </c>
      <c r="I191">
        <v>1.412452563</v>
      </c>
      <c r="J191">
        <v>1.4602326329999999</v>
      </c>
      <c r="K191">
        <v>1.3501684549999999</v>
      </c>
      <c r="L191">
        <v>1.194316588</v>
      </c>
      <c r="M191">
        <v>1.2087019160000001</v>
      </c>
      <c r="N191">
        <v>1.240724959</v>
      </c>
      <c r="O191">
        <v>2781027.9060659702</v>
      </c>
      <c r="P191">
        <v>1322996.71232302</v>
      </c>
      <c r="Q191">
        <v>1139256.9216263799</v>
      </c>
      <c r="R191">
        <v>318774.272116579</v>
      </c>
      <c r="S191">
        <v>2462253.6339493999</v>
      </c>
      <c r="T191">
        <v>142.93690936499999</v>
      </c>
      <c r="U191">
        <v>138.885306727</v>
      </c>
      <c r="V191">
        <v>186.410690759</v>
      </c>
      <c r="W191">
        <v>101.593333333</v>
      </c>
      <c r="X191">
        <v>101.89666666700001</v>
      </c>
      <c r="Y191">
        <v>99.04</v>
      </c>
      <c r="Z191">
        <v>95.31</v>
      </c>
      <c r="AA191">
        <v>3.0893086E-2</v>
      </c>
      <c r="AB191">
        <v>-1.2784446E-2</v>
      </c>
      <c r="AC191">
        <v>171262.223277593</v>
      </c>
      <c r="AD191">
        <v>155608.11736505001</v>
      </c>
      <c r="AE191">
        <v>15654.105912543</v>
      </c>
      <c r="AF191">
        <v>9.1404313000000001E-2</v>
      </c>
      <c r="AG191">
        <v>133380.64802915999</v>
      </c>
      <c r="AI191">
        <v>-0.32991935500000003</v>
      </c>
      <c r="AJ191">
        <v>1.1679866670000001</v>
      </c>
      <c r="AK191">
        <v>74.394017191000003</v>
      </c>
      <c r="AL191">
        <v>50.276299999999999</v>
      </c>
      <c r="AM191">
        <v>133.90600808299999</v>
      </c>
      <c r="AN191">
        <v>1.301098383</v>
      </c>
      <c r="AO191">
        <v>1.230952195</v>
      </c>
      <c r="AP191">
        <v>155.29545510299999</v>
      </c>
      <c r="AQ191">
        <v>43870.665791332001</v>
      </c>
      <c r="AS191">
        <v>12.753371771999999</v>
      </c>
      <c r="AV191">
        <v>0.66665554599999999</v>
      </c>
      <c r="AW191">
        <v>8.5021060259999999</v>
      </c>
      <c r="AX191">
        <v>0.11840000000000001</v>
      </c>
      <c r="AY191">
        <v>0.90800121</v>
      </c>
      <c r="AZ191">
        <v>0.90733344900000001</v>
      </c>
    </row>
    <row r="192" spans="1:52">
      <c r="A192" s="22">
        <v>42917</v>
      </c>
      <c r="B192">
        <v>1998858.16640673</v>
      </c>
      <c r="C192">
        <v>1074034.43542715</v>
      </c>
      <c r="D192">
        <v>390116.52619656501</v>
      </c>
      <c r="E192">
        <v>423643.03290283901</v>
      </c>
      <c r="F192">
        <v>1112994.26729684</v>
      </c>
      <c r="G192">
        <v>988098.09889531694</v>
      </c>
      <c r="H192">
        <v>1.4069723169999999</v>
      </c>
      <c r="I192">
        <v>1.4145955269999999</v>
      </c>
      <c r="J192">
        <v>1.464422516</v>
      </c>
      <c r="K192">
        <v>1.3566774690000001</v>
      </c>
      <c r="L192">
        <v>1.190456204</v>
      </c>
      <c r="M192">
        <v>1.203471041</v>
      </c>
      <c r="N192">
        <v>1.247519687</v>
      </c>
      <c r="O192">
        <v>2812338.10629257</v>
      </c>
      <c r="P192">
        <v>1335106.0788189699</v>
      </c>
      <c r="Q192">
        <v>1158508.83435367</v>
      </c>
      <c r="R192">
        <v>318723.19311992801</v>
      </c>
      <c r="S192">
        <v>2493614.9131726399</v>
      </c>
      <c r="T192">
        <v>142.647213429</v>
      </c>
      <c r="U192">
        <v>138.71336297100001</v>
      </c>
      <c r="V192">
        <v>184.73555430100001</v>
      </c>
      <c r="W192">
        <v>101.803333333</v>
      </c>
      <c r="X192">
        <v>102.226666667</v>
      </c>
      <c r="Y192">
        <v>98.15</v>
      </c>
      <c r="Z192">
        <v>95.31</v>
      </c>
      <c r="AA192">
        <v>4.6026989999999997E-2</v>
      </c>
      <c r="AB192">
        <v>-2.2685840000000001E-3</v>
      </c>
      <c r="AC192">
        <v>171588.467921868</v>
      </c>
      <c r="AD192">
        <v>156207.20840972001</v>
      </c>
      <c r="AE192">
        <v>15381.259512148001</v>
      </c>
      <c r="AF192">
        <v>8.9640404000000007E-2</v>
      </c>
      <c r="AG192">
        <v>134007.69756507</v>
      </c>
      <c r="AI192">
        <v>-0.32961538499999998</v>
      </c>
      <c r="AJ192">
        <v>1.1199778039999999</v>
      </c>
      <c r="AK192">
        <v>76.681861686000005</v>
      </c>
      <c r="AL192">
        <v>51.740600000000001</v>
      </c>
      <c r="AM192">
        <v>138.35167755699999</v>
      </c>
      <c r="AN192">
        <v>1.304574363</v>
      </c>
      <c r="AO192">
        <v>1.2102583920000001</v>
      </c>
      <c r="AP192">
        <v>156.28395707000001</v>
      </c>
      <c r="AQ192">
        <v>44082.912683203998</v>
      </c>
      <c r="AS192">
        <v>12.79619671</v>
      </c>
      <c r="AV192">
        <v>0.667934374</v>
      </c>
      <c r="AW192">
        <v>8.5470196440000006</v>
      </c>
      <c r="AX192">
        <v>0.1198</v>
      </c>
      <c r="AY192">
        <v>0.87362725900000004</v>
      </c>
      <c r="AZ192">
        <v>0.85134807700000004</v>
      </c>
    </row>
    <row r="193" spans="1:52">
      <c r="A193" s="22">
        <v>43009</v>
      </c>
      <c r="B193">
        <v>2012519.1495622899</v>
      </c>
      <c r="C193">
        <v>1076214.25832136</v>
      </c>
      <c r="D193">
        <v>391121.96901762398</v>
      </c>
      <c r="E193">
        <v>429635.91327475902</v>
      </c>
      <c r="F193">
        <v>1139176.79035126</v>
      </c>
      <c r="G193">
        <v>1001590.85469392</v>
      </c>
      <c r="H193">
        <v>1.4103477710000001</v>
      </c>
      <c r="I193">
        <v>1.420789528</v>
      </c>
      <c r="J193">
        <v>1.4705288620000001</v>
      </c>
      <c r="K193">
        <v>1.3625415439999999</v>
      </c>
      <c r="L193">
        <v>1.194835214</v>
      </c>
      <c r="M193">
        <v>1.2144605690000001</v>
      </c>
      <c r="N193">
        <v>1.2502636140000001</v>
      </c>
      <c r="O193">
        <v>2838351.8964343001</v>
      </c>
      <c r="P193">
        <v>1348554.26193214</v>
      </c>
      <c r="Q193">
        <v>1167625.20266664</v>
      </c>
      <c r="R193">
        <v>322172.43183551601</v>
      </c>
      <c r="S193">
        <v>2516179.46459878</v>
      </c>
      <c r="T193">
        <v>143.55368135800001</v>
      </c>
      <c r="U193">
        <v>139.31064128200001</v>
      </c>
      <c r="V193">
        <v>189.484911224</v>
      </c>
      <c r="W193">
        <v>102.253333333</v>
      </c>
      <c r="X193">
        <v>102.45</v>
      </c>
      <c r="Y193">
        <v>100.673333333</v>
      </c>
      <c r="Z193">
        <v>95.31</v>
      </c>
      <c r="AA193">
        <v>4.5609957E-2</v>
      </c>
      <c r="AB193">
        <v>-5.3829960000000001E-3</v>
      </c>
      <c r="AC193">
        <v>171573.64605338301</v>
      </c>
      <c r="AD193">
        <v>156619.42029976001</v>
      </c>
      <c r="AE193">
        <v>14954.225753623001</v>
      </c>
      <c r="AF193">
        <v>8.7159222999999994E-2</v>
      </c>
      <c r="AG193">
        <v>134435.63898039001</v>
      </c>
      <c r="AI193">
        <v>-0.32885714300000002</v>
      </c>
      <c r="AJ193">
        <v>0.99401766199999997</v>
      </c>
      <c r="AK193">
        <v>85.391717255000003</v>
      </c>
      <c r="AL193">
        <v>61.468400000000003</v>
      </c>
      <c r="AM193">
        <v>139.817491316</v>
      </c>
      <c r="AN193">
        <v>1.310091718</v>
      </c>
      <c r="AO193">
        <v>1.212238328</v>
      </c>
      <c r="AP193">
        <v>157.00362693599999</v>
      </c>
      <c r="AQ193">
        <v>44218.325719897999</v>
      </c>
      <c r="AS193">
        <v>12.849742042000001</v>
      </c>
      <c r="AV193">
        <v>0.67008269799999998</v>
      </c>
      <c r="AW193">
        <v>8.6103898189999999</v>
      </c>
      <c r="AX193">
        <v>0.1217</v>
      </c>
      <c r="AY193">
        <v>0.86935310899999996</v>
      </c>
      <c r="AZ193">
        <v>0.84933933500000003</v>
      </c>
    </row>
  </sheetData>
  <pageMargins left="0.7" right="0.7" top="0.75" bottom="0.75" header="0.3" footer="0.3"/>
  <headerFooter>
    <oddHeader>&amp;R&amp;"Arial"&amp;10&amp;K000000 ECB-RESTRICTED&amp;1#_x000D_</oddHeader>
    <oddFooter>&amp;C_x000D_&amp;1#&amp;"Aptos"&amp;10&amp;K000000 NBB - Restricted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BD339-FF88-4E8F-8BA0-CE256ADB55E7}">
  <dimension ref="A1:I215"/>
  <sheetViews>
    <sheetView workbookViewId="0">
      <selection activeCell="I3" sqref="I3:I193"/>
    </sheetView>
  </sheetViews>
  <sheetFormatPr defaultRowHeight="15"/>
  <cols>
    <col min="1" max="1" width="19.85546875" customWidth="1"/>
  </cols>
  <sheetData>
    <row r="1" spans="1:9">
      <c r="B1" s="48" t="s">
        <v>1</v>
      </c>
      <c r="C1" s="48" t="s">
        <v>2</v>
      </c>
      <c r="E1" s="48" t="s">
        <v>4</v>
      </c>
      <c r="F1" s="48" t="s">
        <v>1</v>
      </c>
      <c r="G1" s="48" t="s">
        <v>2</v>
      </c>
      <c r="I1" s="48" t="s">
        <v>4</v>
      </c>
    </row>
    <row r="3" spans="1:9">
      <c r="A3" s="47">
        <f>awm19up18!A3</f>
        <v>25659</v>
      </c>
      <c r="B3">
        <f>(awm19up18!B3/awm19up18!B2-1)*100</f>
        <v>1.9221907917757131</v>
      </c>
      <c r="C3">
        <f>(awm19up18!C3/awm19up18!C2-1)*100</f>
        <v>1.244550410927503</v>
      </c>
      <c r="D3">
        <f>(awm19up18!D3/awm19up18!D2-1)*100</f>
        <v>1.7706729084455919</v>
      </c>
      <c r="E3">
        <f>(awm19up18!E3/awm19up18!E2-1)*100</f>
        <v>5.9385572869975478</v>
      </c>
      <c r="F3">
        <f>(AWMD_exIreland!C3/AWMD_exIreland!C2-1)*100</f>
        <v>1.9221907917757131</v>
      </c>
      <c r="G3">
        <f>(AWMD_exIreland!D3/AWMD_exIreland!D2-1)*100</f>
        <v>1.244550410927503</v>
      </c>
      <c r="H3">
        <f>(AWMD_exIreland!E3/AWMD_exIreland!E2-1)*100</f>
        <v>1.7706729084455919</v>
      </c>
      <c r="I3">
        <f>(AWMD_exIreland!F3/AWMD_exIreland!F2-1)*100</f>
        <v>5.9385572869975478</v>
      </c>
    </row>
    <row r="4" spans="1:9">
      <c r="A4" s="47">
        <f>awm19up18!A4</f>
        <v>25750</v>
      </c>
      <c r="B4">
        <f>(awm19up18!B4/awm19up18!B3-1)*100</f>
        <v>1.2047566601854909</v>
      </c>
      <c r="C4">
        <f>(awm19up18!C4/awm19up18!C3-1)*100</f>
        <v>1.199631028360848</v>
      </c>
      <c r="D4">
        <f>(awm19up18!D4/awm19up18!D3-1)*100</f>
        <v>1.4497557260986005</v>
      </c>
      <c r="E4">
        <f>(awm19up18!E4/awm19up18!E3-1)*100</f>
        <v>1.5214364975492112</v>
      </c>
      <c r="F4">
        <f>(AWMD_exIreland!C4/AWMD_exIreland!C3-1)*100</f>
        <v>1.2047566601854909</v>
      </c>
      <c r="G4">
        <f>(AWMD_exIreland!D4/AWMD_exIreland!D3-1)*100</f>
        <v>1.199631028360848</v>
      </c>
      <c r="H4">
        <f>(AWMD_exIreland!E4/AWMD_exIreland!E3-1)*100</f>
        <v>1.4497557260986005</v>
      </c>
      <c r="I4">
        <f>(AWMD_exIreland!F4/AWMD_exIreland!F3-1)*100</f>
        <v>1.5214364975492112</v>
      </c>
    </row>
    <row r="5" spans="1:9">
      <c r="A5" s="47">
        <f>awm19up18!A5</f>
        <v>25842</v>
      </c>
      <c r="B5">
        <f>(awm19up18!B5/awm19up18!B4-1)*100</f>
        <v>1.2113823705427906</v>
      </c>
      <c r="C5">
        <f>(awm19up18!C5/awm19up18!C4-1)*100</f>
        <v>1.9418375676137467</v>
      </c>
      <c r="D5">
        <f>(awm19up18!D5/awm19up18!D4-1)*100</f>
        <v>1.6466155834703011</v>
      </c>
      <c r="E5">
        <f>(awm19up18!E5/awm19up18!E4-1)*100</f>
        <v>-0.40799694950371945</v>
      </c>
      <c r="F5">
        <f>(AWMD_exIreland!C5/AWMD_exIreland!C4-1)*100</f>
        <v>1.2113823705427906</v>
      </c>
      <c r="G5">
        <f>(AWMD_exIreland!D5/AWMD_exIreland!D4-1)*100</f>
        <v>1.9418375676137467</v>
      </c>
      <c r="H5">
        <f>(AWMD_exIreland!E5/AWMD_exIreland!E4-1)*100</f>
        <v>1.6466155834703011</v>
      </c>
      <c r="I5">
        <f>(AWMD_exIreland!F5/AWMD_exIreland!F4-1)*100</f>
        <v>-0.40799694950370835</v>
      </c>
    </row>
    <row r="6" spans="1:9">
      <c r="A6" s="47">
        <f>awm19up18!A6</f>
        <v>25934</v>
      </c>
      <c r="B6">
        <f>(awm19up18!B6/awm19up18!B5-1)*100</f>
        <v>-0.17484893641122046</v>
      </c>
      <c r="C6">
        <f>(awm19up18!C6/awm19up18!C5-1)*100</f>
        <v>0.6885728510532152</v>
      </c>
      <c r="D6">
        <f>(awm19up18!D6/awm19up18!D5-1)*100</f>
        <v>0.33367457957220736</v>
      </c>
      <c r="E6">
        <f>(awm19up18!E6/awm19up18!E5-1)*100</f>
        <v>-0.53630215827309424</v>
      </c>
      <c r="F6">
        <f>(AWMD_exIreland!C6/AWMD_exIreland!C5-1)*100</f>
        <v>-0.17484893641122046</v>
      </c>
      <c r="G6">
        <f>(AWMD_exIreland!D6/AWMD_exIreland!D5-1)*100</f>
        <v>0.6885728510532152</v>
      </c>
      <c r="H6">
        <f>(AWMD_exIreland!E6/AWMD_exIreland!E5-1)*100</f>
        <v>0.33367457957220736</v>
      </c>
      <c r="I6">
        <f>(AWMD_exIreland!F6/AWMD_exIreland!F5-1)*100</f>
        <v>-0.53630215827308314</v>
      </c>
    </row>
    <row r="7" spans="1:9">
      <c r="A7" s="47">
        <f>awm19up18!A7</f>
        <v>26024</v>
      </c>
      <c r="B7">
        <f>(awm19up18!B7/awm19up18!B6-1)*100</f>
        <v>1.2810160400255732</v>
      </c>
      <c r="C7">
        <f>(awm19up18!C7/awm19up18!C6-1)*100</f>
        <v>1.4837708529161775</v>
      </c>
      <c r="D7">
        <f>(awm19up18!D7/awm19up18!D6-1)*100</f>
        <v>1.8039800249143534</v>
      </c>
      <c r="E7">
        <f>(awm19up18!E7/awm19up18!E6-1)*100</f>
        <v>2.6428826568084318</v>
      </c>
      <c r="F7">
        <f>(AWMD_exIreland!C7/AWMD_exIreland!C6-1)*100</f>
        <v>1.2810160400255732</v>
      </c>
      <c r="G7">
        <f>(AWMD_exIreland!D7/AWMD_exIreland!D6-1)*100</f>
        <v>1.4837708529161775</v>
      </c>
      <c r="H7">
        <f>(AWMD_exIreland!E7/AWMD_exIreland!E6-1)*100</f>
        <v>1.8039800249143534</v>
      </c>
      <c r="I7">
        <f>(AWMD_exIreland!F7/AWMD_exIreland!F6-1)*100</f>
        <v>2.6428826568084318</v>
      </c>
    </row>
    <row r="8" spans="1:9">
      <c r="A8" s="47">
        <f>awm19up18!A8</f>
        <v>26115</v>
      </c>
      <c r="B8">
        <f>(awm19up18!B8/awm19up18!B7-1)*100</f>
        <v>1.55959056598729</v>
      </c>
      <c r="C8">
        <f>(awm19up18!C8/awm19up18!C7-1)*100</f>
        <v>0.87252262634247568</v>
      </c>
      <c r="D8">
        <f>(awm19up18!D8/awm19up18!D7-1)*100</f>
        <v>1.0813304182905492</v>
      </c>
      <c r="E8">
        <f>(awm19up18!E8/awm19up18!E7-1)*100</f>
        <v>0.47246850192670387</v>
      </c>
      <c r="F8">
        <f>(AWMD_exIreland!C8/AWMD_exIreland!C7-1)*100</f>
        <v>1.55959056598729</v>
      </c>
      <c r="G8">
        <f>(AWMD_exIreland!D8/AWMD_exIreland!D7-1)*100</f>
        <v>0.87252262634247568</v>
      </c>
      <c r="H8">
        <f>(AWMD_exIreland!E8/AWMD_exIreland!E7-1)*100</f>
        <v>1.0813304182905492</v>
      </c>
      <c r="I8">
        <f>(AWMD_exIreland!F8/AWMD_exIreland!F7-1)*100</f>
        <v>0.47246850192670387</v>
      </c>
    </row>
    <row r="9" spans="1:9">
      <c r="A9" s="47">
        <f>awm19up18!A9</f>
        <v>26207</v>
      </c>
      <c r="B9">
        <f>(awm19up18!B9/awm19up18!B8-1)*100</f>
        <v>0.79537110602678762</v>
      </c>
      <c r="C9">
        <f>(awm19up18!C9/awm19up18!C8-1)*100</f>
        <v>1.1528539235143187</v>
      </c>
      <c r="D9">
        <f>(awm19up18!D9/awm19up18!D8-1)*100</f>
        <v>0.74566433239469099</v>
      </c>
      <c r="E9">
        <f>(awm19up18!E9/awm19up18!E8-1)*100</f>
        <v>1.2467636661860793</v>
      </c>
      <c r="F9">
        <f>(AWMD_exIreland!C9/AWMD_exIreland!C8-1)*100</f>
        <v>0.79537110602678762</v>
      </c>
      <c r="G9">
        <f>(AWMD_exIreland!D9/AWMD_exIreland!D8-1)*100</f>
        <v>1.1528539235143187</v>
      </c>
      <c r="H9">
        <f>(AWMD_exIreland!E9/AWMD_exIreland!E8-1)*100</f>
        <v>0.74566433239469099</v>
      </c>
      <c r="I9">
        <f>(AWMD_exIreland!F9/AWMD_exIreland!F8-1)*100</f>
        <v>1.2467636661860793</v>
      </c>
    </row>
    <row r="10" spans="1:9">
      <c r="A10" s="47">
        <f>awm19up18!A10</f>
        <v>26299</v>
      </c>
      <c r="B10">
        <f>(awm19up18!B10/awm19up18!B9-1)*100</f>
        <v>1.4818128860124125</v>
      </c>
      <c r="C10">
        <f>(awm19up18!C10/awm19up18!C9-1)*100</f>
        <v>1.702521544481983</v>
      </c>
      <c r="D10">
        <f>(awm19up18!D10/awm19up18!D9-1)*100</f>
        <v>1.7109976845017139</v>
      </c>
      <c r="E10">
        <f>(awm19up18!E10/awm19up18!E9-1)*100</f>
        <v>1.1874248105017582</v>
      </c>
      <c r="F10">
        <f>(AWMD_exIreland!C10/AWMD_exIreland!C9-1)*100</f>
        <v>1.4818128860124125</v>
      </c>
      <c r="G10">
        <f>(AWMD_exIreland!D10/AWMD_exIreland!D9-1)*100</f>
        <v>1.702521544481983</v>
      </c>
      <c r="H10">
        <f>(AWMD_exIreland!E10/AWMD_exIreland!E9-1)*100</f>
        <v>1.7109976845017139</v>
      </c>
      <c r="I10">
        <f>(AWMD_exIreland!F10/AWMD_exIreland!F9-1)*100</f>
        <v>1.1874248105017582</v>
      </c>
    </row>
    <row r="11" spans="1:9">
      <c r="A11" s="47">
        <f>awm19up18!A11</f>
        <v>26390</v>
      </c>
      <c r="B11">
        <f>(awm19up18!B11/awm19up18!B10-1)*100</f>
        <v>0.67334512253451884</v>
      </c>
      <c r="C11">
        <f>(awm19up18!C11/awm19up18!C10-1)*100</f>
        <v>0.43968387001855902</v>
      </c>
      <c r="D11">
        <f>(awm19up18!D11/awm19up18!D10-1)*100</f>
        <v>0.56511267390597641</v>
      </c>
      <c r="E11">
        <f>(awm19up18!E11/awm19up18!E10-1)*100</f>
        <v>1.4043110068416853</v>
      </c>
      <c r="F11">
        <f>(AWMD_exIreland!C11/AWMD_exIreland!C10-1)*100</f>
        <v>0.67334512253451884</v>
      </c>
      <c r="G11">
        <f>(AWMD_exIreland!D11/AWMD_exIreland!D10-1)*100</f>
        <v>0.43968387001855902</v>
      </c>
      <c r="H11">
        <f>(AWMD_exIreland!E11/AWMD_exIreland!E10-1)*100</f>
        <v>0.56511267390597641</v>
      </c>
      <c r="I11">
        <f>(AWMD_exIreland!F11/AWMD_exIreland!F10-1)*100</f>
        <v>1.4043110068416853</v>
      </c>
    </row>
    <row r="12" spans="1:9">
      <c r="A12" s="47">
        <f>awm19up18!A12</f>
        <v>26481</v>
      </c>
      <c r="B12">
        <f>(awm19up18!B12/awm19up18!B11-1)*100</f>
        <v>1.3673687209960539</v>
      </c>
      <c r="C12">
        <f>(awm19up18!C12/awm19up18!C11-1)*100</f>
        <v>1.8041652301385103</v>
      </c>
      <c r="D12">
        <f>(awm19up18!D12/awm19up18!D11-1)*100</f>
        <v>1.0292906826827819</v>
      </c>
      <c r="E12">
        <f>(awm19up18!E12/awm19up18!E11-1)*100</f>
        <v>1.3670014533491814</v>
      </c>
      <c r="F12">
        <f>(AWMD_exIreland!C12/AWMD_exIreland!C11-1)*100</f>
        <v>1.3673687209960539</v>
      </c>
      <c r="G12">
        <f>(AWMD_exIreland!D12/AWMD_exIreland!D11-1)*100</f>
        <v>1.8041652301385103</v>
      </c>
      <c r="H12">
        <f>(AWMD_exIreland!E12/AWMD_exIreland!E11-1)*100</f>
        <v>1.0292906826827819</v>
      </c>
      <c r="I12">
        <f>(AWMD_exIreland!F12/AWMD_exIreland!F11-1)*100</f>
        <v>1.3670014533491814</v>
      </c>
    </row>
    <row r="13" spans="1:9">
      <c r="A13" s="47">
        <f>awm19up18!A13</f>
        <v>26573</v>
      </c>
      <c r="B13">
        <f>(awm19up18!B13/awm19up18!B12-1)*100</f>
        <v>1.4638257308692948</v>
      </c>
      <c r="C13">
        <f>(awm19up18!C13/awm19up18!C12-1)*100</f>
        <v>1.0103128283564633</v>
      </c>
      <c r="D13">
        <f>(awm19up18!D13/awm19up18!D12-1)*100</f>
        <v>1.1164078041814296</v>
      </c>
      <c r="E13">
        <f>(awm19up18!E13/awm19up18!E12-1)*100</f>
        <v>2.3777715026956248</v>
      </c>
      <c r="F13">
        <f>(AWMD_exIreland!C13/AWMD_exIreland!C12-1)*100</f>
        <v>1.4638257308692948</v>
      </c>
      <c r="G13">
        <f>(AWMD_exIreland!D13/AWMD_exIreland!D12-1)*100</f>
        <v>1.0103128283564633</v>
      </c>
      <c r="H13">
        <f>(AWMD_exIreland!E13/AWMD_exIreland!E12-1)*100</f>
        <v>1.1164078041814296</v>
      </c>
      <c r="I13">
        <f>(AWMD_exIreland!F13/AWMD_exIreland!F12-1)*100</f>
        <v>2.3777715026956248</v>
      </c>
    </row>
    <row r="14" spans="1:9">
      <c r="A14" s="47">
        <f>awm19up18!A14</f>
        <v>26665</v>
      </c>
      <c r="B14">
        <f>(awm19up18!B14/awm19up18!B13-1)*100</f>
        <v>1.9252428742472016</v>
      </c>
      <c r="C14">
        <f>(awm19up18!C14/awm19up18!C13-1)*100</f>
        <v>2.0933729735269413</v>
      </c>
      <c r="D14">
        <f>(awm19up18!D14/awm19up18!D13-1)*100</f>
        <v>1.9069680402184153</v>
      </c>
      <c r="E14">
        <f>(awm19up18!E14/awm19up18!E13-1)*100</f>
        <v>2.1043571433660535</v>
      </c>
      <c r="F14">
        <f>(AWMD_exIreland!C14/AWMD_exIreland!C13-1)*100</f>
        <v>1.9252428742472016</v>
      </c>
      <c r="G14">
        <f>(AWMD_exIreland!D14/AWMD_exIreland!D13-1)*100</f>
        <v>2.0933729735269413</v>
      </c>
      <c r="H14">
        <f>(AWMD_exIreland!E14/AWMD_exIreland!E13-1)*100</f>
        <v>1.9069680402184153</v>
      </c>
      <c r="I14">
        <f>(AWMD_exIreland!F14/AWMD_exIreland!F13-1)*100</f>
        <v>2.1043571433660535</v>
      </c>
    </row>
    <row r="15" spans="1:9">
      <c r="A15" s="47">
        <f>awm19up18!A15</f>
        <v>26755</v>
      </c>
      <c r="B15">
        <f>(awm19up18!B15/awm19up18!B14-1)*100</f>
        <v>1.212495016502646</v>
      </c>
      <c r="C15">
        <f>(awm19up18!C15/awm19up18!C14-1)*100</f>
        <v>1.0203493828871535</v>
      </c>
      <c r="D15">
        <f>(awm19up18!D15/awm19up18!D14-1)*100</f>
        <v>0.53137479415787947</v>
      </c>
      <c r="E15">
        <f>(awm19up18!E15/awm19up18!E14-1)*100</f>
        <v>9.8119897344117746E-2</v>
      </c>
      <c r="F15">
        <f>(AWMD_exIreland!C15/AWMD_exIreland!C14-1)*100</f>
        <v>1.212495016502646</v>
      </c>
      <c r="G15">
        <f>(AWMD_exIreland!D15/AWMD_exIreland!D14-1)*100</f>
        <v>1.0203493828871535</v>
      </c>
      <c r="H15">
        <f>(AWMD_exIreland!E15/AWMD_exIreland!E14-1)*100</f>
        <v>0.53137479415787947</v>
      </c>
      <c r="I15">
        <f>(AWMD_exIreland!F15/AWMD_exIreland!F14-1)*100</f>
        <v>9.8119897344117746E-2</v>
      </c>
    </row>
    <row r="16" spans="1:9">
      <c r="A16" s="47">
        <f>awm19up18!A16</f>
        <v>26846</v>
      </c>
      <c r="B16">
        <f>(awm19up18!B16/awm19up18!B15-1)*100</f>
        <v>1.3732493599587281</v>
      </c>
      <c r="C16">
        <f>(awm19up18!C16/awm19up18!C15-1)*100</f>
        <v>0.51609161430548056</v>
      </c>
      <c r="D16">
        <f>(awm19up18!D16/awm19up18!D15-1)*100</f>
        <v>0.37981370107471601</v>
      </c>
      <c r="E16">
        <f>(awm19up18!E16/awm19up18!E15-1)*100</f>
        <v>0.54619352848592762</v>
      </c>
      <c r="F16">
        <f>(AWMD_exIreland!C16/AWMD_exIreland!C15-1)*100</f>
        <v>1.3732493599587281</v>
      </c>
      <c r="G16">
        <f>(AWMD_exIreland!D16/AWMD_exIreland!D15-1)*100</f>
        <v>0.51609161430548056</v>
      </c>
      <c r="H16">
        <f>(AWMD_exIreland!E16/AWMD_exIreland!E15-1)*100</f>
        <v>0.37981370107471601</v>
      </c>
      <c r="I16">
        <f>(AWMD_exIreland!F16/AWMD_exIreland!F15-1)*100</f>
        <v>0.54619352848592762</v>
      </c>
    </row>
    <row r="17" spans="1:9">
      <c r="A17" s="47">
        <f>awm19up18!A17</f>
        <v>26938</v>
      </c>
      <c r="B17">
        <f>(awm19up18!B17/awm19up18!B16-1)*100</f>
        <v>1.0926099919332577</v>
      </c>
      <c r="C17">
        <f>(awm19up18!C17/awm19up18!C16-1)*100</f>
        <v>0.99346592160962643</v>
      </c>
      <c r="D17">
        <f>(awm19up18!D17/awm19up18!D16-1)*100</f>
        <v>1.6099630526083875</v>
      </c>
      <c r="E17">
        <f>(awm19up18!E17/awm19up18!E16-1)*100</f>
        <v>0.30474759359027104</v>
      </c>
      <c r="F17">
        <f>(AWMD_exIreland!C17/AWMD_exIreland!C16-1)*100</f>
        <v>1.0926099919332577</v>
      </c>
      <c r="G17">
        <f>(AWMD_exIreland!D17/AWMD_exIreland!D16-1)*100</f>
        <v>0.99346592160962643</v>
      </c>
      <c r="H17">
        <f>(AWMD_exIreland!E17/AWMD_exIreland!E16-1)*100</f>
        <v>1.6099630526083875</v>
      </c>
      <c r="I17">
        <f>(AWMD_exIreland!F17/AWMD_exIreland!F16-1)*100</f>
        <v>0.30474759359027104</v>
      </c>
    </row>
    <row r="18" spans="1:9">
      <c r="A18" s="47">
        <f>awm19up18!A18</f>
        <v>27030</v>
      </c>
      <c r="B18">
        <f>(awm19up18!B18/awm19up18!B17-1)*100</f>
        <v>0.99008423540540846</v>
      </c>
      <c r="C18">
        <f>(awm19up18!C18/awm19up18!C17-1)*100</f>
        <v>0.10376504046556434</v>
      </c>
      <c r="D18">
        <f>(awm19up18!D18/awm19up18!D17-1)*100</f>
        <v>1.5801735687632545</v>
      </c>
      <c r="E18">
        <f>(awm19up18!E18/awm19up18!E17-1)*100</f>
        <v>-0.34253098831364959</v>
      </c>
      <c r="F18">
        <f>(AWMD_exIreland!C18/AWMD_exIreland!C17-1)*100</f>
        <v>0.99008423540540846</v>
      </c>
      <c r="G18">
        <f>(AWMD_exIreland!D18/AWMD_exIreland!D17-1)*100</f>
        <v>0.10376504046556434</v>
      </c>
      <c r="H18">
        <f>(AWMD_exIreland!E18/AWMD_exIreland!E17-1)*100</f>
        <v>1.5801735687632545</v>
      </c>
      <c r="I18">
        <f>(AWMD_exIreland!F18/AWMD_exIreland!F17-1)*100</f>
        <v>-0.34253098831366069</v>
      </c>
    </row>
    <row r="19" spans="1:9">
      <c r="A19" s="47">
        <f>awm19up18!A19</f>
        <v>27120</v>
      </c>
      <c r="B19">
        <f>(awm19up18!B19/awm19up18!B18-1)*100</f>
        <v>0.18094702546909147</v>
      </c>
      <c r="C19">
        <f>(awm19up18!C19/awm19up18!C18-1)*100</f>
        <v>0.94553712603735462</v>
      </c>
      <c r="D19">
        <f>(awm19up18!D19/awm19up18!D18-1)*100</f>
        <v>0.95307307816967501</v>
      </c>
      <c r="E19">
        <f>(awm19up18!E19/awm19up18!E18-1)*100</f>
        <v>-2.6575299675876685</v>
      </c>
      <c r="F19">
        <f>(AWMD_exIreland!C19/AWMD_exIreland!C18-1)*100</f>
        <v>0.18094702546909147</v>
      </c>
      <c r="G19">
        <f>(AWMD_exIreland!D19/AWMD_exIreland!D18-1)*100</f>
        <v>0.94553712603735462</v>
      </c>
      <c r="H19">
        <f>(AWMD_exIreland!E19/AWMD_exIreland!E18-1)*100</f>
        <v>0.95307307816967501</v>
      </c>
      <c r="I19">
        <f>(AWMD_exIreland!F19/AWMD_exIreland!F18-1)*100</f>
        <v>-2.6575299675876685</v>
      </c>
    </row>
    <row r="20" spans="1:9">
      <c r="A20" s="47">
        <f>awm19up18!A20</f>
        <v>27211</v>
      </c>
      <c r="B20">
        <f>(awm19up18!B20/awm19up18!B19-1)*100</f>
        <v>0.6812412681022062</v>
      </c>
      <c r="C20">
        <f>(awm19up18!C20/awm19up18!C19-1)*100</f>
        <v>0.64897617101311589</v>
      </c>
      <c r="D20">
        <f>(awm19up18!D20/awm19up18!D19-1)*100</f>
        <v>0.81648850624045366</v>
      </c>
      <c r="E20">
        <f>(awm19up18!E20/awm19up18!E19-1)*100</f>
        <v>9.3725101927555343E-2</v>
      </c>
      <c r="F20">
        <f>(AWMD_exIreland!C20/AWMD_exIreland!C19-1)*100</f>
        <v>0.6812412681022062</v>
      </c>
      <c r="G20">
        <f>(AWMD_exIreland!D20/AWMD_exIreland!D19-1)*100</f>
        <v>0.64897617101311589</v>
      </c>
      <c r="H20">
        <f>(AWMD_exIreland!E20/AWMD_exIreland!E19-1)*100</f>
        <v>0.81648850624045366</v>
      </c>
      <c r="I20">
        <f>(AWMD_exIreland!F20/AWMD_exIreland!F19-1)*100</f>
        <v>9.3725101927555343E-2</v>
      </c>
    </row>
    <row r="21" spans="1:9">
      <c r="A21" s="47">
        <f>awm19up18!A21</f>
        <v>27303</v>
      </c>
      <c r="B21">
        <f>(awm19up18!B21/awm19up18!B20-1)*100</f>
        <v>-1.5934204092446613</v>
      </c>
      <c r="C21">
        <f>(awm19up18!C21/awm19up18!C20-1)*100</f>
        <v>-0.96211928475518071</v>
      </c>
      <c r="D21">
        <f>(awm19up18!D21/awm19up18!D20-1)*100</f>
        <v>1.0035720133989123</v>
      </c>
      <c r="E21">
        <f>(awm19up18!E21/awm19up18!E20-1)*100</f>
        <v>-2.9420274678768732</v>
      </c>
      <c r="F21">
        <f>(AWMD_exIreland!C21/AWMD_exIreland!C20-1)*100</f>
        <v>-1.5934204092446613</v>
      </c>
      <c r="G21">
        <f>(AWMD_exIreland!D21/AWMD_exIreland!D20-1)*100</f>
        <v>-0.96211928475518071</v>
      </c>
      <c r="H21">
        <f>(AWMD_exIreland!E21/AWMD_exIreland!E20-1)*100</f>
        <v>1.0035720133989123</v>
      </c>
      <c r="I21">
        <f>(AWMD_exIreland!F21/AWMD_exIreland!F20-1)*100</f>
        <v>-2.9420274678768732</v>
      </c>
    </row>
    <row r="22" spans="1:9">
      <c r="A22" s="47">
        <f>awm19up18!A22</f>
        <v>27395</v>
      </c>
      <c r="B22">
        <f>(awm19up18!B22/awm19up18!B21-1)*100</f>
        <v>-0.93332215237481586</v>
      </c>
      <c r="C22">
        <f>(awm19up18!C22/awm19up18!C21-1)*100</f>
        <v>0.65684626913458111</v>
      </c>
      <c r="D22">
        <f>(awm19up18!D22/awm19up18!D21-1)*100</f>
        <v>1.1809618543321632</v>
      </c>
      <c r="E22">
        <f>(awm19up18!E22/awm19up18!E21-1)*100</f>
        <v>-1.4184993154726211</v>
      </c>
      <c r="F22">
        <f>(AWMD_exIreland!C22/AWMD_exIreland!C21-1)*100</f>
        <v>-0.93332215237481586</v>
      </c>
      <c r="G22">
        <f>(AWMD_exIreland!D22/AWMD_exIreland!D21-1)*100</f>
        <v>0.65684626913458111</v>
      </c>
      <c r="H22">
        <f>(AWMD_exIreland!E22/AWMD_exIreland!E21-1)*100</f>
        <v>1.1809618543321632</v>
      </c>
      <c r="I22">
        <f>(AWMD_exIreland!F22/AWMD_exIreland!F21-1)*100</f>
        <v>-1.4184993154726211</v>
      </c>
    </row>
    <row r="23" spans="1:9">
      <c r="A23" s="47">
        <f>awm19up18!A23</f>
        <v>27485</v>
      </c>
      <c r="B23">
        <f>(awm19up18!B23/awm19up18!B22-1)*100</f>
        <v>0.51632287628089468</v>
      </c>
      <c r="C23">
        <f>(awm19up18!C23/awm19up18!C22-1)*100</f>
        <v>1.4088526640274157</v>
      </c>
      <c r="D23">
        <f>(awm19up18!D23/awm19up18!D22-1)*100</f>
        <v>1.2633258809026993</v>
      </c>
      <c r="E23">
        <f>(awm19up18!E23/awm19up18!E22-1)*100</f>
        <v>-1.3784178094530142</v>
      </c>
      <c r="F23">
        <f>(AWMD_exIreland!C23/AWMD_exIreland!C22-1)*100</f>
        <v>0.51632287628089468</v>
      </c>
      <c r="G23">
        <f>(AWMD_exIreland!D23/AWMD_exIreland!D22-1)*100</f>
        <v>1.4088526640274157</v>
      </c>
      <c r="H23">
        <f>(AWMD_exIreland!E23/AWMD_exIreland!E22-1)*100</f>
        <v>1.2633258809026993</v>
      </c>
      <c r="I23">
        <f>(AWMD_exIreland!F23/AWMD_exIreland!F22-1)*100</f>
        <v>-1.3784178094530142</v>
      </c>
    </row>
    <row r="24" spans="1:9">
      <c r="A24" s="47">
        <f>awm19up18!A24</f>
        <v>27576</v>
      </c>
      <c r="B24">
        <f>(awm19up18!B24/awm19up18!B23-1)*100</f>
        <v>0.89328591277728631</v>
      </c>
      <c r="C24">
        <f>(awm19up18!C24/awm19up18!C23-1)*100</f>
        <v>1.217260059460501</v>
      </c>
      <c r="D24">
        <f>(awm19up18!D24/awm19up18!D23-1)*100</f>
        <v>1.598969686148366</v>
      </c>
      <c r="E24">
        <f>(awm19up18!E24/awm19up18!E23-1)*100</f>
        <v>0.37981575394816502</v>
      </c>
      <c r="F24">
        <f>(AWMD_exIreland!C24/AWMD_exIreland!C23-1)*100</f>
        <v>0.89328591277728631</v>
      </c>
      <c r="G24">
        <f>(AWMD_exIreland!D24/AWMD_exIreland!D23-1)*100</f>
        <v>1.217260059460501</v>
      </c>
      <c r="H24">
        <f>(AWMD_exIreland!E24/AWMD_exIreland!E23-1)*100</f>
        <v>1.598969686148366</v>
      </c>
      <c r="I24">
        <f>(AWMD_exIreland!F24/AWMD_exIreland!F23-1)*100</f>
        <v>0.37981575394816502</v>
      </c>
    </row>
    <row r="25" spans="1:9">
      <c r="A25" s="47">
        <f>awm19up18!A25</f>
        <v>27668</v>
      </c>
      <c r="B25">
        <f>(awm19up18!B25/awm19up18!B24-1)*100</f>
        <v>1.0566863366213708</v>
      </c>
      <c r="C25">
        <f>(awm19up18!C25/awm19up18!C24-1)*100</f>
        <v>1.3573696639266331</v>
      </c>
      <c r="D25">
        <f>(awm19up18!D25/awm19up18!D24-1)*100</f>
        <v>0.46673631392371018</v>
      </c>
      <c r="E25">
        <f>(awm19up18!E25/awm19up18!E24-1)*100</f>
        <v>1.618341421740932</v>
      </c>
      <c r="F25">
        <f>(AWMD_exIreland!C25/AWMD_exIreland!C24-1)*100</f>
        <v>1.0566863366213708</v>
      </c>
      <c r="G25">
        <f>(AWMD_exIreland!D25/AWMD_exIreland!D24-1)*100</f>
        <v>1.3573696639266331</v>
      </c>
      <c r="H25">
        <f>(AWMD_exIreland!E25/AWMD_exIreland!E24-1)*100</f>
        <v>0.46673631392371018</v>
      </c>
      <c r="I25">
        <f>(AWMD_exIreland!F25/AWMD_exIreland!F24-1)*100</f>
        <v>1.618341421740932</v>
      </c>
    </row>
    <row r="26" spans="1:9">
      <c r="A26" s="47">
        <f>awm19up18!A26</f>
        <v>27760</v>
      </c>
      <c r="B26">
        <f>(awm19up18!B26/awm19up18!B25-1)*100</f>
        <v>1.632729627194629</v>
      </c>
      <c r="C26">
        <f>(awm19up18!C26/awm19up18!C25-1)*100</f>
        <v>1.3051218734922099</v>
      </c>
      <c r="D26">
        <f>(awm19up18!D26/awm19up18!D25-1)*100</f>
        <v>0.58068172614680336</v>
      </c>
      <c r="E26">
        <f>(awm19up18!E26/awm19up18!E25-1)*100</f>
        <v>5.4672173264602719E-3</v>
      </c>
      <c r="F26">
        <f>(AWMD_exIreland!C26/AWMD_exIreland!C25-1)*100</f>
        <v>1.632729627194629</v>
      </c>
      <c r="G26">
        <f>(AWMD_exIreland!D26/AWMD_exIreland!D25-1)*100</f>
        <v>1.3051218734922099</v>
      </c>
      <c r="H26">
        <f>(AWMD_exIreland!E26/AWMD_exIreland!E25-1)*100</f>
        <v>0.58068172614680336</v>
      </c>
      <c r="I26">
        <f>(AWMD_exIreland!F26/AWMD_exIreland!F25-1)*100</f>
        <v>5.4672173264602719E-3</v>
      </c>
    </row>
    <row r="27" spans="1:9">
      <c r="A27" s="47">
        <f>awm19up18!A27</f>
        <v>27851</v>
      </c>
      <c r="B27">
        <f>(awm19up18!B27/awm19up18!B26-1)*100</f>
        <v>1.2860200764592378</v>
      </c>
      <c r="C27">
        <f>(awm19up18!C27/awm19up18!C26-1)*100</f>
        <v>0.71119533135883817</v>
      </c>
      <c r="D27">
        <f>(awm19up18!D27/awm19up18!D26-1)*100</f>
        <v>0.95112814457436468</v>
      </c>
      <c r="E27">
        <f>(awm19up18!E27/awm19up18!E26-1)*100</f>
        <v>0.3088081927440367</v>
      </c>
      <c r="F27">
        <f>(AWMD_exIreland!C27/AWMD_exIreland!C26-1)*100</f>
        <v>1.2860200764592378</v>
      </c>
      <c r="G27">
        <f>(AWMD_exIreland!D27/AWMD_exIreland!D26-1)*100</f>
        <v>0.71119533135883817</v>
      </c>
      <c r="H27">
        <f>(AWMD_exIreland!E27/AWMD_exIreland!E26-1)*100</f>
        <v>0.95112814457436468</v>
      </c>
      <c r="I27">
        <f>(AWMD_exIreland!F27/AWMD_exIreland!F26-1)*100</f>
        <v>0.3088081927440367</v>
      </c>
    </row>
    <row r="28" spans="1:9">
      <c r="A28" s="47">
        <f>awm19up18!A28</f>
        <v>27942</v>
      </c>
      <c r="B28">
        <f>(awm19up18!B28/awm19up18!B27-1)*100</f>
        <v>0.84181134396144053</v>
      </c>
      <c r="C28">
        <f>(awm19up18!C28/awm19up18!C27-1)*100</f>
        <v>0.77517529524335771</v>
      </c>
      <c r="D28">
        <f>(awm19up18!D28/awm19up18!D27-1)*100</f>
        <v>1.119920318678358</v>
      </c>
      <c r="E28">
        <f>(awm19up18!E28/awm19up18!E27-1)*100</f>
        <v>-0.24759717049557262</v>
      </c>
      <c r="F28">
        <f>(AWMD_exIreland!C28/AWMD_exIreland!C27-1)*100</f>
        <v>0.84181134396144053</v>
      </c>
      <c r="G28">
        <f>(AWMD_exIreland!D28/AWMD_exIreland!D27-1)*100</f>
        <v>0.77517529524335771</v>
      </c>
      <c r="H28">
        <f>(AWMD_exIreland!E28/AWMD_exIreland!E27-1)*100</f>
        <v>1.119920318678358</v>
      </c>
      <c r="I28">
        <f>(AWMD_exIreland!F28/AWMD_exIreland!F27-1)*100</f>
        <v>-0.24759717049557262</v>
      </c>
    </row>
    <row r="29" spans="1:9">
      <c r="A29" s="47">
        <f>awm19up18!A29</f>
        <v>28034</v>
      </c>
      <c r="B29">
        <f>(awm19up18!B29/awm19up18!B28-1)*100</f>
        <v>1.6061580554261656</v>
      </c>
      <c r="C29">
        <f>(awm19up18!C29/awm19up18!C28-1)*100</f>
        <v>1.1198987213292932</v>
      </c>
      <c r="D29">
        <f>(awm19up18!D29/awm19up18!D28-1)*100</f>
        <v>0.69159938357661321</v>
      </c>
      <c r="E29">
        <f>(awm19up18!E29/awm19up18!E28-1)*100</f>
        <v>2.4131170330481622</v>
      </c>
      <c r="F29">
        <f>(AWMD_exIreland!C29/AWMD_exIreland!C28-1)*100</f>
        <v>1.6061580554261656</v>
      </c>
      <c r="G29">
        <f>(AWMD_exIreland!D29/AWMD_exIreland!D28-1)*100</f>
        <v>1.1198987213292932</v>
      </c>
      <c r="H29">
        <f>(AWMD_exIreland!E29/AWMD_exIreland!E28-1)*100</f>
        <v>0.69159938357661321</v>
      </c>
      <c r="I29">
        <f>(AWMD_exIreland!F29/AWMD_exIreland!F28-1)*100</f>
        <v>2.4131170330481622</v>
      </c>
    </row>
    <row r="30" spans="1:9">
      <c r="A30" s="47">
        <f>awm19up18!A30</f>
        <v>28126</v>
      </c>
      <c r="B30">
        <f>(awm19up18!B30/awm19up18!B29-1)*100</f>
        <v>0.41223558552072603</v>
      </c>
      <c r="C30">
        <f>(awm19up18!C30/awm19up18!C29-1)*100</f>
        <v>0.22890964078952081</v>
      </c>
      <c r="D30">
        <f>(awm19up18!D30/awm19up18!D29-1)*100</f>
        <v>0.31623502076822962</v>
      </c>
      <c r="E30">
        <f>(awm19up18!E30/awm19up18!E29-1)*100</f>
        <v>1.1978550826644785</v>
      </c>
      <c r="F30">
        <f>(AWMD_exIreland!C30/AWMD_exIreland!C29-1)*100</f>
        <v>0.41223558552072603</v>
      </c>
      <c r="G30">
        <f>(AWMD_exIreland!D30/AWMD_exIreland!D29-1)*100</f>
        <v>0.22890964078952081</v>
      </c>
      <c r="H30">
        <f>(AWMD_exIreland!E30/AWMD_exIreland!E29-1)*100</f>
        <v>0.31623502076822962</v>
      </c>
      <c r="I30">
        <f>(AWMD_exIreland!F30/AWMD_exIreland!F29-1)*100</f>
        <v>1.1978550826644785</v>
      </c>
    </row>
    <row r="31" spans="1:9">
      <c r="A31" s="47">
        <f>awm19up18!A31</f>
        <v>28216</v>
      </c>
      <c r="B31">
        <f>(awm19up18!B31/awm19up18!B30-1)*100</f>
        <v>0.13473732115591996</v>
      </c>
      <c r="C31">
        <f>(awm19up18!C31/awm19up18!C30-1)*100</f>
        <v>1.3017232780011767</v>
      </c>
      <c r="D31">
        <f>(awm19up18!D31/awm19up18!D30-1)*100</f>
        <v>0.45757143652311871</v>
      </c>
      <c r="E31">
        <f>(awm19up18!E31/awm19up18!E30-1)*100</f>
        <v>-1.3973409814260651</v>
      </c>
      <c r="F31">
        <f>(AWMD_exIreland!C31/AWMD_exIreland!C30-1)*100</f>
        <v>0.13473732115591996</v>
      </c>
      <c r="G31">
        <f>(AWMD_exIreland!D31/AWMD_exIreland!D30-1)*100</f>
        <v>1.3017232780011767</v>
      </c>
      <c r="H31">
        <f>(AWMD_exIreland!E31/AWMD_exIreland!E30-1)*100</f>
        <v>0.45757143652311871</v>
      </c>
      <c r="I31">
        <f>(AWMD_exIreland!F31/AWMD_exIreland!F30-1)*100</f>
        <v>-1.3973409814260762</v>
      </c>
    </row>
    <row r="32" spans="1:9">
      <c r="A32" s="47">
        <f>awm19up18!A32</f>
        <v>28307</v>
      </c>
      <c r="B32">
        <f>(awm19up18!B32/awm19up18!B31-1)*100</f>
        <v>7.8583897753392584E-2</v>
      </c>
      <c r="C32">
        <f>(awm19up18!C32/awm19up18!C31-1)*100</f>
        <v>0.79762239071523577</v>
      </c>
      <c r="D32">
        <f>(awm19up18!D32/awm19up18!D31-1)*100</f>
        <v>1.3049878720076125</v>
      </c>
      <c r="E32">
        <f>(awm19up18!E32/awm19up18!E31-1)*100</f>
        <v>0.52785567505539976</v>
      </c>
      <c r="F32">
        <f>(AWMD_exIreland!C32/AWMD_exIreland!C31-1)*100</f>
        <v>7.8583897753392584E-2</v>
      </c>
      <c r="G32">
        <f>(AWMD_exIreland!D32/AWMD_exIreland!D31-1)*100</f>
        <v>0.79762239071523577</v>
      </c>
      <c r="H32">
        <f>(AWMD_exIreland!E32/AWMD_exIreland!E31-1)*100</f>
        <v>1.3049878720076125</v>
      </c>
      <c r="I32">
        <f>(AWMD_exIreland!F32/AWMD_exIreland!F31-1)*100</f>
        <v>0.52785567505539976</v>
      </c>
    </row>
    <row r="33" spans="1:9">
      <c r="A33" s="47">
        <f>awm19up18!A33</f>
        <v>28399</v>
      </c>
      <c r="B33">
        <f>(awm19up18!B33/awm19up18!B32-1)*100</f>
        <v>1.1961342456602297</v>
      </c>
      <c r="C33">
        <f>(awm19up18!C33/awm19up18!C32-1)*100</f>
        <v>1.0018509125010899</v>
      </c>
      <c r="D33">
        <f>(awm19up18!D33/awm19up18!D32-1)*100</f>
        <v>1.5970799091267862</v>
      </c>
      <c r="E33">
        <f>(awm19up18!E33/awm19up18!E32-1)*100</f>
        <v>1.2355978936942513</v>
      </c>
      <c r="F33">
        <f>(AWMD_exIreland!C33/AWMD_exIreland!C32-1)*100</f>
        <v>1.1961342456602297</v>
      </c>
      <c r="G33">
        <f>(AWMD_exIreland!D33/AWMD_exIreland!D32-1)*100</f>
        <v>1.0018509125010899</v>
      </c>
      <c r="H33">
        <f>(AWMD_exIreland!E33/AWMD_exIreland!E32-1)*100</f>
        <v>1.5970799091267862</v>
      </c>
      <c r="I33">
        <f>(AWMD_exIreland!F33/AWMD_exIreland!F32-1)*100</f>
        <v>1.2355978936942513</v>
      </c>
    </row>
    <row r="34" spans="1:9">
      <c r="A34" s="47">
        <f>awm19up18!A34</f>
        <v>28491</v>
      </c>
      <c r="B34">
        <f>(awm19up18!B34/awm19up18!B33-1)*100</f>
        <v>0.64303019518481275</v>
      </c>
      <c r="C34">
        <f>(awm19up18!C34/awm19up18!C33-1)*100</f>
        <v>0.30626957530242027</v>
      </c>
      <c r="D34">
        <f>(awm19up18!D34/awm19up18!D33-1)*100</f>
        <v>0.57590831795566455</v>
      </c>
      <c r="E34">
        <f>(awm19up18!E34/awm19up18!E33-1)*100</f>
        <v>0.31629856329689066</v>
      </c>
      <c r="F34">
        <f>(AWMD_exIreland!C34/AWMD_exIreland!C33-1)*100</f>
        <v>0.64303019518481275</v>
      </c>
      <c r="G34">
        <f>(AWMD_exIreland!D34/AWMD_exIreland!D33-1)*100</f>
        <v>0.30626957530242027</v>
      </c>
      <c r="H34">
        <f>(AWMD_exIreland!E34/AWMD_exIreland!E33-1)*100</f>
        <v>0.57590831795566455</v>
      </c>
      <c r="I34">
        <f>(AWMD_exIreland!F34/AWMD_exIreland!F33-1)*100</f>
        <v>0.31629856329689066</v>
      </c>
    </row>
    <row r="35" spans="1:9">
      <c r="A35" s="47">
        <f>awm19up18!A35</f>
        <v>28581</v>
      </c>
      <c r="B35">
        <f>(awm19up18!B35/awm19up18!B34-1)*100</f>
        <v>1.1409971816731979</v>
      </c>
      <c r="C35">
        <f>(awm19up18!C35/awm19up18!C34-1)*100</f>
        <v>1.0965489001859563</v>
      </c>
      <c r="D35">
        <f>(awm19up18!D35/awm19up18!D34-1)*100</f>
        <v>0.84227169514563549</v>
      </c>
      <c r="E35">
        <f>(awm19up18!E35/awm19up18!E34-1)*100</f>
        <v>1.0773124998579409</v>
      </c>
      <c r="F35">
        <f>(AWMD_exIreland!C35/AWMD_exIreland!C34-1)*100</f>
        <v>1.1409971816731979</v>
      </c>
      <c r="G35">
        <f>(AWMD_exIreland!D35/AWMD_exIreland!D34-1)*100</f>
        <v>1.0965489001859563</v>
      </c>
      <c r="H35">
        <f>(AWMD_exIreland!E35/AWMD_exIreland!E34-1)*100</f>
        <v>0.84227169514563549</v>
      </c>
      <c r="I35">
        <f>(AWMD_exIreland!F35/AWMD_exIreland!F34-1)*100</f>
        <v>1.0773124998579409</v>
      </c>
    </row>
    <row r="36" spans="1:9">
      <c r="A36" s="47">
        <f>awm19up18!A36</f>
        <v>28672</v>
      </c>
      <c r="B36">
        <f>(awm19up18!B36/awm19up18!B35-1)*100</f>
        <v>0.46834429472870642</v>
      </c>
      <c r="C36">
        <f>(awm19up18!C36/awm19up18!C35-1)*100</f>
        <v>0.74740999852620504</v>
      </c>
      <c r="D36">
        <f>(awm19up18!D36/awm19up18!D35-1)*100</f>
        <v>1.2309686355790328</v>
      </c>
      <c r="E36">
        <f>(awm19up18!E36/awm19up18!E35-1)*100</f>
        <v>0.13969341301030003</v>
      </c>
      <c r="F36">
        <f>(AWMD_exIreland!C36/AWMD_exIreland!C35-1)*100</f>
        <v>0.46834429472870642</v>
      </c>
      <c r="G36">
        <f>(AWMD_exIreland!D36/AWMD_exIreland!D35-1)*100</f>
        <v>0.74740999852620504</v>
      </c>
      <c r="H36">
        <f>(AWMD_exIreland!E36/AWMD_exIreland!E35-1)*100</f>
        <v>1.2309686355790328</v>
      </c>
      <c r="I36">
        <f>(AWMD_exIreland!F36/AWMD_exIreland!F35-1)*100</f>
        <v>0.13969341301030003</v>
      </c>
    </row>
    <row r="37" spans="1:9">
      <c r="A37" s="47">
        <f>awm19up18!A37</f>
        <v>28764</v>
      </c>
      <c r="B37">
        <f>(awm19up18!B37/awm19up18!B36-1)*100</f>
        <v>1.190907478116543</v>
      </c>
      <c r="C37">
        <f>(awm19up18!C37/awm19up18!C36-1)*100</f>
        <v>1.1261820874377326</v>
      </c>
      <c r="D37">
        <f>(awm19up18!D37/awm19up18!D36-1)*100</f>
        <v>0.94073727240338023</v>
      </c>
      <c r="E37">
        <f>(awm19up18!E37/awm19up18!E36-1)*100</f>
        <v>0.89772762712987397</v>
      </c>
      <c r="F37">
        <f>(AWMD_exIreland!C37/AWMD_exIreland!C36-1)*100</f>
        <v>1.190907478116543</v>
      </c>
      <c r="G37">
        <f>(AWMD_exIreland!D37/AWMD_exIreland!D36-1)*100</f>
        <v>1.1261820874377326</v>
      </c>
      <c r="H37">
        <f>(AWMD_exIreland!E37/AWMD_exIreland!E36-1)*100</f>
        <v>0.94073727240338023</v>
      </c>
      <c r="I37">
        <f>(AWMD_exIreland!F37/AWMD_exIreland!F36-1)*100</f>
        <v>0.89772762712987397</v>
      </c>
    </row>
    <row r="38" spans="1:9">
      <c r="A38" s="47">
        <f>awm19up18!A38</f>
        <v>28856</v>
      </c>
      <c r="B38">
        <f>(awm19up18!B38/awm19up18!B37-1)*100</f>
        <v>0.51075325699132534</v>
      </c>
      <c r="C38">
        <f>(awm19up18!C38/awm19up18!C37-1)*100</f>
        <v>0.69199723863357931</v>
      </c>
      <c r="D38">
        <f>(awm19up18!D38/awm19up18!D37-1)*100</f>
        <v>0.86110368705549778</v>
      </c>
      <c r="E38">
        <f>(awm19up18!E38/awm19up18!E37-1)*100</f>
        <v>-1.4668991851857771</v>
      </c>
      <c r="F38">
        <f>(AWMD_exIreland!C38/AWMD_exIreland!C37-1)*100</f>
        <v>0.51075325699132534</v>
      </c>
      <c r="G38">
        <f>(AWMD_exIreland!D38/AWMD_exIreland!D37-1)*100</f>
        <v>0.69199723863357931</v>
      </c>
      <c r="H38">
        <f>(AWMD_exIreland!E38/AWMD_exIreland!E37-1)*100</f>
        <v>0.86110368705549778</v>
      </c>
      <c r="I38">
        <f>(AWMD_exIreland!F38/AWMD_exIreland!F37-1)*100</f>
        <v>-1.4668991851857771</v>
      </c>
    </row>
    <row r="39" spans="1:9">
      <c r="A39" s="47">
        <f>awm19up18!A39</f>
        <v>28946</v>
      </c>
      <c r="B39">
        <f>(awm19up18!B39/awm19up18!B38-1)*100</f>
        <v>1.6019781940904476</v>
      </c>
      <c r="C39">
        <f>(awm19up18!C39/awm19up18!C38-1)*100</f>
        <v>1.9030293642863683</v>
      </c>
      <c r="D39">
        <f>(awm19up18!D39/awm19up18!D38-1)*100</f>
        <v>0.88048720009785697</v>
      </c>
      <c r="E39">
        <f>(awm19up18!E39/awm19up18!E38-1)*100</f>
        <v>3.936486233052805</v>
      </c>
      <c r="F39">
        <f>(AWMD_exIreland!C39/AWMD_exIreland!C38-1)*100</f>
        <v>1.6019781940904476</v>
      </c>
      <c r="G39">
        <f>(AWMD_exIreland!D39/AWMD_exIreland!D38-1)*100</f>
        <v>1.9030293642863683</v>
      </c>
      <c r="H39">
        <f>(AWMD_exIreland!E39/AWMD_exIreland!E38-1)*100</f>
        <v>0.88048720009785697</v>
      </c>
      <c r="I39">
        <f>(AWMD_exIreland!F39/AWMD_exIreland!F38-1)*100</f>
        <v>3.936486233052805</v>
      </c>
    </row>
    <row r="40" spans="1:9">
      <c r="A40" s="47">
        <f>awm19up18!A40</f>
        <v>29037</v>
      </c>
      <c r="B40">
        <f>(awm19up18!B40/awm19up18!B39-1)*100</f>
        <v>0.51012967713461865</v>
      </c>
      <c r="C40">
        <f>(awm19up18!C40/awm19up18!C39-1)*100</f>
        <v>-0.37280494216948012</v>
      </c>
      <c r="D40">
        <f>(awm19up18!D40/awm19up18!D39-1)*100</f>
        <v>0.70613826556655823</v>
      </c>
      <c r="E40">
        <f>(awm19up18!E40/awm19up18!E39-1)*100</f>
        <v>0.63691840693005375</v>
      </c>
      <c r="F40">
        <f>(AWMD_exIreland!C40/AWMD_exIreland!C39-1)*100</f>
        <v>0.51012967713461865</v>
      </c>
      <c r="G40">
        <f>(AWMD_exIreland!D40/AWMD_exIreland!D39-1)*100</f>
        <v>-0.37280494216949123</v>
      </c>
      <c r="H40">
        <f>(AWMD_exIreland!E40/AWMD_exIreland!E39-1)*100</f>
        <v>0.70613826556655823</v>
      </c>
      <c r="I40">
        <f>(AWMD_exIreland!F40/AWMD_exIreland!F39-1)*100</f>
        <v>0.63691840693005375</v>
      </c>
    </row>
    <row r="41" spans="1:9">
      <c r="A41" s="47">
        <f>awm19up18!A41</f>
        <v>29129</v>
      </c>
      <c r="B41">
        <f>(awm19up18!B41/awm19up18!B40-1)*100</f>
        <v>0.94982256058400161</v>
      </c>
      <c r="C41">
        <f>(awm19up18!C41/awm19up18!C40-1)*100</f>
        <v>1.0197207937647113</v>
      </c>
      <c r="D41">
        <f>(awm19up18!D41/awm19up18!D40-1)*100</f>
        <v>0.50373038953315241</v>
      </c>
      <c r="E41">
        <f>(awm19up18!E41/awm19up18!E40-1)*100</f>
        <v>1.5704863177659734</v>
      </c>
      <c r="F41">
        <f>(AWMD_exIreland!C41/AWMD_exIreland!C40-1)*100</f>
        <v>0.94982256058400161</v>
      </c>
      <c r="G41">
        <f>(AWMD_exIreland!D41/AWMD_exIreland!D40-1)*100</f>
        <v>1.0197207937647113</v>
      </c>
      <c r="H41">
        <f>(AWMD_exIreland!E41/AWMD_exIreland!E40-1)*100</f>
        <v>0.50373038953315241</v>
      </c>
      <c r="I41">
        <f>(AWMD_exIreland!F41/AWMD_exIreland!F40-1)*100</f>
        <v>1.5704863177659734</v>
      </c>
    </row>
    <row r="42" spans="1:9">
      <c r="A42" s="47">
        <f>awm19up18!A42</f>
        <v>29221</v>
      </c>
      <c r="B42">
        <f>(awm19up18!B42/awm19up18!B41-1)*100</f>
        <v>0.94381757008397127</v>
      </c>
      <c r="C42">
        <f>(awm19up18!C42/awm19up18!C41-1)*100</f>
        <v>0.90996534008143115</v>
      </c>
      <c r="D42">
        <f>(awm19up18!D42/awm19up18!D41-1)*100</f>
        <v>0.90221991268293333</v>
      </c>
      <c r="E42">
        <f>(awm19up18!E42/awm19up18!E41-1)*100</f>
        <v>1.0633963472355346</v>
      </c>
      <c r="F42">
        <f>(AWMD_exIreland!C42/AWMD_exIreland!C41-1)*100</f>
        <v>0.94381757008397127</v>
      </c>
      <c r="G42">
        <f>(AWMD_exIreland!D42/AWMD_exIreland!D41-1)*100</f>
        <v>0.90996534008143115</v>
      </c>
      <c r="H42">
        <f>(AWMD_exIreland!E42/AWMD_exIreland!E41-1)*100</f>
        <v>0.90221991268293333</v>
      </c>
      <c r="I42">
        <f>(AWMD_exIreland!F42/AWMD_exIreland!F41-1)*100</f>
        <v>1.0633963472355346</v>
      </c>
    </row>
    <row r="43" spans="1:9">
      <c r="A43" s="47">
        <f>awm19up18!A43</f>
        <v>29312</v>
      </c>
      <c r="B43">
        <f>(awm19up18!B43/awm19up18!B42-1)*100</f>
        <v>-0.46955641389632152</v>
      </c>
      <c r="C43">
        <f>(awm19up18!C43/awm19up18!C42-1)*100</f>
        <v>-0.61160210195583264</v>
      </c>
      <c r="D43">
        <f>(awm19up18!D43/awm19up18!D42-1)*100</f>
        <v>1.1589512329336804</v>
      </c>
      <c r="E43">
        <f>(awm19up18!E43/awm19up18!E42-1)*100</f>
        <v>-1.6791908838482694</v>
      </c>
      <c r="F43">
        <f>(AWMD_exIreland!C43/AWMD_exIreland!C42-1)*100</f>
        <v>-0.46955641389633263</v>
      </c>
      <c r="G43">
        <f>(AWMD_exIreland!D43/AWMD_exIreland!D42-1)*100</f>
        <v>-0.61160210195583264</v>
      </c>
      <c r="H43">
        <f>(AWMD_exIreland!E43/AWMD_exIreland!E42-1)*100</f>
        <v>1.1589512329336804</v>
      </c>
      <c r="I43">
        <f>(AWMD_exIreland!F43/AWMD_exIreland!F42-1)*100</f>
        <v>-1.6791908838482694</v>
      </c>
    </row>
    <row r="44" spans="1:9">
      <c r="A44" s="47">
        <f>awm19up18!A44</f>
        <v>29403</v>
      </c>
      <c r="B44">
        <f>(awm19up18!B44/awm19up18!B43-1)*100</f>
        <v>-5.7004890535805597E-2</v>
      </c>
      <c r="C44">
        <f>(awm19up18!C44/awm19up18!C43-1)*100</f>
        <v>0.7242065695471922</v>
      </c>
      <c r="D44">
        <f>(awm19up18!D44/awm19up18!D43-1)*100</f>
        <v>0.65509972091932767</v>
      </c>
      <c r="E44">
        <f>(awm19up18!E44/awm19up18!E43-1)*100</f>
        <v>-0.38728096525155742</v>
      </c>
      <c r="F44">
        <f>(AWMD_exIreland!C44/AWMD_exIreland!C43-1)*100</f>
        <v>-5.7004890535805597E-2</v>
      </c>
      <c r="G44">
        <f>(AWMD_exIreland!D44/AWMD_exIreland!D43-1)*100</f>
        <v>0.7242065695471922</v>
      </c>
      <c r="H44">
        <f>(AWMD_exIreland!E44/AWMD_exIreland!E43-1)*100</f>
        <v>0.65509972091932767</v>
      </c>
      <c r="I44">
        <f>(AWMD_exIreland!F44/AWMD_exIreland!F43-1)*100</f>
        <v>-0.38728096525156852</v>
      </c>
    </row>
    <row r="45" spans="1:9">
      <c r="A45" s="47">
        <f>awm19up18!A45</f>
        <v>29495</v>
      </c>
      <c r="B45">
        <f>(awm19up18!B45/awm19up18!B44-1)*100</f>
        <v>4.6972890373853105E-2</v>
      </c>
      <c r="C45">
        <f>(awm19up18!C45/awm19up18!C44-1)*100</f>
        <v>-5.4975809402035836E-2</v>
      </c>
      <c r="D45">
        <f>(awm19up18!D45/awm19up18!D44-1)*100</f>
        <v>0.38566300565152645</v>
      </c>
      <c r="E45">
        <f>(awm19up18!E45/awm19up18!E44-1)*100</f>
        <v>-0.88100026376006779</v>
      </c>
      <c r="F45">
        <f>(AWMD_exIreland!C45/AWMD_exIreland!C44-1)*100</f>
        <v>4.6972890373853105E-2</v>
      </c>
      <c r="G45">
        <f>(AWMD_exIreland!D45/AWMD_exIreland!D44-1)*100</f>
        <v>-5.4975809402035836E-2</v>
      </c>
      <c r="H45">
        <f>(AWMD_exIreland!E45/AWMD_exIreland!E44-1)*100</f>
        <v>0.38566300565152645</v>
      </c>
      <c r="I45">
        <f>(AWMD_exIreland!F45/AWMD_exIreland!F44-1)*100</f>
        <v>-0.88100026376006779</v>
      </c>
    </row>
    <row r="46" spans="1:9">
      <c r="A46" s="47">
        <f>awm19up18!A46</f>
        <v>29587</v>
      </c>
      <c r="B46">
        <f>(awm19up18!B46/awm19up18!B45-1)*100</f>
        <v>9.6487775544229493E-2</v>
      </c>
      <c r="C46">
        <f>(awm19up18!C46/awm19up18!C45-1)*100</f>
        <v>-7.1115433559321151E-2</v>
      </c>
      <c r="D46">
        <f>(awm19up18!D46/awm19up18!D45-1)*100</f>
        <v>2.4546784618262318</v>
      </c>
      <c r="E46">
        <f>(awm19up18!E46/awm19up18!E45-1)*100</f>
        <v>-0.98952067007138655</v>
      </c>
      <c r="F46">
        <f>(AWMD_exIreland!C46/AWMD_exIreland!C45-1)*100</f>
        <v>9.6487775544229493E-2</v>
      </c>
      <c r="G46">
        <f>(AWMD_exIreland!D46/AWMD_exIreland!D45-1)*100</f>
        <v>-7.1115433559332253E-2</v>
      </c>
      <c r="H46">
        <f>(AWMD_exIreland!E46/AWMD_exIreland!E45-1)*100</f>
        <v>2.4546784618262318</v>
      </c>
      <c r="I46">
        <f>(AWMD_exIreland!F46/AWMD_exIreland!F45-1)*100</f>
        <v>-0.98952067007138655</v>
      </c>
    </row>
    <row r="47" spans="1:9">
      <c r="A47" s="47">
        <f>awm19up18!A47</f>
        <v>29677</v>
      </c>
      <c r="B47">
        <f>(awm19up18!B47/awm19up18!B46-1)*100</f>
        <v>0.29955510882655467</v>
      </c>
      <c r="C47">
        <f>(awm19up18!C47/awm19up18!C46-1)*100</f>
        <v>-0.11597540210221968</v>
      </c>
      <c r="D47">
        <f>(awm19up18!D47/awm19up18!D46-1)*100</f>
        <v>-0.86357132221517308</v>
      </c>
      <c r="E47">
        <f>(awm19up18!E47/awm19up18!E46-1)*100</f>
        <v>-0.13529283326516595</v>
      </c>
      <c r="F47">
        <f>(AWMD_exIreland!C47/AWMD_exIreland!C46-1)*100</f>
        <v>0.29955510882655467</v>
      </c>
      <c r="G47">
        <f>(AWMD_exIreland!D47/AWMD_exIreland!D46-1)*100</f>
        <v>-0.11597540210220858</v>
      </c>
      <c r="H47">
        <f>(AWMD_exIreland!E47/AWMD_exIreland!E46-1)*100</f>
        <v>-0.86357132221516197</v>
      </c>
      <c r="I47">
        <f>(AWMD_exIreland!F47/AWMD_exIreland!F46-1)*100</f>
        <v>-0.13529283326517705</v>
      </c>
    </row>
    <row r="48" spans="1:9">
      <c r="A48" s="47">
        <f>awm19up18!A48</f>
        <v>29768</v>
      </c>
      <c r="B48">
        <f>(awm19up18!B48/awm19up18!B47-1)*100</f>
        <v>0.27589851818461408</v>
      </c>
      <c r="C48">
        <f>(awm19up18!C48/awm19up18!C47-1)*100</f>
        <v>0.33498411130086225</v>
      </c>
      <c r="D48">
        <f>(awm19up18!D48/awm19up18!D47-1)*100</f>
        <v>0.70777036682554417</v>
      </c>
      <c r="E48">
        <f>(awm19up18!E48/awm19up18!E47-1)*100</f>
        <v>-0.70323902116877779</v>
      </c>
      <c r="F48">
        <f>(AWMD_exIreland!C48/AWMD_exIreland!C47-1)*100</f>
        <v>0.27589851818461408</v>
      </c>
      <c r="G48">
        <f>(AWMD_exIreland!D48/AWMD_exIreland!D47-1)*100</f>
        <v>0.33498411130086225</v>
      </c>
      <c r="H48">
        <f>(AWMD_exIreland!E48/AWMD_exIreland!E47-1)*100</f>
        <v>0.70777036682554417</v>
      </c>
      <c r="I48">
        <f>(AWMD_exIreland!F48/AWMD_exIreland!F47-1)*100</f>
        <v>-0.70323902116877779</v>
      </c>
    </row>
    <row r="49" spans="1:9">
      <c r="A49" s="47">
        <f>awm19up18!A49</f>
        <v>29860</v>
      </c>
      <c r="B49">
        <f>(awm19up18!B49/awm19up18!B48-1)*100</f>
        <v>0.23464461669910897</v>
      </c>
      <c r="C49">
        <f>(awm19up18!C49/awm19up18!C48-1)*100</f>
        <v>0.50916519760473289</v>
      </c>
      <c r="D49">
        <f>(awm19up18!D49/awm19up18!D48-1)*100</f>
        <v>0.29896587398179353</v>
      </c>
      <c r="E49">
        <f>(awm19up18!E49/awm19up18!E48-1)*100</f>
        <v>-2.2510480916435149</v>
      </c>
      <c r="F49">
        <f>(AWMD_exIreland!C49/AWMD_exIreland!C48-1)*100</f>
        <v>0.23464461669910897</v>
      </c>
      <c r="G49">
        <f>(AWMD_exIreland!D49/AWMD_exIreland!D48-1)*100</f>
        <v>0.50916519760473289</v>
      </c>
      <c r="H49">
        <f>(AWMD_exIreland!E49/AWMD_exIreland!E48-1)*100</f>
        <v>0.29896587398179353</v>
      </c>
      <c r="I49">
        <f>(AWMD_exIreland!F49/AWMD_exIreland!F48-1)*100</f>
        <v>-2.2510480916435149</v>
      </c>
    </row>
    <row r="50" spans="1:9">
      <c r="A50" s="47">
        <f>awm19up18!A50</f>
        <v>29952</v>
      </c>
      <c r="B50">
        <f>(awm19up18!B50/awm19up18!B49-1)*100</f>
        <v>0.41328371262228103</v>
      </c>
      <c r="C50">
        <f>(awm19up18!C50/awm19up18!C49-1)*100</f>
        <v>0.41935229688514486</v>
      </c>
      <c r="D50">
        <f>(awm19up18!D50/awm19up18!D49-1)*100</f>
        <v>1.6544190922161084</v>
      </c>
      <c r="E50">
        <f>(awm19up18!E50/awm19up18!E49-1)*100</f>
        <v>5.2649272567095728E-2</v>
      </c>
      <c r="F50">
        <f>(AWMD_exIreland!C50/AWMD_exIreland!C49-1)*100</f>
        <v>0.41328371262228103</v>
      </c>
      <c r="G50">
        <f>(AWMD_exIreland!D50/AWMD_exIreland!D49-1)*100</f>
        <v>0.41935229688514486</v>
      </c>
      <c r="H50">
        <f>(AWMD_exIreland!E50/AWMD_exIreland!E49-1)*100</f>
        <v>1.6544190922161084</v>
      </c>
      <c r="I50">
        <f>(AWMD_exIreland!F50/AWMD_exIreland!F49-1)*100</f>
        <v>5.2649272567095728E-2</v>
      </c>
    </row>
    <row r="51" spans="1:9">
      <c r="A51" s="47">
        <f>awm19up18!A51</f>
        <v>30042</v>
      </c>
      <c r="B51">
        <f>(awm19up18!B51/awm19up18!B50-1)*100</f>
        <v>0.13450179628062831</v>
      </c>
      <c r="C51">
        <f>(awm19up18!C51/awm19up18!C50-1)*100</f>
        <v>-0.29745747234386499</v>
      </c>
      <c r="D51">
        <f>(awm19up18!D51/awm19up18!D50-1)*100</f>
        <v>-5.3896160812394456E-2</v>
      </c>
      <c r="E51">
        <f>(awm19up18!E51/awm19up18!E50-1)*100</f>
        <v>-8.2800475772737414E-2</v>
      </c>
      <c r="F51">
        <f>(AWMD_exIreland!C51/AWMD_exIreland!C50-1)*100</f>
        <v>0.13450179628062831</v>
      </c>
      <c r="G51">
        <f>(AWMD_exIreland!D51/AWMD_exIreland!D50-1)*100</f>
        <v>-0.29745747234386499</v>
      </c>
      <c r="H51">
        <f>(AWMD_exIreland!E51/AWMD_exIreland!E50-1)*100</f>
        <v>-5.3896160812394456E-2</v>
      </c>
      <c r="I51">
        <f>(AWMD_exIreland!F51/AWMD_exIreland!F50-1)*100</f>
        <v>-8.2800475772726312E-2</v>
      </c>
    </row>
    <row r="52" spans="1:9">
      <c r="A52" s="47">
        <f>awm19up18!A52</f>
        <v>30133</v>
      </c>
      <c r="B52">
        <f>(awm19up18!B52/awm19up18!B51-1)*100</f>
        <v>-0.53337823742581891</v>
      </c>
      <c r="C52">
        <f>(awm19up18!C52/awm19up18!C51-1)*100</f>
        <v>-0.5482386261310368</v>
      </c>
      <c r="D52">
        <f>(awm19up18!D52/awm19up18!D51-1)*100</f>
        <v>0.36169396198999504</v>
      </c>
      <c r="E52">
        <f>(awm19up18!E52/awm19up18!E51-1)*100</f>
        <v>-0.97368704955461682</v>
      </c>
      <c r="F52">
        <f>(AWMD_exIreland!C52/AWMD_exIreland!C51-1)*100</f>
        <v>-0.53337823742581891</v>
      </c>
      <c r="G52">
        <f>(AWMD_exIreland!D52/AWMD_exIreland!D51-1)*100</f>
        <v>-0.5482386261310368</v>
      </c>
      <c r="H52">
        <f>(AWMD_exIreland!E52/AWMD_exIreland!E51-1)*100</f>
        <v>0.36169396198999504</v>
      </c>
      <c r="I52">
        <f>(AWMD_exIreland!F52/AWMD_exIreland!F51-1)*100</f>
        <v>-0.97368704955460572</v>
      </c>
    </row>
    <row r="53" spans="1:9">
      <c r="A53" s="47">
        <f>awm19up18!A53</f>
        <v>30225</v>
      </c>
      <c r="B53">
        <f>(awm19up18!B53/awm19up18!B52-1)*100</f>
        <v>4.2901141676310317E-2</v>
      </c>
      <c r="C53">
        <f>(awm19up18!C53/awm19up18!C52-1)*100</f>
        <v>0.6873928968352816</v>
      </c>
      <c r="D53">
        <f>(awm19up18!D53/awm19up18!D52-1)*100</f>
        <v>0.28034345891507773</v>
      </c>
      <c r="E53">
        <f>(awm19up18!E53/awm19up18!E52-1)*100</f>
        <v>-0.75295216465832704</v>
      </c>
      <c r="F53">
        <f>(AWMD_exIreland!C53/AWMD_exIreland!C52-1)*100</f>
        <v>4.2901141676310317E-2</v>
      </c>
      <c r="G53">
        <f>(AWMD_exIreland!D53/AWMD_exIreland!D52-1)*100</f>
        <v>0.6873928968352816</v>
      </c>
      <c r="H53">
        <f>(AWMD_exIreland!E53/AWMD_exIreland!E52-1)*100</f>
        <v>0.28034345891507773</v>
      </c>
      <c r="I53">
        <f>(AWMD_exIreland!F53/AWMD_exIreland!F52-1)*100</f>
        <v>-0.75295216465832704</v>
      </c>
    </row>
    <row r="54" spans="1:9">
      <c r="A54" s="47">
        <f>awm19up18!A54</f>
        <v>30317</v>
      </c>
      <c r="B54">
        <f>(awm19up18!B54/awm19up18!B53-1)*100</f>
        <v>0.66581435970973768</v>
      </c>
      <c r="C54">
        <f>(awm19up18!C54/awm19up18!C53-1)*100</f>
        <v>0.56970082299527824</v>
      </c>
      <c r="D54">
        <f>(awm19up18!D54/awm19up18!D53-1)*100</f>
        <v>1.1639195118054779</v>
      </c>
      <c r="E54">
        <f>(awm19up18!E54/awm19up18!E53-1)*100</f>
        <v>0.81017698111434111</v>
      </c>
      <c r="F54">
        <f>(AWMD_exIreland!C54/AWMD_exIreland!C53-1)*100</f>
        <v>0.66581435970973768</v>
      </c>
      <c r="G54">
        <f>(AWMD_exIreland!D54/AWMD_exIreland!D53-1)*100</f>
        <v>0.56970082299527824</v>
      </c>
      <c r="H54">
        <f>(AWMD_exIreland!E54/AWMD_exIreland!E53-1)*100</f>
        <v>1.1639195118054779</v>
      </c>
      <c r="I54">
        <f>(AWMD_exIreland!F54/AWMD_exIreland!F53-1)*100</f>
        <v>0.81017698111434111</v>
      </c>
    </row>
    <row r="55" spans="1:9">
      <c r="A55" s="47">
        <f>awm19up18!A55</f>
        <v>30407</v>
      </c>
      <c r="B55">
        <f>(awm19up18!B55/awm19up18!B54-1)*100</f>
        <v>0.65433463005670767</v>
      </c>
      <c r="C55">
        <f>(awm19up18!C55/awm19up18!C54-1)*100</f>
        <v>-3.0212645241833869E-3</v>
      </c>
      <c r="D55">
        <f>(awm19up18!D55/awm19up18!D54-1)*100</f>
        <v>0.13648090407214486</v>
      </c>
      <c r="E55">
        <f>(awm19up18!E55/awm19up18!E54-1)*100</f>
        <v>7.0240809551314065E-2</v>
      </c>
      <c r="F55">
        <f>(AWMD_exIreland!C55/AWMD_exIreland!C54-1)*100</f>
        <v>0.65433463005670767</v>
      </c>
      <c r="G55">
        <f>(AWMD_exIreland!D55/AWMD_exIreland!D54-1)*100</f>
        <v>-3.0212645241833869E-3</v>
      </c>
      <c r="H55">
        <f>(AWMD_exIreland!E55/AWMD_exIreland!E54-1)*100</f>
        <v>0.13648090407214486</v>
      </c>
      <c r="I55">
        <f>(AWMD_exIreland!F55/AWMD_exIreland!F54-1)*100</f>
        <v>7.0240809551314065E-2</v>
      </c>
    </row>
    <row r="56" spans="1:9">
      <c r="A56" s="47">
        <f>awm19up18!A56</f>
        <v>30498</v>
      </c>
      <c r="B56">
        <f>(awm19up18!B56/awm19up18!B55-1)*100</f>
        <v>0.2597972314298147</v>
      </c>
      <c r="C56">
        <f>(awm19up18!C56/awm19up18!C55-1)*100</f>
        <v>-0.17760959030931334</v>
      </c>
      <c r="D56">
        <f>(awm19up18!D56/awm19up18!D55-1)*100</f>
        <v>0.32319587683755646</v>
      </c>
      <c r="E56">
        <f>(awm19up18!E56/awm19up18!E55-1)*100</f>
        <v>0.28981101522345121</v>
      </c>
      <c r="F56">
        <f>(AWMD_exIreland!C56/AWMD_exIreland!C55-1)*100</f>
        <v>0.2597972314298147</v>
      </c>
      <c r="G56">
        <f>(AWMD_exIreland!D56/AWMD_exIreland!D55-1)*100</f>
        <v>-0.17760959030931334</v>
      </c>
      <c r="H56">
        <f>(AWMD_exIreland!E56/AWMD_exIreland!E55-1)*100</f>
        <v>0.32319587683755646</v>
      </c>
      <c r="I56">
        <f>(AWMD_exIreland!F56/AWMD_exIreland!F55-1)*100</f>
        <v>0.28981101522345121</v>
      </c>
    </row>
    <row r="57" spans="1:9">
      <c r="A57" s="47">
        <f>awm19up18!A57</f>
        <v>30590</v>
      </c>
      <c r="B57">
        <f>(awm19up18!B57/awm19up18!B56-1)*100</f>
        <v>1.0936370775373572</v>
      </c>
      <c r="C57">
        <f>(awm19up18!C57/awm19up18!C56-1)*100</f>
        <v>0.8483621834975752</v>
      </c>
      <c r="D57">
        <f>(awm19up18!D57/awm19up18!D56-1)*100</f>
        <v>0.6367787700457983</v>
      </c>
      <c r="E57">
        <f>(awm19up18!E57/awm19up18!E56-1)*100</f>
        <v>-0.8276330318763403</v>
      </c>
      <c r="F57">
        <f>(AWMD_exIreland!C57/AWMD_exIreland!C56-1)*100</f>
        <v>1.0936370775373572</v>
      </c>
      <c r="G57">
        <f>(AWMD_exIreland!D57/AWMD_exIreland!D56-1)*100</f>
        <v>0.8483621834975752</v>
      </c>
      <c r="H57">
        <f>(AWMD_exIreland!E57/AWMD_exIreland!E56-1)*100</f>
        <v>0.6367787700457983</v>
      </c>
      <c r="I57">
        <f>(AWMD_exIreland!F57/AWMD_exIreland!F56-1)*100</f>
        <v>-0.8276330318763403</v>
      </c>
    </row>
    <row r="58" spans="1:9">
      <c r="A58" s="47">
        <f>awm19up18!A58</f>
        <v>30682</v>
      </c>
      <c r="B58">
        <f>(awm19up18!B58/awm19up18!B57-1)*100</f>
        <v>0.85915199335131476</v>
      </c>
      <c r="C58">
        <f>(awm19up18!C58/awm19up18!C57-1)*100</f>
        <v>0.89378007928899716</v>
      </c>
      <c r="D58">
        <f>(awm19up18!D58/awm19up18!D57-1)*100</f>
        <v>0.27943738710352051</v>
      </c>
      <c r="E58">
        <f>(awm19up18!E58/awm19up18!E57-1)*100</f>
        <v>0.66680335269218016</v>
      </c>
      <c r="F58">
        <f>(AWMD_exIreland!C58/AWMD_exIreland!C57-1)*100</f>
        <v>0.85915199335131476</v>
      </c>
      <c r="G58">
        <f>(AWMD_exIreland!D58/AWMD_exIreland!D57-1)*100</f>
        <v>0.89378007928899716</v>
      </c>
      <c r="H58">
        <f>(AWMD_exIreland!E58/AWMD_exIreland!E57-1)*100</f>
        <v>0.27943738710352051</v>
      </c>
      <c r="I58">
        <f>(AWMD_exIreland!F58/AWMD_exIreland!F57-1)*100</f>
        <v>0.66680335269218016</v>
      </c>
    </row>
    <row r="59" spans="1:9">
      <c r="A59" s="47">
        <f>awm19up18!A59</f>
        <v>30773</v>
      </c>
      <c r="B59">
        <f>(awm19up18!B59/awm19up18!B58-1)*100</f>
        <v>-0.47254668704094227</v>
      </c>
      <c r="C59">
        <f>(awm19up18!C59/awm19up18!C58-1)*100</f>
        <v>-0.33024399710746</v>
      </c>
      <c r="D59">
        <f>(awm19up18!D59/awm19up18!D58-1)*100</f>
        <v>0.59023196133169975</v>
      </c>
      <c r="E59">
        <f>(awm19up18!E59/awm19up18!E58-1)*100</f>
        <v>-2.3585372433684415</v>
      </c>
      <c r="F59">
        <f>(AWMD_exIreland!C59/AWMD_exIreland!C58-1)*100</f>
        <v>-0.47254668704094227</v>
      </c>
      <c r="G59">
        <f>(AWMD_exIreland!D59/AWMD_exIreland!D58-1)*100</f>
        <v>-0.33024399710746</v>
      </c>
      <c r="H59">
        <f>(AWMD_exIreland!E59/AWMD_exIreland!E58-1)*100</f>
        <v>0.59023196133169975</v>
      </c>
      <c r="I59">
        <f>(AWMD_exIreland!F59/AWMD_exIreland!F58-1)*100</f>
        <v>-2.3585372433684415</v>
      </c>
    </row>
    <row r="60" spans="1:9">
      <c r="A60" s="47">
        <f>awm19up18!A60</f>
        <v>30864</v>
      </c>
      <c r="B60">
        <f>(awm19up18!B60/awm19up18!B59-1)*100</f>
        <v>1.0309962025260466</v>
      </c>
      <c r="C60">
        <f>(awm19up18!C60/awm19up18!C59-1)*100</f>
        <v>0.19348791852107361</v>
      </c>
      <c r="D60">
        <f>(awm19up18!D60/awm19up18!D59-1)*100</f>
        <v>0.44115469001486662</v>
      </c>
      <c r="E60">
        <f>(awm19up18!E60/awm19up18!E59-1)*100</f>
        <v>1.3501765157982293</v>
      </c>
      <c r="F60">
        <f>(AWMD_exIreland!C60/AWMD_exIreland!C59-1)*100</f>
        <v>1.0309962025260466</v>
      </c>
      <c r="G60">
        <f>(AWMD_exIreland!D60/AWMD_exIreland!D59-1)*100</f>
        <v>0.19348791852107361</v>
      </c>
      <c r="H60">
        <f>(AWMD_exIreland!E60/AWMD_exIreland!E59-1)*100</f>
        <v>0.44115469001486662</v>
      </c>
      <c r="I60">
        <f>(AWMD_exIreland!F60/AWMD_exIreland!F59-1)*100</f>
        <v>1.3501765157982293</v>
      </c>
    </row>
    <row r="61" spans="1:9">
      <c r="A61" s="47">
        <f>awm19up18!A61</f>
        <v>30956</v>
      </c>
      <c r="B61">
        <f>(awm19up18!B61/awm19up18!B60-1)*100</f>
        <v>0.51175824920242086</v>
      </c>
      <c r="C61">
        <f>(awm19up18!C61/awm19up18!C60-1)*100</f>
        <v>0.1704305824846708</v>
      </c>
      <c r="D61">
        <f>(awm19up18!D61/awm19up18!D60-1)*100</f>
        <v>0.88036033267482328</v>
      </c>
      <c r="E61">
        <f>(awm19up18!E61/awm19up18!E60-1)*100</f>
        <v>0.84192212660885168</v>
      </c>
      <c r="F61">
        <f>(AWMD_exIreland!C61/AWMD_exIreland!C60-1)*100</f>
        <v>0.51175824920242086</v>
      </c>
      <c r="G61">
        <f>(AWMD_exIreland!D61/AWMD_exIreland!D60-1)*100</f>
        <v>0.1704305824846708</v>
      </c>
      <c r="H61">
        <f>(AWMD_exIreland!E61/AWMD_exIreland!E60-1)*100</f>
        <v>0.88036033267482328</v>
      </c>
      <c r="I61">
        <f>(AWMD_exIreland!F61/AWMD_exIreland!F60-1)*100</f>
        <v>0.84192212660885168</v>
      </c>
    </row>
    <row r="62" spans="1:9">
      <c r="A62" s="47">
        <f>awm19up18!A62</f>
        <v>31048</v>
      </c>
      <c r="B62">
        <f>(awm19up18!B62/awm19up18!B61-1)*100</f>
        <v>0.22470855536926848</v>
      </c>
      <c r="C62">
        <f>(awm19up18!C62/awm19up18!C61-1)*100</f>
        <v>0.87465885305988422</v>
      </c>
      <c r="D62">
        <f>(awm19up18!D62/awm19up18!D61-1)*100</f>
        <v>0.56641302310158625</v>
      </c>
      <c r="E62">
        <f>(awm19up18!E62/awm19up18!E61-1)*100</f>
        <v>-1.1483747848531678</v>
      </c>
      <c r="F62">
        <f>(AWMD_exIreland!C62/AWMD_exIreland!C61-1)*100</f>
        <v>0.22470855536926848</v>
      </c>
      <c r="G62">
        <f>(AWMD_exIreland!D62/AWMD_exIreland!D61-1)*100</f>
        <v>0.87465885305988422</v>
      </c>
      <c r="H62">
        <f>(AWMD_exIreland!E62/AWMD_exIreland!E61-1)*100</f>
        <v>0.56641302310158625</v>
      </c>
      <c r="I62">
        <f>(AWMD_exIreland!F62/AWMD_exIreland!F61-1)*100</f>
        <v>-1.1483747848531678</v>
      </c>
    </row>
    <row r="63" spans="1:9">
      <c r="A63" s="47">
        <f>awm19up18!A63</f>
        <v>31138</v>
      </c>
      <c r="B63">
        <f>(awm19up18!B63/awm19up18!B62-1)*100</f>
        <v>0.95418915527856196</v>
      </c>
      <c r="C63">
        <f>(awm19up18!C63/awm19up18!C62-1)*100</f>
        <v>0.6682759767741242</v>
      </c>
      <c r="D63">
        <f>(awm19up18!D63/awm19up18!D62-1)*100</f>
        <v>0.61723079003122017</v>
      </c>
      <c r="E63">
        <f>(awm19up18!E63/awm19up18!E62-1)*100</f>
        <v>1.6122161162062776</v>
      </c>
      <c r="F63">
        <f>(AWMD_exIreland!C63/AWMD_exIreland!C62-1)*100</f>
        <v>0.95418915527856196</v>
      </c>
      <c r="G63">
        <f>(AWMD_exIreland!D63/AWMD_exIreland!D62-1)*100</f>
        <v>0.6682759767741242</v>
      </c>
      <c r="H63">
        <f>(AWMD_exIreland!E63/AWMD_exIreland!E62-1)*100</f>
        <v>0.61723079003122017</v>
      </c>
      <c r="I63">
        <f>(AWMD_exIreland!F63/AWMD_exIreland!F62-1)*100</f>
        <v>1.6122161162062776</v>
      </c>
    </row>
    <row r="64" spans="1:9">
      <c r="A64" s="47">
        <f>awm19up18!A64</f>
        <v>31229</v>
      </c>
      <c r="B64">
        <f>(awm19up18!B64/awm19up18!B63-1)*100</f>
        <v>0.84651707718446101</v>
      </c>
      <c r="C64">
        <f>(awm19up18!C64/awm19up18!C63-1)*100</f>
        <v>0.93235486643401533</v>
      </c>
      <c r="D64">
        <f>(awm19up18!D64/awm19up18!D63-1)*100</f>
        <v>0.70326280432766453</v>
      </c>
      <c r="E64">
        <f>(awm19up18!E64/awm19up18!E63-1)*100</f>
        <v>2.0758540529245861</v>
      </c>
      <c r="F64">
        <f>(AWMD_exIreland!C64/AWMD_exIreland!C63-1)*100</f>
        <v>0.84651707718446101</v>
      </c>
      <c r="G64">
        <f>(AWMD_exIreland!D64/AWMD_exIreland!D63-1)*100</f>
        <v>0.93235486643401533</v>
      </c>
      <c r="H64">
        <f>(AWMD_exIreland!E64/AWMD_exIreland!E63-1)*100</f>
        <v>0.70326280432766453</v>
      </c>
      <c r="I64">
        <f>(AWMD_exIreland!F64/AWMD_exIreland!F63-1)*100</f>
        <v>2.0758540529245861</v>
      </c>
    </row>
    <row r="65" spans="1:9">
      <c r="A65" s="47">
        <f>awm19up18!A65</f>
        <v>31321</v>
      </c>
      <c r="B65">
        <f>(awm19up18!B65/awm19up18!B64-1)*100</f>
        <v>0.59618681382078709</v>
      </c>
      <c r="C65">
        <f>(awm19up18!C65/awm19up18!C64-1)*100</f>
        <v>0.7366363871496695</v>
      </c>
      <c r="D65">
        <f>(awm19up18!D65/awm19up18!D64-1)*100</f>
        <v>0.90512603548698056</v>
      </c>
      <c r="E65">
        <f>(awm19up18!E65/awm19up18!E64-1)*100</f>
        <v>1.190351108179688</v>
      </c>
      <c r="F65">
        <f>(AWMD_exIreland!C65/AWMD_exIreland!C64-1)*100</f>
        <v>0.59618681382078709</v>
      </c>
      <c r="G65">
        <f>(AWMD_exIreland!D65/AWMD_exIreland!D64-1)*100</f>
        <v>0.7366363871496695</v>
      </c>
      <c r="H65">
        <f>(AWMD_exIreland!E65/AWMD_exIreland!E64-1)*100</f>
        <v>0.90512603548698056</v>
      </c>
      <c r="I65">
        <f>(AWMD_exIreland!F65/AWMD_exIreland!F64-1)*100</f>
        <v>1.190351108179688</v>
      </c>
    </row>
    <row r="66" spans="1:9">
      <c r="A66" s="47">
        <f>awm19up18!A66</f>
        <v>31413</v>
      </c>
      <c r="B66">
        <f>(awm19up18!B66/awm19up18!B65-1)*100</f>
        <v>-0.34114675382190818</v>
      </c>
      <c r="C66">
        <f>(awm19up18!C66/awm19up18!C65-1)*100</f>
        <v>0.34407549822397243</v>
      </c>
      <c r="D66">
        <f>(awm19up18!D66/awm19up18!D65-1)*100</f>
        <v>0.32648742904548556</v>
      </c>
      <c r="E66">
        <f>(awm19up18!E66/awm19up18!E65-1)*100</f>
        <v>-0.97087319809400219</v>
      </c>
      <c r="F66">
        <f>(AWMD_exIreland!C66/AWMD_exIreland!C65-1)*100</f>
        <v>-0.34114675382190818</v>
      </c>
      <c r="G66">
        <f>(AWMD_exIreland!D66/AWMD_exIreland!D65-1)*100</f>
        <v>0.34407549822397243</v>
      </c>
      <c r="H66">
        <f>(AWMD_exIreland!E66/AWMD_exIreland!E65-1)*100</f>
        <v>0.32648742904548556</v>
      </c>
      <c r="I66">
        <f>(AWMD_exIreland!F66/AWMD_exIreland!F65-1)*100</f>
        <v>-0.97087319809401329</v>
      </c>
    </row>
    <row r="67" spans="1:9">
      <c r="A67" s="47">
        <f>awm19up18!A67</f>
        <v>31503</v>
      </c>
      <c r="B67">
        <f>(awm19up18!B67/awm19up18!B66-1)*100</f>
        <v>1.8335299011299488</v>
      </c>
      <c r="C67">
        <f>(awm19up18!C67/awm19up18!C66-1)*100</f>
        <v>1.8067642905547743</v>
      </c>
      <c r="D67">
        <f>(awm19up18!D67/awm19up18!D66-1)*100</f>
        <v>0.86827996047325051</v>
      </c>
      <c r="E67">
        <f>(awm19up18!E67/awm19up18!E66-1)*100</f>
        <v>2.6475186927899852</v>
      </c>
      <c r="F67">
        <f>(AWMD_exIreland!C67/AWMD_exIreland!C66-1)*100</f>
        <v>1.8335299011299488</v>
      </c>
      <c r="G67">
        <f>(AWMD_exIreland!D67/AWMD_exIreland!D66-1)*100</f>
        <v>1.8067642905547743</v>
      </c>
      <c r="H67">
        <f>(AWMD_exIreland!E67/AWMD_exIreland!E66-1)*100</f>
        <v>0.86827996047325051</v>
      </c>
      <c r="I67">
        <f>(AWMD_exIreland!F67/AWMD_exIreland!F66-1)*100</f>
        <v>2.6475186927899852</v>
      </c>
    </row>
    <row r="68" spans="1:9">
      <c r="A68" s="47">
        <f>awm19up18!A68</f>
        <v>31594</v>
      </c>
      <c r="B68">
        <f>(awm19up18!B68/awm19up18!B67-1)*100</f>
        <v>0.50801596443852404</v>
      </c>
      <c r="C68">
        <f>(awm19up18!C68/awm19up18!C67-1)*100</f>
        <v>0.73388834580152551</v>
      </c>
      <c r="D68">
        <f>(awm19up18!D68/awm19up18!D67-1)*100</f>
        <v>0.62034030139841434</v>
      </c>
      <c r="E68">
        <f>(awm19up18!E68/awm19up18!E67-1)*100</f>
        <v>1.4324871194290489</v>
      </c>
      <c r="F68">
        <f>(AWMD_exIreland!C68/AWMD_exIreland!C67-1)*100</f>
        <v>0.50801596443852404</v>
      </c>
      <c r="G68">
        <f>(AWMD_exIreland!D68/AWMD_exIreland!D67-1)*100</f>
        <v>0.73388834580152551</v>
      </c>
      <c r="H68">
        <f>(AWMD_exIreland!E68/AWMD_exIreland!E67-1)*100</f>
        <v>0.62034030139841434</v>
      </c>
      <c r="I68">
        <f>(AWMD_exIreland!F68/AWMD_exIreland!F67-1)*100</f>
        <v>1.4324871194290489</v>
      </c>
    </row>
    <row r="69" spans="1:9">
      <c r="A69" s="47">
        <f>awm19up18!A69</f>
        <v>31686</v>
      </c>
      <c r="B69">
        <f>(awm19up18!B69/awm19up18!B68-1)*100</f>
        <v>0.24763908535681001</v>
      </c>
      <c r="C69">
        <f>(awm19up18!C69/awm19up18!C68-1)*100</f>
        <v>0.76080616741203144</v>
      </c>
      <c r="D69">
        <f>(awm19up18!D69/awm19up18!D68-1)*100</f>
        <v>0.70042238137564272</v>
      </c>
      <c r="E69">
        <f>(awm19up18!E69/awm19up18!E68-1)*100</f>
        <v>0.88694681095198291</v>
      </c>
      <c r="F69">
        <f>(AWMD_exIreland!C69/AWMD_exIreland!C68-1)*100</f>
        <v>0.24763908535681001</v>
      </c>
      <c r="G69">
        <f>(AWMD_exIreland!D69/AWMD_exIreland!D68-1)*100</f>
        <v>0.76080616741203144</v>
      </c>
      <c r="H69">
        <f>(AWMD_exIreland!E69/AWMD_exIreland!E68-1)*100</f>
        <v>0.70042238137564272</v>
      </c>
      <c r="I69">
        <f>(AWMD_exIreland!F69/AWMD_exIreland!F68-1)*100</f>
        <v>0.88694681095198291</v>
      </c>
    </row>
    <row r="70" spans="1:9">
      <c r="A70" s="47">
        <f>awm19up18!A70</f>
        <v>31778</v>
      </c>
      <c r="B70">
        <f>(awm19up18!B70/awm19up18!B69-1)*100</f>
        <v>-0.47992666738010392</v>
      </c>
      <c r="C70">
        <f>(awm19up18!C70/awm19up18!C69-1)*100</f>
        <v>0.1765934499841082</v>
      </c>
      <c r="D70">
        <f>(awm19up18!D70/awm19up18!D69-1)*100</f>
        <v>0.95730506624576162</v>
      </c>
      <c r="E70">
        <f>(awm19up18!E70/awm19up18!E69-1)*100</f>
        <v>-1.6453921883434086</v>
      </c>
      <c r="F70">
        <f>(AWMD_exIreland!C70/AWMD_exIreland!C69-1)*100</f>
        <v>-0.47992666738010392</v>
      </c>
      <c r="G70">
        <f>(AWMD_exIreland!D70/AWMD_exIreland!D69-1)*100</f>
        <v>0.1765934499841082</v>
      </c>
      <c r="H70">
        <f>(AWMD_exIreland!E70/AWMD_exIreland!E69-1)*100</f>
        <v>0.95730506624576162</v>
      </c>
      <c r="I70">
        <f>(AWMD_exIreland!F70/AWMD_exIreland!F69-1)*100</f>
        <v>-1.6453921883434086</v>
      </c>
    </row>
    <row r="71" spans="1:9">
      <c r="A71" s="47">
        <f>awm19up18!A71</f>
        <v>31868</v>
      </c>
      <c r="B71">
        <f>(awm19up18!B71/awm19up18!B70-1)*100</f>
        <v>1.6847507923167138</v>
      </c>
      <c r="C71">
        <f>(awm19up18!C71/awm19up18!C70-1)*100</f>
        <v>1.7292287793122085</v>
      </c>
      <c r="D71">
        <f>(awm19up18!D71/awm19up18!D70-1)*100</f>
        <v>0.91828889899725485</v>
      </c>
      <c r="E71">
        <f>(awm19up18!E71/awm19up18!E70-1)*100</f>
        <v>3.3278728841207306</v>
      </c>
      <c r="F71">
        <f>(AWMD_exIreland!C71/AWMD_exIreland!C70-1)*100</f>
        <v>1.6847507923167138</v>
      </c>
      <c r="G71">
        <f>(AWMD_exIreland!D71/AWMD_exIreland!D70-1)*100</f>
        <v>1.7292287793122085</v>
      </c>
      <c r="H71">
        <f>(AWMD_exIreland!E71/AWMD_exIreland!E70-1)*100</f>
        <v>0.91828889899725485</v>
      </c>
      <c r="I71">
        <f>(AWMD_exIreland!F71/AWMD_exIreland!F70-1)*100</f>
        <v>3.3278728841207306</v>
      </c>
    </row>
    <row r="72" spans="1:9">
      <c r="A72" s="47">
        <f>awm19up18!A72</f>
        <v>31959</v>
      </c>
      <c r="B72">
        <f>(awm19up18!B72/awm19up18!B71-1)*100</f>
        <v>1.0739079223701653</v>
      </c>
      <c r="C72">
        <f>(awm19up18!C72/awm19up18!C71-1)*100</f>
        <v>0.86037620352417132</v>
      </c>
      <c r="D72">
        <f>(awm19up18!D72/awm19up18!D71-1)*100</f>
        <v>0.63778600040156341</v>
      </c>
      <c r="E72">
        <f>(awm19up18!E72/awm19up18!E71-1)*100</f>
        <v>2.318608646705278</v>
      </c>
      <c r="F72">
        <f>(AWMD_exIreland!C72/AWMD_exIreland!C71-1)*100</f>
        <v>1.0739079223701653</v>
      </c>
      <c r="G72">
        <f>(AWMD_exIreland!D72/AWMD_exIreland!D71-1)*100</f>
        <v>0.86037620352417132</v>
      </c>
      <c r="H72">
        <f>(AWMD_exIreland!E72/AWMD_exIreland!E71-1)*100</f>
        <v>0.63778600040156341</v>
      </c>
      <c r="I72">
        <f>(AWMD_exIreland!F72/AWMD_exIreland!F71-1)*100</f>
        <v>2.318608646705278</v>
      </c>
    </row>
    <row r="73" spans="1:9">
      <c r="A73" s="47">
        <f>awm19up18!A73</f>
        <v>32051</v>
      </c>
      <c r="B73">
        <f>(awm19up18!B73/awm19up18!B72-1)*100</f>
        <v>1.274687909270833</v>
      </c>
      <c r="C73">
        <f>(awm19up18!C73/awm19up18!C72-1)*100</f>
        <v>1.2586199817647969</v>
      </c>
      <c r="D73">
        <f>(awm19up18!D73/awm19up18!D72-1)*100</f>
        <v>0.881407033405468</v>
      </c>
      <c r="E73">
        <f>(awm19up18!E73/awm19up18!E72-1)*100</f>
        <v>1.5087396070941894</v>
      </c>
      <c r="F73">
        <f>(AWMD_exIreland!C73/AWMD_exIreland!C72-1)*100</f>
        <v>1.274687909270833</v>
      </c>
      <c r="G73">
        <f>(AWMD_exIreland!D73/AWMD_exIreland!D72-1)*100</f>
        <v>1.2586199817647969</v>
      </c>
      <c r="H73">
        <f>(AWMD_exIreland!E73/AWMD_exIreland!E72-1)*100</f>
        <v>0.881407033405468</v>
      </c>
      <c r="I73">
        <f>(AWMD_exIreland!F73/AWMD_exIreland!F72-1)*100</f>
        <v>1.5087396070941894</v>
      </c>
    </row>
    <row r="74" spans="1:9">
      <c r="A74" s="47">
        <f>awm19up18!A74</f>
        <v>32143</v>
      </c>
      <c r="B74">
        <f>(awm19up18!B74/awm19up18!B73-1)*100</f>
        <v>0.5522012441060431</v>
      </c>
      <c r="C74">
        <f>(awm19up18!C74/awm19up18!C73-1)*100</f>
        <v>5.2836773047726382E-2</v>
      </c>
      <c r="D74">
        <f>(awm19up18!D74/awm19up18!D73-1)*100</f>
        <v>0.66583774000437135</v>
      </c>
      <c r="E74">
        <f>(awm19up18!E74/awm19up18!E73-1)*100</f>
        <v>1.613154611172285</v>
      </c>
      <c r="F74">
        <f>(AWMD_exIreland!C74/AWMD_exIreland!C73-1)*100</f>
        <v>0.5522012441060431</v>
      </c>
      <c r="G74">
        <f>(AWMD_exIreland!D74/AWMD_exIreland!D73-1)*100</f>
        <v>5.2836773047726382E-2</v>
      </c>
      <c r="H74">
        <f>(AWMD_exIreland!E74/AWMD_exIreland!E73-1)*100</f>
        <v>0.66583774000437135</v>
      </c>
      <c r="I74">
        <f>(AWMD_exIreland!F74/AWMD_exIreland!F73-1)*100</f>
        <v>1.613154611172285</v>
      </c>
    </row>
    <row r="75" spans="1:9">
      <c r="A75" s="47">
        <f>awm19up18!A75</f>
        <v>32234</v>
      </c>
      <c r="B75">
        <f>(awm19up18!B75/awm19up18!B74-1)*100</f>
        <v>0.91927135465816878</v>
      </c>
      <c r="C75">
        <f>(awm19up18!C75/awm19up18!C74-1)*100</f>
        <v>0.55315620103206786</v>
      </c>
      <c r="D75">
        <f>(awm19up18!D75/awm19up18!D74-1)*100</f>
        <v>0.36072281477412815</v>
      </c>
      <c r="E75">
        <f>(awm19up18!E75/awm19up18!E74-1)*100</f>
        <v>1.8893908939078496</v>
      </c>
      <c r="F75">
        <f>(AWMD_exIreland!C75/AWMD_exIreland!C74-1)*100</f>
        <v>0.91927135465816878</v>
      </c>
      <c r="G75">
        <f>(AWMD_exIreland!D75/AWMD_exIreland!D74-1)*100</f>
        <v>0.55315620103206786</v>
      </c>
      <c r="H75">
        <f>(AWMD_exIreland!E75/AWMD_exIreland!E74-1)*100</f>
        <v>0.36072281477412815</v>
      </c>
      <c r="I75">
        <f>(AWMD_exIreland!F75/AWMD_exIreland!F74-1)*100</f>
        <v>1.8893908939078496</v>
      </c>
    </row>
    <row r="76" spans="1:9">
      <c r="A76" s="47">
        <f>awm19up18!A76</f>
        <v>32325</v>
      </c>
      <c r="B76">
        <f>(awm19up18!B76/awm19up18!B75-1)*100</f>
        <v>1.2386036265772393</v>
      </c>
      <c r="C76">
        <f>(awm19up18!C76/awm19up18!C75-1)*100</f>
        <v>1.4405069463384601</v>
      </c>
      <c r="D76">
        <f>(awm19up18!D76/awm19up18!D75-1)*100</f>
        <v>0.43084623914197984</v>
      </c>
      <c r="E76">
        <f>(awm19up18!E76/awm19up18!E75-1)*100</f>
        <v>1.6837788459948877</v>
      </c>
      <c r="F76">
        <f>(AWMD_exIreland!C76/AWMD_exIreland!C75-1)*100</f>
        <v>1.2386036265772393</v>
      </c>
      <c r="G76">
        <f>(AWMD_exIreland!D76/AWMD_exIreland!D75-1)*100</f>
        <v>1.4405069463384601</v>
      </c>
      <c r="H76">
        <f>(AWMD_exIreland!E76/AWMD_exIreland!E75-1)*100</f>
        <v>0.43084623914197984</v>
      </c>
      <c r="I76">
        <f>(AWMD_exIreland!F76/AWMD_exIreland!F75-1)*100</f>
        <v>1.6837788459948877</v>
      </c>
    </row>
    <row r="77" spans="1:9">
      <c r="A77" s="47">
        <f>awm19up18!A77</f>
        <v>32417</v>
      </c>
      <c r="B77">
        <f>(awm19up18!B77/awm19up18!B76-1)*100</f>
        <v>0.92484495432372249</v>
      </c>
      <c r="C77">
        <f>(awm19up18!C77/awm19up18!C76-1)*100</f>
        <v>0.74775838300937814</v>
      </c>
      <c r="D77">
        <f>(awm19up18!D77/awm19up18!D76-1)*100</f>
        <v>0.86712792563994334</v>
      </c>
      <c r="E77">
        <f>(awm19up18!E77/awm19up18!E76-1)*100</f>
        <v>1.81537556533653</v>
      </c>
      <c r="F77">
        <f>(AWMD_exIreland!C77/AWMD_exIreland!C76-1)*100</f>
        <v>0.92484495432372249</v>
      </c>
      <c r="G77">
        <f>(AWMD_exIreland!D77/AWMD_exIreland!D76-1)*100</f>
        <v>0.74775838300937814</v>
      </c>
      <c r="H77">
        <f>(AWMD_exIreland!E77/AWMD_exIreland!E76-1)*100</f>
        <v>0.86712792563994334</v>
      </c>
      <c r="I77">
        <f>(AWMD_exIreland!F77/AWMD_exIreland!F76-1)*100</f>
        <v>1.81537556533653</v>
      </c>
    </row>
    <row r="78" spans="1:9">
      <c r="A78" s="47">
        <f>awm19up18!A78</f>
        <v>32509</v>
      </c>
      <c r="B78">
        <f>(awm19up18!B78/awm19up18!B77-1)*100</f>
        <v>1.1746284838582977</v>
      </c>
      <c r="C78">
        <f>(awm19up18!C78/awm19up18!C77-1)*100</f>
        <v>0.96387519145120226</v>
      </c>
      <c r="D78">
        <f>(awm19up18!D78/awm19up18!D77-1)*100</f>
        <v>-0.26763483539470334</v>
      </c>
      <c r="E78">
        <f>(awm19up18!E78/awm19up18!E77-1)*100</f>
        <v>2.5815369947253419</v>
      </c>
      <c r="F78">
        <f>(AWMD_exIreland!C78/AWMD_exIreland!C77-1)*100</f>
        <v>1.1746284838582977</v>
      </c>
      <c r="G78">
        <f>(AWMD_exIreland!D78/AWMD_exIreland!D77-1)*100</f>
        <v>0.96387519145120226</v>
      </c>
      <c r="H78">
        <f>(AWMD_exIreland!E78/AWMD_exIreland!E77-1)*100</f>
        <v>-0.26763483539470334</v>
      </c>
      <c r="I78">
        <f>(AWMD_exIreland!F78/AWMD_exIreland!F77-1)*100</f>
        <v>2.5815369947253419</v>
      </c>
    </row>
    <row r="79" spans="1:9">
      <c r="A79" s="47">
        <f>awm19up18!A79</f>
        <v>32599</v>
      </c>
      <c r="B79">
        <f>(awm19up18!B79/awm19up18!B78-1)*100</f>
        <v>0.9506585788644939</v>
      </c>
      <c r="C79">
        <f>(awm19up18!C79/awm19up18!C78-1)*100</f>
        <v>0.62457115914742456</v>
      </c>
      <c r="D79">
        <f>(awm19up18!D79/awm19up18!D78-1)*100</f>
        <v>0.76437839514433836</v>
      </c>
      <c r="E79">
        <f>(awm19up18!E79/awm19up18!E78-1)*100</f>
        <v>0.99160210366662227</v>
      </c>
      <c r="F79">
        <f>(AWMD_exIreland!C79/AWMD_exIreland!C78-1)*100</f>
        <v>0.9506585788644939</v>
      </c>
      <c r="G79">
        <f>(AWMD_exIreland!D79/AWMD_exIreland!D78-1)*100</f>
        <v>0.62457115914742456</v>
      </c>
      <c r="H79">
        <f>(AWMD_exIreland!E79/AWMD_exIreland!E78-1)*100</f>
        <v>0.76437839514433836</v>
      </c>
      <c r="I79">
        <f>(AWMD_exIreland!F79/AWMD_exIreland!F78-1)*100</f>
        <v>0.99160210366662227</v>
      </c>
    </row>
    <row r="80" spans="1:9">
      <c r="A80" s="47">
        <f>awm19up18!A80</f>
        <v>32690</v>
      </c>
      <c r="B80">
        <f>(awm19up18!B80/awm19up18!B79-1)*100</f>
        <v>0.59797935369036992</v>
      </c>
      <c r="C80">
        <f>(awm19up18!C80/awm19up18!C79-1)*100</f>
        <v>1.1588311558117237</v>
      </c>
      <c r="D80">
        <f>(awm19up18!D80/awm19up18!D79-1)*100</f>
        <v>0.45748387787916123</v>
      </c>
      <c r="E80">
        <f>(awm19up18!E80/awm19up18!E79-1)*100</f>
        <v>0.70234221273064446</v>
      </c>
      <c r="F80">
        <f>(AWMD_exIreland!C80/AWMD_exIreland!C79-1)*100</f>
        <v>0.59797935369036992</v>
      </c>
      <c r="G80">
        <f>(AWMD_exIreland!D80/AWMD_exIreland!D79-1)*100</f>
        <v>1.1588311558117237</v>
      </c>
      <c r="H80">
        <f>(AWMD_exIreland!E80/AWMD_exIreland!E79-1)*100</f>
        <v>0.45748387787916123</v>
      </c>
      <c r="I80">
        <f>(AWMD_exIreland!F80/AWMD_exIreland!F79-1)*100</f>
        <v>0.70234221273064446</v>
      </c>
    </row>
    <row r="81" spans="1:9">
      <c r="A81" s="47">
        <f>awm19up18!A81</f>
        <v>32782</v>
      </c>
      <c r="B81">
        <f>(awm19up18!B81/awm19up18!B80-1)*100</f>
        <v>1.0420487368179909</v>
      </c>
      <c r="C81">
        <f>(awm19up18!C81/awm19up18!C80-1)*100</f>
        <v>1.0366893345834738</v>
      </c>
      <c r="D81">
        <f>(awm19up18!D81/awm19up18!D80-1)*100</f>
        <v>1.6751432840700353E-2</v>
      </c>
      <c r="E81">
        <f>(awm19up18!E81/awm19up18!E80-1)*100</f>
        <v>2.3520385178657177</v>
      </c>
      <c r="F81">
        <f>(AWMD_exIreland!C81/AWMD_exIreland!C80-1)*100</f>
        <v>1.0420487368179909</v>
      </c>
      <c r="G81">
        <f>(AWMD_exIreland!D81/AWMD_exIreland!D80-1)*100</f>
        <v>1.0366893345834738</v>
      </c>
      <c r="H81">
        <f>(AWMD_exIreland!E81/AWMD_exIreland!E80-1)*100</f>
        <v>1.6751432840700353E-2</v>
      </c>
      <c r="I81">
        <f>(AWMD_exIreland!F81/AWMD_exIreland!F80-1)*100</f>
        <v>2.3520385178657177</v>
      </c>
    </row>
    <row r="82" spans="1:9">
      <c r="A82" s="47">
        <f>awm19up18!A82</f>
        <v>32874</v>
      </c>
      <c r="B82">
        <f>(awm19up18!B82/awm19up18!B81-1)*100</f>
        <v>1.3557199524332875</v>
      </c>
      <c r="C82">
        <f>(awm19up18!C82/awm19up18!C81-1)*100</f>
        <v>0.81752073840413164</v>
      </c>
      <c r="D82">
        <f>(awm19up18!D82/awm19up18!D81-1)*100</f>
        <v>1.5715556760969696</v>
      </c>
      <c r="E82">
        <f>(awm19up18!E82/awm19up18!E81-1)*100</f>
        <v>2.9635939010785872</v>
      </c>
      <c r="F82">
        <f>(AWMD_exIreland!C82/AWMD_exIreland!C81-1)*100</f>
        <v>1.3557199524332875</v>
      </c>
      <c r="G82">
        <f>(AWMD_exIreland!D82/AWMD_exIreland!D81-1)*100</f>
        <v>0.81752073840413164</v>
      </c>
      <c r="H82">
        <f>(AWMD_exIreland!E82/AWMD_exIreland!E81-1)*100</f>
        <v>1.5715556760969696</v>
      </c>
      <c r="I82">
        <f>(AWMD_exIreland!F82/AWMD_exIreland!F81-1)*100</f>
        <v>2.9635939010785872</v>
      </c>
    </row>
    <row r="83" spans="1:9">
      <c r="A83" s="47">
        <f>awm19up18!A83</f>
        <v>32964</v>
      </c>
      <c r="B83">
        <f>(awm19up18!B83/awm19up18!B82-1)*100</f>
        <v>0.45664751095582101</v>
      </c>
      <c r="C83">
        <f>(awm19up18!C83/awm19up18!C82-1)*100</f>
        <v>0.64172171979250958</v>
      </c>
      <c r="D83">
        <f>(awm19up18!D83/awm19up18!D82-1)*100</f>
        <v>0.77036369944392113</v>
      </c>
      <c r="E83">
        <f>(awm19up18!E83/awm19up18!E82-1)*100</f>
        <v>-0.57068625671269357</v>
      </c>
      <c r="F83">
        <f>(AWMD_exIreland!C83/AWMD_exIreland!C82-1)*100</f>
        <v>0.45664751095582101</v>
      </c>
      <c r="G83">
        <f>(AWMD_exIreland!D83/AWMD_exIreland!D82-1)*100</f>
        <v>0.64172171979250958</v>
      </c>
      <c r="H83">
        <f>(AWMD_exIreland!E83/AWMD_exIreland!E82-1)*100</f>
        <v>0.77036369944392113</v>
      </c>
      <c r="I83">
        <f>(AWMD_exIreland!F83/AWMD_exIreland!F82-1)*100</f>
        <v>-0.57068625671269357</v>
      </c>
    </row>
    <row r="84" spans="1:9">
      <c r="A84" s="47">
        <f>awm19up18!A84</f>
        <v>33055</v>
      </c>
      <c r="B84">
        <f>(awm19up18!B84/awm19up18!B83-1)*100</f>
        <v>0.92745048420277421</v>
      </c>
      <c r="C84">
        <f>(awm19up18!C84/awm19up18!C83-1)*100</f>
        <v>0.33419895603732375</v>
      </c>
      <c r="D84">
        <f>(awm19up18!D84/awm19up18!D83-1)*100</f>
        <v>0.52605745796403536</v>
      </c>
      <c r="E84">
        <f>(awm19up18!E84/awm19up18!E83-1)*100</f>
        <v>0.34540925538939504</v>
      </c>
      <c r="F84">
        <f>(AWMD_exIreland!C84/AWMD_exIreland!C83-1)*100</f>
        <v>0.92745048420277421</v>
      </c>
      <c r="G84">
        <f>(AWMD_exIreland!D84/AWMD_exIreland!D83-1)*100</f>
        <v>0.33419895603732375</v>
      </c>
      <c r="H84">
        <f>(AWMD_exIreland!E84/AWMD_exIreland!E83-1)*100</f>
        <v>0.52605745796403536</v>
      </c>
      <c r="I84">
        <f>(AWMD_exIreland!F84/AWMD_exIreland!F83-1)*100</f>
        <v>0.34540925538939504</v>
      </c>
    </row>
    <row r="85" spans="1:9">
      <c r="A85" s="47">
        <f>awm19up18!A85</f>
        <v>33147</v>
      </c>
      <c r="B85">
        <f>(awm19up18!B85/awm19up18!B84-1)*100</f>
        <v>0.56586627904395836</v>
      </c>
      <c r="C85">
        <f>(awm19up18!C85/awm19up18!C84-1)*100</f>
        <v>0.88163217532655214</v>
      </c>
      <c r="D85">
        <f>(awm19up18!D85/awm19up18!D84-1)*100</f>
        <v>0.60705496100843526</v>
      </c>
      <c r="E85">
        <f>(awm19up18!E85/awm19up18!E84-1)*100</f>
        <v>0.75355137697787899</v>
      </c>
      <c r="F85">
        <f>(AWMD_exIreland!C85/AWMD_exIreland!C84-1)*100</f>
        <v>0.56586627904395836</v>
      </c>
      <c r="G85">
        <f>(AWMD_exIreland!D85/AWMD_exIreland!D84-1)*100</f>
        <v>0.88163217532655214</v>
      </c>
      <c r="H85">
        <f>(AWMD_exIreland!E85/AWMD_exIreland!E84-1)*100</f>
        <v>0.60705496100843526</v>
      </c>
      <c r="I85">
        <f>(AWMD_exIreland!F85/AWMD_exIreland!F84-1)*100</f>
        <v>0.75355137697787899</v>
      </c>
    </row>
    <row r="86" spans="1:9">
      <c r="A86" s="47">
        <f>awm19up18!A86</f>
        <v>33239</v>
      </c>
      <c r="B86">
        <f>(awm19up18!B86/awm19up18!B85-1)*100</f>
        <v>0.69106028462355695</v>
      </c>
      <c r="C86">
        <f>(awm19up18!C86/awm19up18!C85-1)*100</f>
        <v>1.0985406450221724</v>
      </c>
      <c r="D86">
        <f>(awm19up18!D86/awm19up18!D85-1)*100</f>
        <v>0.57182175362451293</v>
      </c>
      <c r="E86">
        <f>(awm19up18!E86/awm19up18!E85-1)*100</f>
        <v>1.5753168399523787E-3</v>
      </c>
      <c r="F86">
        <f>(AWMD_exIreland!C86/AWMD_exIreland!C85-1)*100</f>
        <v>0.69106028462355695</v>
      </c>
      <c r="G86">
        <f>(AWMD_exIreland!D86/AWMD_exIreland!D85-1)*100</f>
        <v>1.0985406450221724</v>
      </c>
      <c r="H86">
        <f>(AWMD_exIreland!E86/AWMD_exIreland!E85-1)*100</f>
        <v>0.57182175362451293</v>
      </c>
      <c r="I86">
        <f>(AWMD_exIreland!F86/AWMD_exIreland!F85-1)*100</f>
        <v>1.5753168399523787E-3</v>
      </c>
    </row>
    <row r="87" spans="1:9">
      <c r="A87" s="47">
        <f>awm19up18!A87</f>
        <v>33329</v>
      </c>
      <c r="B87">
        <f>(awm19up18!B87/awm19up18!B86-1)*100</f>
        <v>0.29703824832927328</v>
      </c>
      <c r="C87">
        <f>(awm19up18!C87/awm19up18!C86-1)*100</f>
        <v>0.85781266054358873</v>
      </c>
      <c r="D87">
        <f>(awm19up18!D87/awm19up18!D86-1)*100</f>
        <v>1.525228154913405</v>
      </c>
      <c r="E87">
        <f>(awm19up18!E87/awm19up18!E86-1)*100</f>
        <v>0.22224562651600444</v>
      </c>
      <c r="F87">
        <f>(AWMD_exIreland!C87/AWMD_exIreland!C86-1)*100</f>
        <v>0.29703824832927328</v>
      </c>
      <c r="G87">
        <f>(AWMD_exIreland!D87/AWMD_exIreland!D86-1)*100</f>
        <v>0.85781266054358873</v>
      </c>
      <c r="H87">
        <f>(AWMD_exIreland!E87/AWMD_exIreland!E86-1)*100</f>
        <v>1.525228154913405</v>
      </c>
      <c r="I87">
        <f>(AWMD_exIreland!F87/AWMD_exIreland!F86-1)*100</f>
        <v>0.22224562651600444</v>
      </c>
    </row>
    <row r="88" spans="1:9">
      <c r="A88" s="47">
        <f>awm19up18!A88</f>
        <v>33420</v>
      </c>
      <c r="B88">
        <f>(awm19up18!B88/awm19up18!B87-1)*100</f>
        <v>-2.762685236625817E-2</v>
      </c>
      <c r="C88">
        <f>(awm19up18!C88/awm19up18!C87-1)*100</f>
        <v>-0.33048521929837094</v>
      </c>
      <c r="D88">
        <f>(awm19up18!D88/awm19up18!D87-1)*100</f>
        <v>1.405804854815651</v>
      </c>
      <c r="E88">
        <f>(awm19up18!E88/awm19up18!E87-1)*100</f>
        <v>-0.15980260036364546</v>
      </c>
      <c r="F88">
        <f>(AWMD_exIreland!C88/AWMD_exIreland!C87-1)*100</f>
        <v>-2.7626852366269272E-2</v>
      </c>
      <c r="G88">
        <f>(AWMD_exIreland!D88/AWMD_exIreland!D87-1)*100</f>
        <v>-0.33048521929837094</v>
      </c>
      <c r="H88">
        <f>(AWMD_exIreland!E88/AWMD_exIreland!E87-1)*100</f>
        <v>1.405804854815651</v>
      </c>
      <c r="I88">
        <f>(AWMD_exIreland!F88/AWMD_exIreland!F87-1)*100</f>
        <v>-0.15980260036364546</v>
      </c>
    </row>
    <row r="89" spans="1:9">
      <c r="A89" s="47">
        <f>awm19up18!A89</f>
        <v>33512</v>
      </c>
      <c r="B89">
        <f>(awm19up18!B89/awm19up18!B88-1)*100</f>
        <v>0.95100117899342695</v>
      </c>
      <c r="C89">
        <f>(awm19up18!C89/awm19up18!C88-1)*100</f>
        <v>1.4106659852913594</v>
      </c>
      <c r="D89">
        <f>(awm19up18!D89/awm19up18!D88-1)*100</f>
        <v>1.156731630114094</v>
      </c>
      <c r="E89">
        <f>(awm19up18!E89/awm19up18!E88-1)*100</f>
        <v>1.3450053624376457</v>
      </c>
      <c r="F89">
        <f>(AWMD_exIreland!C89/AWMD_exIreland!C88-1)*100</f>
        <v>0.95100117899342695</v>
      </c>
      <c r="G89">
        <f>(AWMD_exIreland!D89/AWMD_exIreland!D88-1)*100</f>
        <v>1.4106659852913594</v>
      </c>
      <c r="H89">
        <f>(AWMD_exIreland!E89/AWMD_exIreland!E88-1)*100</f>
        <v>1.156731630114094</v>
      </c>
      <c r="I89">
        <f>(AWMD_exIreland!F89/AWMD_exIreland!F88-1)*100</f>
        <v>1.3450053624376457</v>
      </c>
    </row>
    <row r="90" spans="1:9">
      <c r="A90" s="47">
        <f>awm19up18!A90</f>
        <v>33604</v>
      </c>
      <c r="B90">
        <f>(awm19up18!B90/awm19up18!B89-1)*100</f>
        <v>1.5095534759260065</v>
      </c>
      <c r="C90">
        <f>(awm19up18!C90/awm19up18!C89-1)*100</f>
        <v>0.60573766725839917</v>
      </c>
      <c r="D90">
        <f>(awm19up18!D90/awm19up18!D89-1)*100</f>
        <v>0.6026868544616315</v>
      </c>
      <c r="E90">
        <f>(awm19up18!E90/awm19up18!E89-1)*100</f>
        <v>1.7981764547111645</v>
      </c>
      <c r="F90">
        <f>(AWMD_exIreland!C90/AWMD_exIreland!C89-1)*100</f>
        <v>1.5095534759260065</v>
      </c>
      <c r="G90">
        <f>(AWMD_exIreland!D90/AWMD_exIreland!D89-1)*100</f>
        <v>0.60573766725839917</v>
      </c>
      <c r="H90">
        <f>(AWMD_exIreland!E90/AWMD_exIreland!E89-1)*100</f>
        <v>0.6026868544616315</v>
      </c>
      <c r="I90">
        <f>(AWMD_exIreland!F90/AWMD_exIreland!F89-1)*100</f>
        <v>1.7981764547111645</v>
      </c>
    </row>
    <row r="91" spans="1:9">
      <c r="A91" s="47">
        <f>awm19up18!A91</f>
        <v>33695</v>
      </c>
      <c r="B91">
        <f>(awm19up18!B91/awm19up18!B90-1)*100</f>
        <v>-0.76332527118709859</v>
      </c>
      <c r="C91">
        <f>(awm19up18!C91/awm19up18!C90-1)*100</f>
        <v>0.11365836939885021</v>
      </c>
      <c r="D91">
        <f>(awm19up18!D91/awm19up18!D90-1)*100</f>
        <v>9.2804887871866804E-2</v>
      </c>
      <c r="E91">
        <f>(awm19up18!E91/awm19up18!E90-1)*100</f>
        <v>-1.4686004364372174</v>
      </c>
      <c r="F91">
        <f>(AWMD_exIreland!C91/AWMD_exIreland!C90-1)*100</f>
        <v>-0.76332527118709859</v>
      </c>
      <c r="G91">
        <f>(AWMD_exIreland!D91/AWMD_exIreland!D90-1)*100</f>
        <v>0.11365836939885021</v>
      </c>
      <c r="H91">
        <f>(AWMD_exIreland!E91/AWMD_exIreland!E90-1)*100</f>
        <v>9.2804887871866804E-2</v>
      </c>
      <c r="I91">
        <f>(AWMD_exIreland!F91/AWMD_exIreland!F90-1)*100</f>
        <v>-1.4686004364372063</v>
      </c>
    </row>
    <row r="92" spans="1:9">
      <c r="A92" s="47">
        <f>awm19up18!A92</f>
        <v>33786</v>
      </c>
      <c r="B92">
        <f>(awm19up18!B92/awm19up18!B91-1)*100</f>
        <v>-0.28002873036551135</v>
      </c>
      <c r="C92">
        <f>(awm19up18!C92/awm19up18!C91-1)*100</f>
        <v>-0.181400844304902</v>
      </c>
      <c r="D92">
        <f>(awm19up18!D92/awm19up18!D91-1)*100</f>
        <v>0.87033247449301854</v>
      </c>
      <c r="E92">
        <f>(awm19up18!E92/awm19up18!E91-1)*100</f>
        <v>-1.9242049846296516</v>
      </c>
      <c r="F92">
        <f>(AWMD_exIreland!C92/AWMD_exIreland!C91-1)*100</f>
        <v>-0.28002873036551135</v>
      </c>
      <c r="G92">
        <f>(AWMD_exIreland!D92/AWMD_exIreland!D91-1)*100</f>
        <v>-0.1814008443048909</v>
      </c>
      <c r="H92">
        <f>(AWMD_exIreland!E92/AWMD_exIreland!E91-1)*100</f>
        <v>0.87033247449301854</v>
      </c>
      <c r="I92">
        <f>(AWMD_exIreland!F92/AWMD_exIreland!F91-1)*100</f>
        <v>-1.9242049846296405</v>
      </c>
    </row>
    <row r="93" spans="1:9">
      <c r="A93" s="47">
        <f>awm19up18!A93</f>
        <v>33878</v>
      </c>
      <c r="B93">
        <f>(awm19up18!B93/awm19up18!B92-1)*100</f>
        <v>-0.19995856710245397</v>
      </c>
      <c r="C93">
        <f>(awm19up18!C93/awm19up18!C92-1)*100</f>
        <v>0.8244503441934059</v>
      </c>
      <c r="D93">
        <f>(awm19up18!D93/awm19up18!D92-1)*100</f>
        <v>0.55826898790900525</v>
      </c>
      <c r="E93">
        <f>(awm19up18!E93/awm19up18!E92-1)*100</f>
        <v>-0.84674174500721788</v>
      </c>
      <c r="F93">
        <f>(AWMD_exIreland!C93/AWMD_exIreland!C92-1)*100</f>
        <v>-0.19995856710245397</v>
      </c>
      <c r="G93">
        <f>(AWMD_exIreland!D93/AWMD_exIreland!D92-1)*100</f>
        <v>0.8244503441934059</v>
      </c>
      <c r="H93">
        <f>(AWMD_exIreland!E93/AWMD_exIreland!E92-1)*100</f>
        <v>0.55826898790900525</v>
      </c>
      <c r="I93">
        <f>(AWMD_exIreland!F93/AWMD_exIreland!F92-1)*100</f>
        <v>-0.84674174500721788</v>
      </c>
    </row>
    <row r="94" spans="1:9">
      <c r="A94" s="47">
        <f>awm19up18!A94</f>
        <v>33970</v>
      </c>
      <c r="B94">
        <f>(awm19up18!B94/awm19up18!B93-1)*100</f>
        <v>-0.68135370552369068</v>
      </c>
      <c r="C94">
        <f>(awm19up18!C94/awm19up18!C93-1)*100</f>
        <v>-1.6657631050480348</v>
      </c>
      <c r="D94">
        <f>(awm19up18!D94/awm19up18!D93-1)*100</f>
        <v>0.12836549480661485</v>
      </c>
      <c r="E94">
        <f>(awm19up18!E94/awm19up18!E93-1)*100</f>
        <v>-2.8217070215440065</v>
      </c>
      <c r="F94">
        <f>(AWMD_exIreland!C94/AWMD_exIreland!C93-1)*100</f>
        <v>-0.68135370552370178</v>
      </c>
      <c r="G94">
        <f>(AWMD_exIreland!D94/AWMD_exIreland!D93-1)*100</f>
        <v>-1.6657631050480237</v>
      </c>
      <c r="H94">
        <f>(AWMD_exIreland!E94/AWMD_exIreland!E93-1)*100</f>
        <v>0.12836549480661485</v>
      </c>
      <c r="I94">
        <f>(AWMD_exIreland!F94/AWMD_exIreland!F93-1)*100</f>
        <v>-2.8217070215440176</v>
      </c>
    </row>
    <row r="95" spans="1:9">
      <c r="A95" s="47">
        <f>awm19up18!A95</f>
        <v>34060</v>
      </c>
      <c r="B95">
        <f>(awm19up18!B95/awm19up18!B94-1)*100</f>
        <v>7.4176876254550272E-2</v>
      </c>
      <c r="C95">
        <f>(awm19up18!C95/awm19up18!C94-1)*100</f>
        <v>-1.7210253024912969E-2</v>
      </c>
      <c r="D95">
        <f>(awm19up18!D95/awm19up18!D94-1)*100</f>
        <v>0.53258159624574031</v>
      </c>
      <c r="E95">
        <f>(awm19up18!E95/awm19up18!E94-1)*100</f>
        <v>-1.571082361742715</v>
      </c>
      <c r="F95">
        <f>(AWMD_exIreland!C95/AWMD_exIreland!C94-1)*100</f>
        <v>7.4176876254550272E-2</v>
      </c>
      <c r="G95">
        <f>(AWMD_exIreland!D95/AWMD_exIreland!D94-1)*100</f>
        <v>-1.7210253024924071E-2</v>
      </c>
      <c r="H95">
        <f>(AWMD_exIreland!E95/AWMD_exIreland!E94-1)*100</f>
        <v>0.53258159624574031</v>
      </c>
      <c r="I95">
        <f>(AWMD_exIreland!F95/AWMD_exIreland!F94-1)*100</f>
        <v>-1.5710823617427039</v>
      </c>
    </row>
    <row r="96" spans="1:9">
      <c r="A96" s="47">
        <f>awm19up18!A96</f>
        <v>34151</v>
      </c>
      <c r="B96">
        <f>(awm19up18!B96/awm19up18!B95-1)*100</f>
        <v>0.41461157701974116</v>
      </c>
      <c r="C96">
        <f>(awm19up18!C96/awm19up18!C95-1)*100</f>
        <v>0.32271700613193399</v>
      </c>
      <c r="D96">
        <f>(awm19up18!D96/awm19up18!D95-1)*100</f>
        <v>0.10760569811754106</v>
      </c>
      <c r="E96">
        <f>(awm19up18!E96/awm19up18!E95-1)*100</f>
        <v>0.13750407826982336</v>
      </c>
      <c r="F96">
        <f>(AWMD_exIreland!C96/AWMD_exIreland!C95-1)*100</f>
        <v>0.41461157701974116</v>
      </c>
      <c r="G96">
        <f>(AWMD_exIreland!D96/AWMD_exIreland!D95-1)*100</f>
        <v>0.32271700613193399</v>
      </c>
      <c r="H96">
        <f>(AWMD_exIreland!E96/AWMD_exIreland!E95-1)*100</f>
        <v>0.10760569811754106</v>
      </c>
      <c r="I96">
        <f>(AWMD_exIreland!F96/AWMD_exIreland!F95-1)*100</f>
        <v>0.13750407826982336</v>
      </c>
    </row>
    <row r="97" spans="1:9">
      <c r="A97" s="47">
        <f>awm19up18!A97</f>
        <v>34243</v>
      </c>
      <c r="B97">
        <f>(awm19up18!B97/awm19up18!B96-1)*100</f>
        <v>0.26185815260268974</v>
      </c>
      <c r="C97">
        <f>(awm19up18!C97/awm19up18!C96-1)*100</f>
        <v>0.56317814689774703</v>
      </c>
      <c r="D97">
        <f>(awm19up18!D97/awm19up18!D96-1)*100</f>
        <v>0.24578921678952703</v>
      </c>
      <c r="E97">
        <f>(awm19up18!E97/awm19up18!E96-1)*100</f>
        <v>-0.96758014753531851</v>
      </c>
      <c r="F97">
        <f>(AWMD_exIreland!C97/AWMD_exIreland!C96-1)*100</f>
        <v>0.26185815260268974</v>
      </c>
      <c r="G97">
        <f>(AWMD_exIreland!D97/AWMD_exIreland!D96-1)*100</f>
        <v>0.56317814689774703</v>
      </c>
      <c r="H97">
        <f>(AWMD_exIreland!E97/AWMD_exIreland!E96-1)*100</f>
        <v>0.24578921678952703</v>
      </c>
      <c r="I97">
        <f>(AWMD_exIreland!F97/AWMD_exIreland!F96-1)*100</f>
        <v>-0.96758014753530741</v>
      </c>
    </row>
    <row r="98" spans="1:9">
      <c r="A98" s="47">
        <f>awm19up18!A98</f>
        <v>34335</v>
      </c>
      <c r="B98">
        <f>(awm19up18!B98/awm19up18!B97-1)*100</f>
        <v>0.92661597767533799</v>
      </c>
      <c r="C98">
        <f>(awm19up18!C98/awm19up18!C97-1)*100</f>
        <v>7.5657306802767721E-2</v>
      </c>
      <c r="D98">
        <f>(awm19up18!D98/awm19up18!D97-1)*100</f>
        <v>0.73390162023529992</v>
      </c>
      <c r="E98">
        <f>(awm19up18!E98/awm19up18!E97-1)*100</f>
        <v>1.0212959231693519</v>
      </c>
      <c r="F98">
        <f>(AWMD_exIreland!C98/AWMD_exIreland!C97-1)*100</f>
        <v>0.92661597767533799</v>
      </c>
      <c r="G98">
        <f>(AWMD_exIreland!D98/AWMD_exIreland!D97-1)*100</f>
        <v>7.5657306802767721E-2</v>
      </c>
      <c r="H98">
        <f>(AWMD_exIreland!E98/AWMD_exIreland!E97-1)*100</f>
        <v>0.73390162023529992</v>
      </c>
      <c r="I98">
        <f>(AWMD_exIreland!F98/AWMD_exIreland!F97-1)*100</f>
        <v>1.0212959231693519</v>
      </c>
    </row>
    <row r="99" spans="1:9">
      <c r="A99" s="47">
        <f>awm19up18!A99</f>
        <v>34425</v>
      </c>
      <c r="B99">
        <f>(awm19up18!B99/awm19up18!B98-1)*100</f>
        <v>0.62282733039962235</v>
      </c>
      <c r="C99">
        <f>(awm19up18!C99/awm19up18!C98-1)*100</f>
        <v>0.28807623606792454</v>
      </c>
      <c r="D99">
        <f>(awm19up18!D99/awm19up18!D98-1)*100</f>
        <v>-9.7738105213851512E-2</v>
      </c>
      <c r="E99">
        <f>(awm19up18!E99/awm19up18!E98-1)*100</f>
        <v>1.6214581925253047</v>
      </c>
      <c r="F99">
        <f>(AWMD_exIreland!C99/AWMD_exIreland!C98-1)*100</f>
        <v>0.62282733039962235</v>
      </c>
      <c r="G99">
        <f>(AWMD_exIreland!D99/AWMD_exIreland!D98-1)*100</f>
        <v>0.28807623606792454</v>
      </c>
      <c r="H99">
        <f>(AWMD_exIreland!E99/AWMD_exIreland!E98-1)*100</f>
        <v>-9.7738105213851512E-2</v>
      </c>
      <c r="I99">
        <f>(AWMD_exIreland!F99/AWMD_exIreland!F98-1)*100</f>
        <v>1.6214581925253047</v>
      </c>
    </row>
    <row r="100" spans="1:9">
      <c r="A100" s="47">
        <f>awm19up18!A100</f>
        <v>34516</v>
      </c>
      <c r="B100">
        <f>(awm19up18!B100/awm19up18!B99-1)*100</f>
        <v>0.67342904510678814</v>
      </c>
      <c r="C100">
        <f>(awm19up18!C100/awm19up18!C99-1)*100</f>
        <v>0.72682291691377188</v>
      </c>
      <c r="D100">
        <f>(awm19up18!D100/awm19up18!D99-1)*100</f>
        <v>7.5135018488592387E-2</v>
      </c>
      <c r="E100">
        <f>(awm19up18!E100/awm19up18!E99-1)*100</f>
        <v>1.0724361994792098</v>
      </c>
      <c r="F100">
        <f>(AWMD_exIreland!C100/AWMD_exIreland!C99-1)*100</f>
        <v>0.67342904510678814</v>
      </c>
      <c r="G100">
        <f>(AWMD_exIreland!D100/AWMD_exIreland!D99-1)*100</f>
        <v>0.72682291691377188</v>
      </c>
      <c r="H100">
        <f>(AWMD_exIreland!E100/AWMD_exIreland!E99-1)*100</f>
        <v>7.5135018488592387E-2</v>
      </c>
      <c r="I100">
        <f>(AWMD_exIreland!F100/AWMD_exIreland!F99-1)*100</f>
        <v>1.0724361994792098</v>
      </c>
    </row>
    <row r="101" spans="1:9">
      <c r="A101" s="47">
        <f>awm19up18!A101</f>
        <v>34608</v>
      </c>
      <c r="B101">
        <f>(awm19up18!B101/awm19up18!B100-1)*100</f>
        <v>0.79342813965985748</v>
      </c>
      <c r="C101">
        <f>(awm19up18!C101/awm19up18!C100-1)*100</f>
        <v>0.45572864841629812</v>
      </c>
      <c r="D101">
        <f>(awm19up18!D101/awm19up18!D100-1)*100</f>
        <v>0.66433932208946889</v>
      </c>
      <c r="E101">
        <f>(awm19up18!E101/awm19up18!E100-1)*100</f>
        <v>2.4705127375506786</v>
      </c>
      <c r="F101">
        <f>(AWMD_exIreland!C101/AWMD_exIreland!C100-1)*100</f>
        <v>0.79342813965985748</v>
      </c>
      <c r="G101">
        <f>(AWMD_exIreland!D101/AWMD_exIreland!D100-1)*100</f>
        <v>0.45572864841629812</v>
      </c>
      <c r="H101">
        <f>(AWMD_exIreland!E101/AWMD_exIreland!E100-1)*100</f>
        <v>0.66433932208946889</v>
      </c>
      <c r="I101">
        <f>(AWMD_exIreland!F101/AWMD_exIreland!F100-1)*100</f>
        <v>2.4705127375506786</v>
      </c>
    </row>
    <row r="102" spans="1:9">
      <c r="A102" s="47">
        <f>awm19up18!A102</f>
        <v>34700</v>
      </c>
      <c r="B102">
        <f>(awm19up18!B102/awm19up18!B101-1)*100</f>
        <v>0.54319014832588941</v>
      </c>
      <c r="C102">
        <f>(awm19up18!C102/awm19up18!C101-1)*100</f>
        <v>0.44217239653285834</v>
      </c>
      <c r="D102">
        <f>(awm19up18!D102/awm19up18!D101-1)*100</f>
        <v>-1.3216974687510818</v>
      </c>
      <c r="E102">
        <f>(awm19up18!E102/awm19up18!E101-1)*100</f>
        <v>-1.3771196410474085</v>
      </c>
      <c r="F102">
        <f>(AWMD_exIreland!C102/AWMD_exIreland!C101-1)*100</f>
        <v>0.54319014832588941</v>
      </c>
      <c r="G102">
        <f>(AWMD_exIreland!D102/AWMD_exIreland!D101-1)*100</f>
        <v>0.44217239653285834</v>
      </c>
      <c r="H102">
        <f>(AWMD_exIreland!E102/AWMD_exIreland!E101-1)*100</f>
        <v>-1.3216974687510818</v>
      </c>
      <c r="I102">
        <f>(AWMD_exIreland!F102/AWMD_exIreland!F101-1)*100</f>
        <v>-1.3771196410474196</v>
      </c>
    </row>
    <row r="103" spans="1:9">
      <c r="A103" s="47">
        <f>awm19up18!A103</f>
        <v>34790</v>
      </c>
      <c r="B103">
        <f>(awm19up18!B103/awm19up18!B102-1)*100</f>
        <v>0.59498245223610358</v>
      </c>
      <c r="C103">
        <f>(awm19up18!C103/awm19up18!C102-1)*100</f>
        <v>1.1526167407813537</v>
      </c>
      <c r="D103">
        <f>(awm19up18!D103/awm19up18!D102-1)*100</f>
        <v>0.85543397824641154</v>
      </c>
      <c r="E103">
        <f>(awm19up18!E103/awm19up18!E102-1)*100</f>
        <v>0.94683942618616346</v>
      </c>
      <c r="F103">
        <f>(AWMD_exIreland!C103/AWMD_exIreland!C102-1)*100</f>
        <v>0.78987381507698018</v>
      </c>
      <c r="G103">
        <f>(AWMD_exIreland!D103/AWMD_exIreland!D102-1)*100</f>
        <v>0.95920744517317136</v>
      </c>
      <c r="H103">
        <f>(AWMD_exIreland!E103/AWMD_exIreland!E102-1)*100</f>
        <v>0.91143855162154619</v>
      </c>
      <c r="I103">
        <f>(AWMD_exIreland!F103/AWMD_exIreland!F102-1)*100</f>
        <v>0.79148718333963419</v>
      </c>
    </row>
    <row r="104" spans="1:9">
      <c r="A104" s="47">
        <f>awm19up18!A104</f>
        <v>34881</v>
      </c>
      <c r="B104">
        <f>(awm19up18!B104/awm19up18!B103-1)*100</f>
        <v>0.29185524348309677</v>
      </c>
      <c r="C104">
        <f>(awm19up18!C104/awm19up18!C103-1)*100</f>
        <v>-8.5615615759793151E-2</v>
      </c>
      <c r="D104">
        <f>(awm19up18!D104/awm19up18!D103-1)*100</f>
        <v>0.61532950130465114</v>
      </c>
      <c r="E104">
        <f>(awm19up18!E104/awm19up18!E103-1)*100</f>
        <v>-0.1055710715233138</v>
      </c>
      <c r="F104">
        <f>(AWMD_exIreland!C104/AWMD_exIreland!C103-1)*100</f>
        <v>0.24803594000779583</v>
      </c>
      <c r="G104">
        <f>(AWMD_exIreland!D104/AWMD_exIreland!D103-1)*100</f>
        <v>0.16304599957546184</v>
      </c>
      <c r="H104">
        <f>(AWMD_exIreland!E104/AWMD_exIreland!E103-1)*100</f>
        <v>0.72983995608384422</v>
      </c>
      <c r="I104">
        <f>(AWMD_exIreland!F104/AWMD_exIreland!F103-1)*100</f>
        <v>-4.4566164527781726E-2</v>
      </c>
    </row>
    <row r="105" spans="1:9">
      <c r="A105" s="47">
        <f>awm19up18!A105</f>
        <v>34973</v>
      </c>
      <c r="B105">
        <f>(awm19up18!B105/awm19up18!B104-1)*100</f>
        <v>0.28383699184844069</v>
      </c>
      <c r="C105">
        <f>(awm19up18!C105/awm19up18!C104-1)*100</f>
        <v>0.1095139348821661</v>
      </c>
      <c r="D105">
        <f>(awm19up18!D105/awm19up18!D104-1)*100</f>
        <v>0.52892518297080748</v>
      </c>
      <c r="E105">
        <f>(awm19up18!E105/awm19up18!E104-1)*100</f>
        <v>0.97353971694780217</v>
      </c>
      <c r="F105">
        <f>(AWMD_exIreland!C105/AWMD_exIreland!C104-1)*100</f>
        <v>0.20496587526235288</v>
      </c>
      <c r="G105">
        <f>(AWMD_exIreland!D105/AWMD_exIreland!D104-1)*100</f>
        <v>0.31757443437634425</v>
      </c>
      <c r="H105">
        <f>(AWMD_exIreland!E105/AWMD_exIreland!E104-1)*100</f>
        <v>0.72762726120456644</v>
      </c>
      <c r="I105">
        <f>(AWMD_exIreland!F105/AWMD_exIreland!F104-1)*100</f>
        <v>-2.1101537067014231E-2</v>
      </c>
    </row>
    <row r="106" spans="1:9">
      <c r="A106" s="47">
        <f>awm19up18!A106</f>
        <v>35065</v>
      </c>
      <c r="B106">
        <f>(awm19up18!B106/awm19up18!B105-1)*100</f>
        <v>0.13792359209807703</v>
      </c>
      <c r="C106">
        <f>(awm19up18!C106/awm19up18!C105-1)*100</f>
        <v>0.80493007150681528</v>
      </c>
      <c r="D106">
        <f>(awm19up18!D106/awm19up18!D105-1)*100</f>
        <v>-7.4562323083948723E-2</v>
      </c>
      <c r="E106">
        <f>(awm19up18!E106/awm19up18!E105-1)*100</f>
        <v>-2.23833312557703</v>
      </c>
      <c r="F106">
        <f>(AWMD_exIreland!C106/AWMD_exIreland!C105-1)*100</f>
        <v>0.15464512005396447</v>
      </c>
      <c r="G106">
        <f>(AWMD_exIreland!D106/AWMD_exIreland!D105-1)*100</f>
        <v>0.94761844439708032</v>
      </c>
      <c r="H106">
        <f>(AWMD_exIreland!E106/AWMD_exIreland!E105-1)*100</f>
        <v>-0.2713435704280065</v>
      </c>
      <c r="I106">
        <f>(AWMD_exIreland!F106/AWMD_exIreland!F105-1)*100</f>
        <v>-3.3179434888056747</v>
      </c>
    </row>
    <row r="107" spans="1:9">
      <c r="A107" s="47">
        <f>awm19up18!A107</f>
        <v>35156</v>
      </c>
      <c r="B107">
        <f>(awm19up18!B107/awm19up18!B106-1)*100</f>
        <v>0.70261362618488921</v>
      </c>
      <c r="C107">
        <f>(awm19up18!C107/awm19up18!C106-1)*100</f>
        <v>0.31121074700761753</v>
      </c>
      <c r="D107">
        <f>(awm19up18!D107/awm19up18!D106-1)*100</f>
        <v>0.67099799642718061</v>
      </c>
      <c r="E107">
        <f>(awm19up18!E107/awm19up18!E106-1)*100</f>
        <v>3.8228823730653838</v>
      </c>
      <c r="F107">
        <f>(AWMD_exIreland!C107/AWMD_exIreland!C106-1)*100</f>
        <v>0.76665521223904243</v>
      </c>
      <c r="G107">
        <f>(AWMD_exIreland!D107/AWMD_exIreland!D106-1)*100</f>
        <v>0.30409784508138582</v>
      </c>
      <c r="H107">
        <f>(AWMD_exIreland!E107/AWMD_exIreland!E106-1)*100</f>
        <v>0.50119128611680885</v>
      </c>
      <c r="I107">
        <f>(AWMD_exIreland!F107/AWMD_exIreland!F106-1)*100</f>
        <v>5.5159610769448753</v>
      </c>
    </row>
    <row r="108" spans="1:9">
      <c r="A108" s="47">
        <f>awm19up18!A108</f>
        <v>35247</v>
      </c>
      <c r="B108">
        <f>(awm19up18!B108/awm19up18!B107-1)*100</f>
        <v>0.64504169279959722</v>
      </c>
      <c r="C108">
        <f>(awm19up18!C108/awm19up18!C107-1)*100</f>
        <v>0.63069308762744303</v>
      </c>
      <c r="D108">
        <f>(awm19up18!D108/awm19up18!D107-1)*100</f>
        <v>0.7938184560288386</v>
      </c>
      <c r="E108">
        <f>(awm19up18!E108/awm19up18!E107-1)*100</f>
        <v>0.59485453288585788</v>
      </c>
      <c r="F108">
        <f>(AWMD_exIreland!C108/AWMD_exIreland!C107-1)*100</f>
        <v>0.47855734942379158</v>
      </c>
      <c r="G108">
        <f>(AWMD_exIreland!D108/AWMD_exIreland!D107-1)*100</f>
        <v>0.54744320397450696</v>
      </c>
      <c r="H108">
        <f>(AWMD_exIreland!E108/AWMD_exIreland!E107-1)*100</f>
        <v>0.88731277239852968</v>
      </c>
      <c r="I108">
        <f>(AWMD_exIreland!F108/AWMD_exIreland!F107-1)*100</f>
        <v>1.2183213187756836</v>
      </c>
    </row>
    <row r="109" spans="1:9">
      <c r="A109" s="47">
        <f>awm19up18!A109</f>
        <v>35339</v>
      </c>
      <c r="B109">
        <f>(awm19up18!B109/awm19up18!B108-1)*100</f>
        <v>0.42680034152697832</v>
      </c>
      <c r="C109">
        <f>(awm19up18!C109/awm19up18!C108-1)*100</f>
        <v>0.11946669777644914</v>
      </c>
      <c r="D109">
        <f>(awm19up18!D109/awm19up18!D108-1)*100</f>
        <v>0.14055004947535199</v>
      </c>
      <c r="E109">
        <f>(awm19up18!E109/awm19up18!E108-1)*100</f>
        <v>0.11512154447976819</v>
      </c>
      <c r="F109">
        <f>(AWMD_exIreland!C109/AWMD_exIreland!C108-1)*100</f>
        <v>0.54445201785855435</v>
      </c>
      <c r="G109">
        <f>(AWMD_exIreland!D109/AWMD_exIreland!D108-1)*100</f>
        <v>0.15057333486432345</v>
      </c>
      <c r="H109">
        <f>(AWMD_exIreland!E109/AWMD_exIreland!E108-1)*100</f>
        <v>0.20899292263376612</v>
      </c>
      <c r="I109">
        <f>(AWMD_exIreland!F109/AWMD_exIreland!F108-1)*100</f>
        <v>7.2756262834450247E-2</v>
      </c>
    </row>
    <row r="110" spans="1:9">
      <c r="A110" s="47">
        <f>awm19up18!A110</f>
        <v>35431</v>
      </c>
      <c r="B110">
        <f>(awm19up18!B110/awm19up18!B109-1)*100</f>
        <v>0.22711355153328672</v>
      </c>
      <c r="C110">
        <f>(awm19up18!C110/awm19up18!C109-1)*100</f>
        <v>0.33399767516248957</v>
      </c>
      <c r="D110">
        <f>(awm19up18!D110/awm19up18!D109-1)*100</f>
        <v>0.11319882041813667</v>
      </c>
      <c r="E110">
        <f>(awm19up18!E110/awm19up18!E109-1)*100</f>
        <v>-0.82446140677112645</v>
      </c>
      <c r="F110">
        <f>(AWMD_exIreland!C110/AWMD_exIreland!C109-1)*100</f>
        <v>0.22101279414317165</v>
      </c>
      <c r="G110">
        <f>(AWMD_exIreland!D110/AWMD_exIreland!D109-1)*100</f>
        <v>0.34197223764298457</v>
      </c>
      <c r="H110">
        <f>(AWMD_exIreland!E110/AWMD_exIreland!E109-1)*100</f>
        <v>2.799115893201698E-2</v>
      </c>
      <c r="I110">
        <f>(AWMD_exIreland!F110/AWMD_exIreland!F109-1)*100</f>
        <v>-1.2181178742392551</v>
      </c>
    </row>
    <row r="111" spans="1:9">
      <c r="A111" s="47">
        <f>awm19up18!A111</f>
        <v>35521</v>
      </c>
      <c r="B111">
        <f>(awm19up18!B111/awm19up18!B110-1)*100</f>
        <v>1.2916488540292814</v>
      </c>
      <c r="C111">
        <f>(awm19up18!C111/awm19up18!C110-1)*100</f>
        <v>0.86153642481405779</v>
      </c>
      <c r="D111">
        <f>(awm19up18!D111/awm19up18!D110-1)*100</f>
        <v>0.67732481893116869</v>
      </c>
      <c r="E111">
        <f>(awm19up18!E111/awm19up18!E110-1)*100</f>
        <v>1.8406516975464582</v>
      </c>
      <c r="F111">
        <f>(AWMD_exIreland!C111/AWMD_exIreland!C110-1)*100</f>
        <v>1.1773069433141492</v>
      </c>
      <c r="G111">
        <f>(AWMD_exIreland!D111/AWMD_exIreland!D110-1)*100</f>
        <v>0.67301348476895839</v>
      </c>
      <c r="H111">
        <f>(AWMD_exIreland!E111/AWMD_exIreland!E110-1)*100</f>
        <v>0.7928592574969473</v>
      </c>
      <c r="I111">
        <f>(AWMD_exIreland!F111/AWMD_exIreland!F110-1)*100</f>
        <v>1.473197197645959</v>
      </c>
    </row>
    <row r="112" spans="1:9">
      <c r="A112" s="47">
        <f>awm19up18!A112</f>
        <v>35612</v>
      </c>
      <c r="B112">
        <f>(awm19up18!B112/awm19up18!B111-1)*100</f>
        <v>0.75436243393212088</v>
      </c>
      <c r="C112">
        <f>(awm19up18!C112/awm19up18!C111-1)*100</f>
        <v>0.23809327707247085</v>
      </c>
      <c r="D112">
        <f>(awm19up18!D112/awm19up18!D111-1)*100</f>
        <v>7.8136643615489554E-2</v>
      </c>
      <c r="E112">
        <f>(awm19up18!E112/awm19up18!E111-1)*100</f>
        <v>0.39477194986137221</v>
      </c>
      <c r="F112">
        <f>(AWMD_exIreland!C112/AWMD_exIreland!C111-1)*100</f>
        <v>0.77737654724177041</v>
      </c>
      <c r="G112">
        <f>(AWMD_exIreland!D112/AWMD_exIreland!D111-1)*100</f>
        <v>0.54197185260189684</v>
      </c>
      <c r="H112">
        <f>(AWMD_exIreland!E112/AWMD_exIreland!E111-1)*100</f>
        <v>0.27344019932269426</v>
      </c>
      <c r="I112">
        <f>(AWMD_exIreland!F112/AWMD_exIreland!F111-1)*100</f>
        <v>0.32701814747058133</v>
      </c>
    </row>
    <row r="113" spans="1:9">
      <c r="A113" s="47">
        <f>awm19up18!A113</f>
        <v>35704</v>
      </c>
      <c r="B113">
        <f>(awm19up18!B113/awm19up18!B112-1)*100</f>
        <v>1.0934763101902778</v>
      </c>
      <c r="C113">
        <f>(awm19up18!C113/awm19up18!C112-1)*100</f>
        <v>1.1932910494229398</v>
      </c>
      <c r="D113">
        <f>(awm19up18!D113/awm19up18!D112-1)*100</f>
        <v>-0.3175290500840422</v>
      </c>
      <c r="E113">
        <f>(awm19up18!E113/awm19up18!E112-1)*100</f>
        <v>2.2190999292885039</v>
      </c>
      <c r="F113">
        <f>(AWMD_exIreland!C113/AWMD_exIreland!C112-1)*100</f>
        <v>1.0274697220634899</v>
      </c>
      <c r="G113">
        <f>(AWMD_exIreland!D113/AWMD_exIreland!D112-1)*100</f>
        <v>1.2065955718884025</v>
      </c>
      <c r="H113">
        <f>(AWMD_exIreland!E113/AWMD_exIreland!E112-1)*100</f>
        <v>-0.50771266080067434</v>
      </c>
      <c r="I113">
        <f>(AWMD_exIreland!F113/AWMD_exIreland!F112-1)*100</f>
        <v>2.0008911765361681</v>
      </c>
    </row>
    <row r="114" spans="1:9">
      <c r="A114" s="47">
        <f>awm19up18!A114</f>
        <v>35796</v>
      </c>
      <c r="B114">
        <f>(awm19up18!B114/awm19up18!B113-1)*100</f>
        <v>0.62807640713700152</v>
      </c>
      <c r="C114">
        <f>(awm19up18!C114/awm19up18!C113-1)*100</f>
        <v>0.64562674647428153</v>
      </c>
      <c r="D114">
        <f>(awm19up18!D114/awm19up18!D113-1)*100</f>
        <v>1.038811559130548</v>
      </c>
      <c r="E114">
        <f>(awm19up18!E114/awm19up18!E113-1)*100</f>
        <v>2.0304384892653626</v>
      </c>
      <c r="F114">
        <f>(AWMD_exIreland!C114/AWMD_exIreland!C113-1)*100</f>
        <v>0.70812365370704899</v>
      </c>
      <c r="G114">
        <f>(AWMD_exIreland!D114/AWMD_exIreland!D113-1)*100</f>
        <v>0.58854829673622433</v>
      </c>
      <c r="H114">
        <f>(AWMD_exIreland!E114/AWMD_exIreland!E113-1)*100</f>
        <v>1.3437834352175049</v>
      </c>
      <c r="I114">
        <f>(AWMD_exIreland!F114/AWMD_exIreland!F113-1)*100</f>
        <v>2.0434946710480961</v>
      </c>
    </row>
    <row r="115" spans="1:9">
      <c r="A115" s="47">
        <f>awm19up18!A115</f>
        <v>35886</v>
      </c>
      <c r="B115">
        <f>(awm19up18!B115/awm19up18!B114-1)*100</f>
        <v>0.40874469960314741</v>
      </c>
      <c r="C115">
        <f>(awm19up18!C115/awm19up18!C114-1)*100</f>
        <v>0.63841278571135085</v>
      </c>
      <c r="D115">
        <f>(awm19up18!D115/awm19up18!D114-1)*100</f>
        <v>0.47586893097668614</v>
      </c>
      <c r="E115">
        <f>(awm19up18!E115/awm19up18!E114-1)*100</f>
        <v>0.20956603420656528</v>
      </c>
      <c r="F115">
        <f>(AWMD_exIreland!C115/AWMD_exIreland!C114-1)*100</f>
        <v>0.34980536246218552</v>
      </c>
      <c r="G115">
        <f>(AWMD_exIreland!D115/AWMD_exIreland!D114-1)*100</f>
        <v>0.57266226550669597</v>
      </c>
      <c r="H115">
        <f>(AWMD_exIreland!E115/AWMD_exIreland!E114-1)*100</f>
        <v>0.5346347862164702</v>
      </c>
      <c r="I115">
        <f>(AWMD_exIreland!F115/AWMD_exIreland!F114-1)*100</f>
        <v>0.43518032445830634</v>
      </c>
    </row>
    <row r="116" spans="1:9">
      <c r="A116" s="47">
        <f>awm19up18!A116</f>
        <v>35977</v>
      </c>
      <c r="B116">
        <f>(awm19up18!B116/awm19up18!B115-1)*100</f>
        <v>0.56410949601808369</v>
      </c>
      <c r="C116">
        <f>(awm19up18!C116/awm19up18!C115-1)*100</f>
        <v>0.92062343424077486</v>
      </c>
      <c r="D116">
        <f>(awm19up18!D116/awm19up18!D115-1)*100</f>
        <v>0.31668998033265172</v>
      </c>
      <c r="E116">
        <f>(awm19up18!E116/awm19up18!E115-1)*100</f>
        <v>1.8141749617479608</v>
      </c>
      <c r="F116">
        <f>(AWMD_exIreland!C116/AWMD_exIreland!C115-1)*100</f>
        <v>0.50174822293966859</v>
      </c>
      <c r="G116">
        <f>(AWMD_exIreland!D116/AWMD_exIreland!D115-1)*100</f>
        <v>1.0027442525232466</v>
      </c>
      <c r="H116">
        <f>(AWMD_exIreland!E116/AWMD_exIreland!E115-1)*100</f>
        <v>0.23678178324180177</v>
      </c>
      <c r="I116">
        <f>(AWMD_exIreland!F116/AWMD_exIreland!F115-1)*100</f>
        <v>1.6742230915272271</v>
      </c>
    </row>
    <row r="117" spans="1:9">
      <c r="A117" s="47">
        <f>awm19up18!A117</f>
        <v>36069</v>
      </c>
      <c r="B117">
        <f>(awm19up18!B117/awm19up18!B116-1)*100</f>
        <v>0.2719047021609633</v>
      </c>
      <c r="C117">
        <f>(awm19up18!C117/awm19up18!C116-1)*100</f>
        <v>0.91872002621506965</v>
      </c>
      <c r="D117">
        <f>(awm19up18!D117/awm19up18!D116-1)*100</f>
        <v>0.386239707973135</v>
      </c>
      <c r="E117">
        <f>(awm19up18!E117/awm19up18!E116-1)*100</f>
        <v>0.9637226715889069</v>
      </c>
      <c r="F117">
        <f>(AWMD_exIreland!C117/AWMD_exIreland!C116-1)*100</f>
        <v>0.32481416082625891</v>
      </c>
      <c r="G117">
        <f>(AWMD_exIreland!D117/AWMD_exIreland!D116-1)*100</f>
        <v>0.98069436653260844</v>
      </c>
      <c r="H117">
        <f>(AWMD_exIreland!E117/AWMD_exIreland!E116-1)*100</f>
        <v>0.24236355090443418</v>
      </c>
      <c r="I117">
        <f>(AWMD_exIreland!F117/AWMD_exIreland!F116-1)*100</f>
        <v>0.78987648284642997</v>
      </c>
    </row>
    <row r="118" spans="1:9">
      <c r="A118" s="47">
        <f>awm19up18!A118</f>
        <v>36161</v>
      </c>
      <c r="B118">
        <f>(awm19up18!B118/awm19up18!B117-1)*100</f>
        <v>0.86982717662580367</v>
      </c>
      <c r="C118">
        <f>(awm19up18!C118/awm19up18!C117-1)*100</f>
        <v>0.65173753299820891</v>
      </c>
      <c r="D118">
        <f>(awm19up18!D118/awm19up18!D117-1)*100</f>
        <v>0.78236280164671879</v>
      </c>
      <c r="E118">
        <f>(awm19up18!E118/awm19up18!E117-1)*100</f>
        <v>1.8903336029204354</v>
      </c>
      <c r="F118">
        <f>(AWMD_exIreland!C118/AWMD_exIreland!C117-1)*100</f>
        <v>0.92945437981519774</v>
      </c>
      <c r="G118">
        <f>(AWMD_exIreland!D118/AWMD_exIreland!D117-1)*100</f>
        <v>0.6767145903300964</v>
      </c>
      <c r="H118">
        <f>(AWMD_exIreland!E118/AWMD_exIreland!E117-1)*100</f>
        <v>1.4935641137144406</v>
      </c>
      <c r="I118">
        <f>(AWMD_exIreland!F118/AWMD_exIreland!F117-1)*100</f>
        <v>2.0785295129941872</v>
      </c>
    </row>
    <row r="119" spans="1:9">
      <c r="A119" s="47">
        <f>awm19up18!A119</f>
        <v>36251</v>
      </c>
      <c r="B119">
        <f>(awm19up18!B119/awm19up18!B118-1)*100</f>
        <v>0.66686075062418748</v>
      </c>
      <c r="C119">
        <f>(awm19up18!C119/awm19up18!C118-1)*100</f>
        <v>0.71294775968127055</v>
      </c>
      <c r="D119">
        <f>(awm19up18!D119/awm19up18!D118-1)*100</f>
        <v>0.12079646197791227</v>
      </c>
      <c r="E119">
        <f>(awm19up18!E119/awm19up18!E118-1)*100</f>
        <v>1.4198813716158831</v>
      </c>
      <c r="F119">
        <f>(AWMD_exIreland!C119/AWMD_exIreland!C118-1)*100</f>
        <v>0.46610308643213472</v>
      </c>
      <c r="G119">
        <f>(AWMD_exIreland!D119/AWMD_exIreland!D118-1)*100</f>
        <v>0.83826570172920167</v>
      </c>
      <c r="H119">
        <f>(AWMD_exIreland!E119/AWMD_exIreland!E118-1)*100</f>
        <v>-0.28677069228317809</v>
      </c>
      <c r="I119">
        <f>(AWMD_exIreland!F119/AWMD_exIreland!F118-1)*100</f>
        <v>1.2316145333259643</v>
      </c>
    </row>
    <row r="120" spans="1:9">
      <c r="A120" s="47">
        <f>awm19up18!A120</f>
        <v>36342</v>
      </c>
      <c r="B120">
        <f>(awm19up18!B120/awm19up18!B119-1)*100</f>
        <v>1.1039433220323858</v>
      </c>
      <c r="C120">
        <f>(awm19up18!C120/awm19up18!C119-1)*100</f>
        <v>0.96803989049836225</v>
      </c>
      <c r="D120">
        <f>(awm19up18!D120/awm19up18!D119-1)*100</f>
        <v>0.40758652429759845</v>
      </c>
      <c r="E120">
        <f>(awm19up18!E120/awm19up18!E119-1)*100</f>
        <v>1.7060722163760422</v>
      </c>
      <c r="F120">
        <f>(AWMD_exIreland!C120/AWMD_exIreland!C119-1)*100</f>
        <v>1.2783216791591778</v>
      </c>
      <c r="G120">
        <f>(AWMD_exIreland!D120/AWMD_exIreland!D119-1)*100</f>
        <v>1.0005542478728202</v>
      </c>
      <c r="H120">
        <f>(AWMD_exIreland!E120/AWMD_exIreland!E119-1)*100</f>
        <v>0.37642671937816452</v>
      </c>
      <c r="I120">
        <f>(AWMD_exIreland!F120/AWMD_exIreland!F119-1)*100</f>
        <v>1.5949523754496209</v>
      </c>
    </row>
    <row r="121" spans="1:9">
      <c r="A121" s="47">
        <f>awm19up18!A121</f>
        <v>36434</v>
      </c>
      <c r="B121">
        <f>(awm19up18!B121/awm19up18!B120-1)*100</f>
        <v>1.2756572319527759</v>
      </c>
      <c r="C121">
        <f>(awm19up18!C121/awm19up18!C120-1)*100</f>
        <v>0.9119283384149357</v>
      </c>
      <c r="D121">
        <f>(awm19up18!D121/awm19up18!D120-1)*100</f>
        <v>0.6288610156390595</v>
      </c>
      <c r="E121">
        <f>(awm19up18!E121/awm19up18!E120-1)*100</f>
        <v>0.96818853339206701</v>
      </c>
      <c r="F121">
        <f>(AWMD_exIreland!C121/AWMD_exIreland!C120-1)*100</f>
        <v>1.0196096648565467</v>
      </c>
      <c r="G121">
        <f>(AWMD_exIreland!D121/AWMD_exIreland!D120-1)*100</f>
        <v>0.81103870289573887</v>
      </c>
      <c r="H121">
        <f>(AWMD_exIreland!E121/AWMD_exIreland!E120-1)*100</f>
        <v>1.0053312413134563</v>
      </c>
      <c r="I121">
        <f>(AWMD_exIreland!F121/AWMD_exIreland!F120-1)*100</f>
        <v>0.81740606874773913</v>
      </c>
    </row>
    <row r="122" spans="1:9">
      <c r="A122" s="47">
        <f>awm19up18!A122</f>
        <v>36526</v>
      </c>
      <c r="B122">
        <f>(awm19up18!B122/awm19up18!B121-1)*100</f>
        <v>1.1211186912876592</v>
      </c>
      <c r="C122">
        <f>(awm19up18!C122/awm19up18!C121-1)*100</f>
        <v>0.77842437921906704</v>
      </c>
      <c r="D122">
        <f>(awm19up18!D122/awm19up18!D121-1)*100</f>
        <v>0.87932181436551904</v>
      </c>
      <c r="E122">
        <f>(awm19up18!E122/awm19up18!E121-1)*100</f>
        <v>1.805560050348598</v>
      </c>
      <c r="F122">
        <f>(AWMD_exIreland!C122/AWMD_exIreland!C121-1)*100</f>
        <v>1.2896329583776289</v>
      </c>
      <c r="G122">
        <f>(AWMD_exIreland!D122/AWMD_exIreland!D121-1)*100</f>
        <v>0.94044328103528585</v>
      </c>
      <c r="H122">
        <f>(AWMD_exIreland!E122/AWMD_exIreland!E121-1)*100</f>
        <v>0.99484327648260429</v>
      </c>
      <c r="I122">
        <f>(AWMD_exIreland!F122/AWMD_exIreland!F121-1)*100</f>
        <v>1.9029799623457411</v>
      </c>
    </row>
    <row r="123" spans="1:9">
      <c r="A123" s="47">
        <f>awm19up18!A123</f>
        <v>36617</v>
      </c>
      <c r="B123">
        <f>(awm19up18!B123/awm19up18!B122-1)*100</f>
        <v>0.90946452690776614</v>
      </c>
      <c r="C123">
        <f>(awm19up18!C123/awm19up18!C122-1)*100</f>
        <v>0.83312171139930946</v>
      </c>
      <c r="D123">
        <f>(awm19up18!D123/awm19up18!D122-1)*100</f>
        <v>0.28016224471214546</v>
      </c>
      <c r="E123">
        <f>(awm19up18!E123/awm19up18!E122-1)*100</f>
        <v>0.70802177365325569</v>
      </c>
      <c r="F123">
        <f>(AWMD_exIreland!C123/AWMD_exIreland!C122-1)*100</f>
        <v>0.87744000892748808</v>
      </c>
      <c r="G123">
        <f>(AWMD_exIreland!D123/AWMD_exIreland!D122-1)*100</f>
        <v>0.66167271351138535</v>
      </c>
      <c r="H123">
        <f>(AWMD_exIreland!E123/AWMD_exIreland!E122-1)*100</f>
        <v>0.13576308835481221</v>
      </c>
      <c r="I123">
        <f>(AWMD_exIreland!F123/AWMD_exIreland!F122-1)*100</f>
        <v>0.94584758220082055</v>
      </c>
    </row>
    <row r="124" spans="1:9">
      <c r="A124" s="47">
        <f>awm19up18!A124</f>
        <v>36708</v>
      </c>
      <c r="B124">
        <f>(awm19up18!B124/awm19up18!B123-1)*100</f>
        <v>0.52070762024525319</v>
      </c>
      <c r="C124">
        <f>(awm19up18!C124/awm19up18!C123-1)*100</f>
        <v>0.44954662346881058</v>
      </c>
      <c r="D124">
        <f>(awm19up18!D124/awm19up18!D123-1)*100</f>
        <v>0.71163309310209311</v>
      </c>
      <c r="E124">
        <f>(awm19up18!E124/awm19up18!E123-1)*100</f>
        <v>1.1575186987954567</v>
      </c>
      <c r="F124">
        <f>(AWMD_exIreland!C124/AWMD_exIreland!C123-1)*100</f>
        <v>0.65383609385885055</v>
      </c>
      <c r="G124">
        <f>(AWMD_exIreland!D124/AWMD_exIreland!D123-1)*100</f>
        <v>0.39118009326888359</v>
      </c>
      <c r="H124">
        <f>(AWMD_exIreland!E124/AWMD_exIreland!E123-1)*100</f>
        <v>0.64567355939761928</v>
      </c>
      <c r="I124">
        <f>(AWMD_exIreland!F124/AWMD_exIreland!F123-1)*100</f>
        <v>1.3067868064597477</v>
      </c>
    </row>
    <row r="125" spans="1:9">
      <c r="A125" s="47">
        <f>awm19up18!A125</f>
        <v>36800</v>
      </c>
      <c r="B125">
        <f>(awm19up18!B125/awm19up18!B124-1)*100</f>
        <v>0.80795698169708885</v>
      </c>
      <c r="C125">
        <f>(awm19up18!C125/awm19up18!C124-1)*100</f>
        <v>0.12996877538793417</v>
      </c>
      <c r="D125">
        <f>(awm19up18!D125/awm19up18!D124-1)*100</f>
        <v>0.66764486624770747</v>
      </c>
      <c r="E125">
        <f>(awm19up18!E125/awm19up18!E124-1)*100</f>
        <v>0.25871164570545613</v>
      </c>
      <c r="F125">
        <f>(AWMD_exIreland!C125/AWMD_exIreland!C124-1)*100</f>
        <v>0.46307887073153697</v>
      </c>
      <c r="G125">
        <f>(AWMD_exIreland!D125/AWMD_exIreland!D124-1)*100</f>
        <v>0.28897530491169832</v>
      </c>
      <c r="H125">
        <f>(AWMD_exIreland!E125/AWMD_exIreland!E124-1)*100</f>
        <v>0.72128743778259174</v>
      </c>
      <c r="I125">
        <f>(AWMD_exIreland!F125/AWMD_exIreland!F124-1)*100</f>
        <v>-0.18583536379145338</v>
      </c>
    </row>
    <row r="126" spans="1:9">
      <c r="A126" s="47">
        <f>awm19up18!A126</f>
        <v>36892</v>
      </c>
      <c r="B126">
        <f>(awm19up18!B126/awm19up18!B125-1)*100</f>
        <v>0.82489536552110554</v>
      </c>
      <c r="C126">
        <f>(awm19up18!C126/awm19up18!C125-1)*100</f>
        <v>1.0264536701282578</v>
      </c>
      <c r="D126">
        <f>(awm19up18!D126/awm19up18!D125-1)*100</f>
        <v>0.47848252212077114</v>
      </c>
      <c r="E126">
        <f>(awm19up18!E126/awm19up18!E125-1)*100</f>
        <v>0.64209642084556151</v>
      </c>
      <c r="F126">
        <f>(AWMD_exIreland!C126/AWMD_exIreland!C125-1)*100</f>
        <v>1.0861279051482819</v>
      </c>
      <c r="G126">
        <f>(AWMD_exIreland!D126/AWMD_exIreland!D125-1)*100</f>
        <v>0.9180285352452966</v>
      </c>
      <c r="H126">
        <f>(AWMD_exIreland!E126/AWMD_exIreland!E125-1)*100</f>
        <v>0.76086996850746047</v>
      </c>
      <c r="I126">
        <f>(AWMD_exIreland!F126/AWMD_exIreland!F125-1)*100</f>
        <v>0.81070695348570698</v>
      </c>
    </row>
    <row r="127" spans="1:9">
      <c r="A127" s="47">
        <f>awm19up18!A127</f>
        <v>36982</v>
      </c>
      <c r="B127">
        <f>(awm19up18!B127/awm19up18!B126-1)*100</f>
        <v>0.15387109936106924</v>
      </c>
      <c r="C127">
        <f>(awm19up18!C127/awm19up18!C126-1)*100</f>
        <v>0.32095914355882993</v>
      </c>
      <c r="D127">
        <f>(awm19up18!D127/awm19up18!D126-1)*100</f>
        <v>0.29955432635153656</v>
      </c>
      <c r="E127">
        <f>(awm19up18!E127/awm19up18!E126-1)*100</f>
        <v>-5.6833959269009249E-2</v>
      </c>
      <c r="F127">
        <f>(AWMD_exIreland!C127/AWMD_exIreland!C126-1)*100</f>
        <v>2.9297632522018446E-2</v>
      </c>
      <c r="G127">
        <f>(AWMD_exIreland!D127/AWMD_exIreland!D126-1)*100</f>
        <v>7.6494758520029293E-2</v>
      </c>
      <c r="H127">
        <f>(AWMD_exIreland!E127/AWMD_exIreland!E126-1)*100</f>
        <v>-3.2764317327294012E-2</v>
      </c>
      <c r="I127">
        <f>(AWMD_exIreland!F127/AWMD_exIreland!F126-1)*100</f>
        <v>-0.24838000832884122</v>
      </c>
    </row>
    <row r="128" spans="1:9">
      <c r="A128" s="47">
        <f>awm19up18!A128</f>
        <v>37073</v>
      </c>
      <c r="B128">
        <f>(awm19up18!B128/awm19up18!B127-1)*100</f>
        <v>7.7637696990273675E-2</v>
      </c>
      <c r="C128">
        <f>(awm19up18!C128/awm19up18!C127-1)*100</f>
        <v>0.30678727975097519</v>
      </c>
      <c r="D128">
        <f>(awm19up18!D128/awm19up18!D127-1)*100</f>
        <v>0.34456221093619455</v>
      </c>
      <c r="E128">
        <f>(awm19up18!E128/awm19up18!E127-1)*100</f>
        <v>-0.47057811763782098</v>
      </c>
      <c r="F128">
        <f>(AWMD_exIreland!C128/AWMD_exIreland!C127-1)*100</f>
        <v>0.2278671794986975</v>
      </c>
      <c r="G128">
        <f>(AWMD_exIreland!D128/AWMD_exIreland!D127-1)*100</f>
        <v>0.37787662164439073</v>
      </c>
      <c r="H128">
        <f>(AWMD_exIreland!E128/AWMD_exIreland!E127-1)*100</f>
        <v>0.21860951403140927</v>
      </c>
      <c r="I128">
        <f>(AWMD_exIreland!F128/AWMD_exIreland!F127-1)*100</f>
        <v>-0.68842272992901687</v>
      </c>
    </row>
    <row r="129" spans="1:9">
      <c r="A129" s="47">
        <f>awm19up18!A129</f>
        <v>37165</v>
      </c>
      <c r="B129">
        <f>(awm19up18!B129/awm19up18!B128-1)*100</f>
        <v>0.22191960530990595</v>
      </c>
      <c r="C129">
        <f>(awm19up18!C129/awm19up18!C128-1)*100</f>
        <v>-1.3882281742261249E-3</v>
      </c>
      <c r="D129">
        <f>(awm19up18!D129/awm19up18!D128-1)*100</f>
        <v>1.2192723692454388</v>
      </c>
      <c r="E129">
        <f>(awm19up18!E129/awm19up18!E128-1)*100</f>
        <v>-0.31765401915743174</v>
      </c>
      <c r="F129">
        <f>(AWMD_exIreland!C129/AWMD_exIreland!C128-1)*100</f>
        <v>-7.9486466386446963E-2</v>
      </c>
      <c r="G129">
        <f>(AWMD_exIreland!D129/AWMD_exIreland!D128-1)*100</f>
        <v>0.38434063484056313</v>
      </c>
      <c r="H129">
        <f>(AWMD_exIreland!E129/AWMD_exIreland!E128-1)*100</f>
        <v>1.2201713558912752</v>
      </c>
      <c r="I129">
        <f>(AWMD_exIreland!F129/AWMD_exIreland!F128-1)*100</f>
        <v>-0.36724079236821749</v>
      </c>
    </row>
    <row r="130" spans="1:9">
      <c r="A130" s="47">
        <f>awm19up18!A130</f>
        <v>37257</v>
      </c>
      <c r="B130">
        <f>(awm19up18!B130/awm19up18!B129-1)*100</f>
        <v>0.10981997918249053</v>
      </c>
      <c r="C130">
        <f>(awm19up18!C130/awm19up18!C129-1)*100</f>
        <v>0.15511880780334497</v>
      </c>
      <c r="D130">
        <f>(awm19up18!D130/awm19up18!D129-1)*100</f>
        <v>-0.1548235998652947</v>
      </c>
      <c r="E130">
        <f>(awm19up18!E130/awm19up18!E129-1)*100</f>
        <v>-0.29598424915475707</v>
      </c>
      <c r="F130">
        <f>(AWMD_exIreland!C130/AWMD_exIreland!C129-1)*100</f>
        <v>0.16552504283116054</v>
      </c>
      <c r="G130">
        <f>(AWMD_exIreland!D130/AWMD_exIreland!D129-1)*100</f>
        <v>8.8986734747598106E-2</v>
      </c>
      <c r="H130">
        <f>(AWMD_exIreland!E130/AWMD_exIreland!E129-1)*100</f>
        <v>-6.0343050169064938E-2</v>
      </c>
      <c r="I130">
        <f>(AWMD_exIreland!F130/AWMD_exIreland!F129-1)*100</f>
        <v>-0.42050706358298662</v>
      </c>
    </row>
    <row r="131" spans="1:9">
      <c r="A131" s="47">
        <f>awm19up18!A131</f>
        <v>37347</v>
      </c>
      <c r="B131">
        <f>(awm19up18!B131/awm19up18!B130-1)*100</f>
        <v>0.51014812384033714</v>
      </c>
      <c r="C131">
        <f>(awm19up18!C131/awm19up18!C130-1)*100</f>
        <v>0.14856249849846126</v>
      </c>
      <c r="D131">
        <f>(awm19up18!D131/awm19up18!D130-1)*100</f>
        <v>0.89104093142808871</v>
      </c>
      <c r="E131">
        <f>(awm19up18!E131/awm19up18!E130-1)*100</f>
        <v>-0.99505937159314328</v>
      </c>
      <c r="F131">
        <f>(AWMD_exIreland!C131/AWMD_exIreland!C130-1)*100</f>
        <v>0.49401947211766828</v>
      </c>
      <c r="G131">
        <f>(AWMD_exIreland!D131/AWMD_exIreland!D130-1)*100</f>
        <v>4.2398260246390151E-2</v>
      </c>
      <c r="H131">
        <f>(AWMD_exIreland!E131/AWMD_exIreland!E130-1)*100</f>
        <v>0.84576077830589291</v>
      </c>
      <c r="I131">
        <f>(AWMD_exIreland!F131/AWMD_exIreland!F130-1)*100</f>
        <v>-1.0203206432012002</v>
      </c>
    </row>
    <row r="132" spans="1:9">
      <c r="A132" s="47">
        <f>awm19up18!A132</f>
        <v>37438</v>
      </c>
      <c r="B132">
        <f>(awm19up18!B132/awm19up18!B131-1)*100</f>
        <v>0.39672280376976676</v>
      </c>
      <c r="C132">
        <f>(awm19up18!C132/awm19up18!C131-1)*100</f>
        <v>0.52496737527931714</v>
      </c>
      <c r="D132">
        <f>(awm19up18!D132/awm19up18!D131-1)*100</f>
        <v>0.37608337027215111</v>
      </c>
      <c r="E132">
        <f>(awm19up18!E132/awm19up18!E131-1)*100</f>
        <v>0.4971462322581166</v>
      </c>
      <c r="F132">
        <f>(AWMD_exIreland!C132/AWMD_exIreland!C131-1)*100</f>
        <v>0.41817283555183327</v>
      </c>
      <c r="G132">
        <f>(AWMD_exIreland!D132/AWMD_exIreland!D131-1)*100</f>
        <v>0.50928027548724497</v>
      </c>
      <c r="H132">
        <f>(AWMD_exIreland!E132/AWMD_exIreland!E131-1)*100</f>
        <v>0.46207315750539379</v>
      </c>
      <c r="I132">
        <f>(AWMD_exIreland!F132/AWMD_exIreland!F131-1)*100</f>
        <v>0.36936816474411049</v>
      </c>
    </row>
    <row r="133" spans="1:9">
      <c r="A133" s="47">
        <f>awm19up18!A133</f>
        <v>37530</v>
      </c>
      <c r="B133">
        <f>(awm19up18!B133/awm19up18!B132-1)*100</f>
        <v>0.16873827085877036</v>
      </c>
      <c r="C133">
        <f>(awm19up18!C133/awm19up18!C132-1)*100</f>
        <v>0.59798883891877264</v>
      </c>
      <c r="D133">
        <f>(awm19up18!D133/awm19up18!D132-1)*100</f>
        <v>0.57338510126396791</v>
      </c>
      <c r="E133">
        <f>(awm19up18!E133/awm19up18!E132-1)*100</f>
        <v>0.44545969154556886</v>
      </c>
      <c r="F133">
        <f>(AWMD_exIreland!C133/AWMD_exIreland!C132-1)*100</f>
        <v>0.17293543827343605</v>
      </c>
      <c r="G133">
        <f>(AWMD_exIreland!D133/AWMD_exIreland!D132-1)*100</f>
        <v>0.59978196448586818</v>
      </c>
      <c r="H133">
        <f>(AWMD_exIreland!E133/AWMD_exIreland!E132-1)*100</f>
        <v>0.67578244614594496</v>
      </c>
      <c r="I133">
        <f>(AWMD_exIreland!F133/AWMD_exIreland!F132-1)*100</f>
        <v>0.80370368988014196</v>
      </c>
    </row>
    <row r="134" spans="1:9">
      <c r="A134" s="47">
        <f>awm19up18!A134</f>
        <v>37622</v>
      </c>
      <c r="B134">
        <f>(awm19up18!B134/awm19up18!B133-1)*100</f>
        <v>-0.26729386418516965</v>
      </c>
      <c r="C134">
        <f>(awm19up18!C134/awm19up18!C133-1)*100</f>
        <v>-8.9938786799836912E-2</v>
      </c>
      <c r="D134">
        <f>(awm19up18!D134/awm19up18!D133-1)*100</f>
        <v>0.13328699677155331</v>
      </c>
      <c r="E134">
        <f>(awm19up18!E134/awm19up18!E133-1)*100</f>
        <v>0.3356188395505777</v>
      </c>
      <c r="F134">
        <f>(AWMD_exIreland!C134/AWMD_exIreland!C133-1)*100</f>
        <v>-0.23602032894006753</v>
      </c>
      <c r="G134">
        <f>(AWMD_exIreland!D134/AWMD_exIreland!D133-1)*100</f>
        <v>2.332850695421218E-2</v>
      </c>
      <c r="H134">
        <f>(AWMD_exIreland!E134/AWMD_exIreland!E133-1)*100</f>
        <v>1.6959675318073408E-2</v>
      </c>
      <c r="I134">
        <f>(AWMD_exIreland!F134/AWMD_exIreland!F133-1)*100</f>
        <v>-0.11536297687991803</v>
      </c>
    </row>
    <row r="135" spans="1:9">
      <c r="A135" s="47">
        <f>awm19up18!A135</f>
        <v>37712</v>
      </c>
      <c r="B135">
        <f>(awm19up18!B135/awm19up18!B134-1)*100</f>
        <v>5.5931298161415732E-2</v>
      </c>
      <c r="C135">
        <f>(awm19up18!C135/awm19up18!C134-1)*100</f>
        <v>0.179284925674561</v>
      </c>
      <c r="D135">
        <f>(awm19up18!D135/awm19up18!D134-1)*100</f>
        <v>0.44121429166299464</v>
      </c>
      <c r="E135">
        <f>(awm19up18!E135/awm19up18!E134-1)*100</f>
        <v>2.6895235885815438E-2</v>
      </c>
      <c r="F135">
        <f>(AWMD_exIreland!C135/AWMD_exIreland!C134-1)*100</f>
        <v>2.4313269926801162E-2</v>
      </c>
      <c r="G135">
        <f>(AWMD_exIreland!D135/AWMD_exIreland!D134-1)*100</f>
        <v>0.20300434444466831</v>
      </c>
      <c r="H135">
        <f>(AWMD_exIreland!E135/AWMD_exIreland!E134-1)*100</f>
        <v>0.49419343397958393</v>
      </c>
      <c r="I135">
        <f>(AWMD_exIreland!F135/AWMD_exIreland!F134-1)*100</f>
        <v>0.16709808037351781</v>
      </c>
    </row>
    <row r="136" spans="1:9">
      <c r="A136" s="47">
        <f>awm19up18!A136</f>
        <v>37803</v>
      </c>
      <c r="B136">
        <f>(awm19up18!B136/awm19up18!B135-1)*100</f>
        <v>0.50384810005146274</v>
      </c>
      <c r="C136">
        <f>(awm19up18!C136/awm19up18!C135-1)*100</f>
        <v>0.46410881810186044</v>
      </c>
      <c r="D136">
        <f>(awm19up18!D136/awm19up18!D135-1)*100</f>
        <v>0.78049672192894715</v>
      </c>
      <c r="E136">
        <f>(awm19up18!E136/awm19up18!E135-1)*100</f>
        <v>0.79203756465573427</v>
      </c>
      <c r="F136">
        <f>(AWMD_exIreland!C136/AWMD_exIreland!C135-1)*100</f>
        <v>0.65181846577828662</v>
      </c>
      <c r="G136">
        <f>(AWMD_exIreland!D136/AWMD_exIreland!D135-1)*100</f>
        <v>0.61609354703253683</v>
      </c>
      <c r="H136">
        <f>(AWMD_exIreland!E136/AWMD_exIreland!E135-1)*100</f>
        <v>0.83590595114910737</v>
      </c>
      <c r="I136">
        <f>(AWMD_exIreland!F136/AWMD_exIreland!F135-1)*100</f>
        <v>0.7119646093487475</v>
      </c>
    </row>
    <row r="137" spans="1:9">
      <c r="A137" s="47">
        <f>awm19up18!A137</f>
        <v>37895</v>
      </c>
      <c r="B137">
        <f>(awm19up18!B137/awm19up18!B136-1)*100</f>
        <v>0.7755793175234782</v>
      </c>
      <c r="C137">
        <f>(awm19up18!C137/awm19up18!C136-1)*100</f>
        <v>0.26087107027981116</v>
      </c>
      <c r="D137">
        <f>(awm19up18!D137/awm19up18!D136-1)*100</f>
        <v>0.25781521826671039</v>
      </c>
      <c r="E137">
        <f>(awm19up18!E137/awm19up18!E136-1)*100</f>
        <v>0.92152569087173841</v>
      </c>
      <c r="F137">
        <f>(AWMD_exIreland!C137/AWMD_exIreland!C136-1)*100</f>
        <v>0.53250539698010968</v>
      </c>
      <c r="G137">
        <f>(AWMD_exIreland!D137/AWMD_exIreland!D136-1)*100</f>
        <v>0.33553726275912243</v>
      </c>
      <c r="H137">
        <f>(AWMD_exIreland!E137/AWMD_exIreland!E136-1)*100</f>
        <v>0.41010509363366143</v>
      </c>
      <c r="I137">
        <f>(AWMD_exIreland!F137/AWMD_exIreland!F136-1)*100</f>
        <v>0.65881486047378868</v>
      </c>
    </row>
    <row r="138" spans="1:9">
      <c r="A138" s="47">
        <f>awm19up18!A138</f>
        <v>37987</v>
      </c>
      <c r="B138">
        <f>(awm19up18!B138/awm19up18!B137-1)*100</f>
        <v>0.57370607448770095</v>
      </c>
      <c r="C138">
        <f>(awm19up18!C138/awm19up18!C137-1)*100</f>
        <v>0.68081191628646121</v>
      </c>
      <c r="D138">
        <f>(awm19up18!D138/awm19up18!D137-1)*100</f>
        <v>-0.10805747749553785</v>
      </c>
      <c r="E138">
        <f>(awm19up18!E138/awm19up18!E137-1)*100</f>
        <v>0.63613063563952021</v>
      </c>
      <c r="F138">
        <f>(AWMD_exIreland!C138/AWMD_exIreland!C137-1)*100</f>
        <v>0.56182919764484751</v>
      </c>
      <c r="G138">
        <f>(AWMD_exIreland!D138/AWMD_exIreland!D137-1)*100</f>
        <v>0.51067239035389456</v>
      </c>
      <c r="H138">
        <f>(AWMD_exIreland!E138/AWMD_exIreland!E137-1)*100</f>
        <v>-8.7605347707664372E-2</v>
      </c>
      <c r="I138">
        <f>(AWMD_exIreland!F138/AWMD_exIreland!F137-1)*100</f>
        <v>0.21610033583128185</v>
      </c>
    </row>
    <row r="139" spans="1:9">
      <c r="A139" s="47">
        <f>awm19up18!A139</f>
        <v>38078</v>
      </c>
      <c r="B139">
        <f>(awm19up18!B139/awm19up18!B138-1)*100</f>
        <v>0.52975534743271435</v>
      </c>
      <c r="C139">
        <f>(awm19up18!C139/awm19up18!C138-1)*100</f>
        <v>0.22755420259348291</v>
      </c>
      <c r="D139">
        <f>(awm19up18!D139/awm19up18!D138-1)*100</f>
        <v>0.50830361899962817</v>
      </c>
      <c r="E139">
        <f>(awm19up18!E139/awm19up18!E138-1)*100</f>
        <v>0.27950215767773567</v>
      </c>
      <c r="F139">
        <f>(AWMD_exIreland!C139/AWMD_exIreland!C138-1)*100</f>
        <v>0.57687109369273237</v>
      </c>
      <c r="G139">
        <f>(AWMD_exIreland!D139/AWMD_exIreland!D138-1)*100</f>
        <v>0.21339180454991169</v>
      </c>
      <c r="H139">
        <f>(AWMD_exIreland!E139/AWMD_exIreland!E138-1)*100</f>
        <v>0.42548316353021587</v>
      </c>
      <c r="I139">
        <f>(AWMD_exIreland!F139/AWMD_exIreland!F138-1)*100</f>
        <v>0.76530555305733827</v>
      </c>
    </row>
    <row r="140" spans="1:9">
      <c r="A140" s="47">
        <f>awm19up18!A140</f>
        <v>38169</v>
      </c>
      <c r="B140">
        <f>(awm19up18!B140/awm19up18!B139-1)*100</f>
        <v>0.29327449418885543</v>
      </c>
      <c r="C140">
        <f>(awm19up18!C140/awm19up18!C139-1)*100</f>
        <v>0.14906879078411261</v>
      </c>
      <c r="D140">
        <f>(awm19up18!D140/awm19up18!D139-1)*100</f>
        <v>0.59411549648793471</v>
      </c>
      <c r="E140">
        <f>(awm19up18!E140/awm19up18!E139-1)*100</f>
        <v>0.42497271083006272</v>
      </c>
      <c r="F140">
        <f>(AWMD_exIreland!C140/AWMD_exIreland!C139-1)*100</f>
        <v>0.25607955500390744</v>
      </c>
      <c r="G140">
        <f>(AWMD_exIreland!D140/AWMD_exIreland!D139-1)*100</f>
        <v>0.15243098725006288</v>
      </c>
      <c r="H140">
        <f>(AWMD_exIreland!E140/AWMD_exIreland!E139-1)*100</f>
        <v>0.53114610541384888</v>
      </c>
      <c r="I140">
        <f>(AWMD_exIreland!F140/AWMD_exIreland!F139-1)*100</f>
        <v>0.17755043159703998</v>
      </c>
    </row>
    <row r="141" spans="1:9">
      <c r="A141" s="47">
        <f>awm19up18!A141</f>
        <v>38261</v>
      </c>
      <c r="B141">
        <f>(awm19up18!B141/awm19up18!B140-1)*100</f>
        <v>0.38285934196224947</v>
      </c>
      <c r="C141">
        <f>(awm19up18!C141/awm19up18!C140-1)*100</f>
        <v>0.83857065753649707</v>
      </c>
      <c r="D141">
        <f>(awm19up18!D141/awm19up18!D140-1)*100</f>
        <v>9.2275819741161058E-2</v>
      </c>
      <c r="E141">
        <f>(awm19up18!E141/awm19up18!E140-1)*100</f>
        <v>0.30613900874982836</v>
      </c>
      <c r="F141">
        <f>(AWMD_exIreland!C141/AWMD_exIreland!C140-1)*100</f>
        <v>0.38670452419007351</v>
      </c>
      <c r="G141">
        <f>(AWMD_exIreland!D141/AWMD_exIreland!D140-1)*100</f>
        <v>0.84489521975195103</v>
      </c>
      <c r="H141">
        <f>(AWMD_exIreland!E141/AWMD_exIreland!E140-1)*100</f>
        <v>-8.0563116949838864E-2</v>
      </c>
      <c r="I141">
        <f>(AWMD_exIreland!F141/AWMD_exIreland!F140-1)*100</f>
        <v>0.36211830076080531</v>
      </c>
    </row>
    <row r="142" spans="1:9">
      <c r="A142" s="47">
        <f>awm19up18!A142</f>
        <v>38353</v>
      </c>
      <c r="B142">
        <f>(awm19up18!B142/awm19up18!B141-1)*100</f>
        <v>0.16793860408241823</v>
      </c>
      <c r="C142">
        <f>(awm19up18!C142/awm19up18!C141-1)*100</f>
        <v>0.27225750851498365</v>
      </c>
      <c r="D142">
        <f>(awm19up18!D142/awm19up18!D141-1)*100</f>
        <v>0.38584488117048288</v>
      </c>
      <c r="E142">
        <f>(awm19up18!E142/awm19up18!E141-1)*100</f>
        <v>0.44419343318904403</v>
      </c>
      <c r="F142">
        <f>(AWMD_exIreland!C142/AWMD_exIreland!C141-1)*100</f>
        <v>0.25412371449213822</v>
      </c>
      <c r="G142">
        <f>(AWMD_exIreland!D142/AWMD_exIreland!D141-1)*100</f>
        <v>0.39979904802251998</v>
      </c>
      <c r="H142">
        <f>(AWMD_exIreland!E142/AWMD_exIreland!E141-1)*100</f>
        <v>0.61624330158815965</v>
      </c>
      <c r="I142">
        <f>(AWMD_exIreland!F142/AWMD_exIreland!F141-1)*100</f>
        <v>0.12446228957723182</v>
      </c>
    </row>
    <row r="143" spans="1:9">
      <c r="A143" s="47">
        <f>awm19up18!A143</f>
        <v>38443</v>
      </c>
      <c r="B143">
        <f>(awm19up18!B143/awm19up18!B142-1)*100</f>
        <v>0.68283662467589767</v>
      </c>
      <c r="C143">
        <f>(awm19up18!C143/awm19up18!C142-1)*100</f>
        <v>0.55662626086834255</v>
      </c>
      <c r="D143">
        <f>(awm19up18!D143/awm19up18!D142-1)*100</f>
        <v>0.63590199305376682</v>
      </c>
      <c r="E143">
        <f>(awm19up18!E143/awm19up18!E142-1)*100</f>
        <v>1.7512071057451672</v>
      </c>
      <c r="F143">
        <f>(AWMD_exIreland!C143/AWMD_exIreland!C142-1)*100</f>
        <v>0.60126919802421241</v>
      </c>
      <c r="G143">
        <f>(AWMD_exIreland!D143/AWMD_exIreland!D142-1)*100</f>
        <v>0.67976176469524141</v>
      </c>
      <c r="H143">
        <f>(AWMD_exIreland!E143/AWMD_exIreland!E142-1)*100</f>
        <v>0.55106734071179719</v>
      </c>
      <c r="I143">
        <f>(AWMD_exIreland!F143/AWMD_exIreland!F142-1)*100</f>
        <v>1.6119673384971556</v>
      </c>
    </row>
    <row r="144" spans="1:9">
      <c r="A144" s="47">
        <f>awm19up18!A144</f>
        <v>38534</v>
      </c>
      <c r="B144">
        <f>(awm19up18!B144/awm19up18!B143-1)*100</f>
        <v>0.73328981669880111</v>
      </c>
      <c r="C144">
        <f>(awm19up18!C144/awm19up18!C143-1)*100</f>
        <v>0.57386712539346796</v>
      </c>
      <c r="D144">
        <f>(awm19up18!D144/awm19up18!D143-1)*100</f>
        <v>0.27995706201733306</v>
      </c>
      <c r="E144">
        <f>(awm19up18!E144/awm19up18!E143-1)*100</f>
        <v>1.002939411027115</v>
      </c>
      <c r="F144">
        <f>(AWMD_exIreland!C144/AWMD_exIreland!C143-1)*100</f>
        <v>0.78753329561311869</v>
      </c>
      <c r="G144">
        <f>(AWMD_exIreland!D144/AWMD_exIreland!D143-1)*100</f>
        <v>0.43421012447872886</v>
      </c>
      <c r="H144">
        <f>(AWMD_exIreland!E144/AWMD_exIreland!E143-1)*100</f>
        <v>0.21111321013567164</v>
      </c>
      <c r="I144">
        <f>(AWMD_exIreland!F144/AWMD_exIreland!F143-1)*100</f>
        <v>1.1564268840926317</v>
      </c>
    </row>
    <row r="145" spans="1:9">
      <c r="A145" s="47">
        <f>awm19up18!A145</f>
        <v>38626</v>
      </c>
      <c r="B145">
        <f>(awm19up18!B145/awm19up18!B144-1)*100</f>
        <v>0.61337496312210416</v>
      </c>
      <c r="C145">
        <f>(awm19up18!C145/awm19up18!C144-1)*100</f>
        <v>0.46631395678804477</v>
      </c>
      <c r="D145">
        <f>(awm19up18!D145/awm19up18!D144-1)*100</f>
        <v>0.20748685389646582</v>
      </c>
      <c r="E145">
        <f>(awm19up18!E145/awm19up18!E144-1)*100</f>
        <v>1.0062592669373815</v>
      </c>
      <c r="F145">
        <f>(AWMD_exIreland!C145/AWMD_exIreland!C144-1)*100</f>
        <v>0.63702602367992078</v>
      </c>
      <c r="G145">
        <f>(AWMD_exIreland!D145/AWMD_exIreland!D144-1)*100</f>
        <v>0.39180703028509622</v>
      </c>
      <c r="H145">
        <f>(AWMD_exIreland!E145/AWMD_exIreland!E144-1)*100</f>
        <v>8.9949069830042028E-2</v>
      </c>
      <c r="I145">
        <f>(AWMD_exIreland!F145/AWMD_exIreland!F144-1)*100</f>
        <v>1.0321361749856539</v>
      </c>
    </row>
    <row r="146" spans="1:9">
      <c r="A146" s="47">
        <f>awm19up18!A146</f>
        <v>38718</v>
      </c>
      <c r="B146">
        <f>(awm19up18!B146/awm19up18!B145-1)*100</f>
        <v>0.8953618521313933</v>
      </c>
      <c r="C146">
        <f>(awm19up18!C146/awm19up18!C145-1)*100</f>
        <v>0.53396627553286002</v>
      </c>
      <c r="D146">
        <f>(awm19up18!D146/awm19up18!D145-1)*100</f>
        <v>0.98981465795560108</v>
      </c>
      <c r="E146">
        <f>(awm19up18!E146/awm19up18!E145-1)*100</f>
        <v>1.1167712808839658</v>
      </c>
      <c r="F146">
        <f>(AWMD_exIreland!C146/AWMD_exIreland!C145-1)*100</f>
        <v>0.94475960649287316</v>
      </c>
      <c r="G146">
        <f>(AWMD_exIreland!D146/AWMD_exIreland!D145-1)*100</f>
        <v>0.65530203550938637</v>
      </c>
      <c r="H146">
        <f>(AWMD_exIreland!E146/AWMD_exIreland!E145-1)*100</f>
        <v>1.0463773622644501</v>
      </c>
      <c r="I146">
        <f>(AWMD_exIreland!F146/AWMD_exIreland!F145-1)*100</f>
        <v>1.0749649242677295</v>
      </c>
    </row>
    <row r="147" spans="1:9">
      <c r="A147" s="47">
        <f>awm19up18!A147</f>
        <v>38808</v>
      </c>
      <c r="B147">
        <f>(awm19up18!B147/awm19up18!B146-1)*100</f>
        <v>1.0696082157440001</v>
      </c>
      <c r="C147">
        <f>(awm19up18!C147/awm19up18!C146-1)*100</f>
        <v>0.57221309203427939</v>
      </c>
      <c r="D147">
        <f>(awm19up18!D147/awm19up18!D146-1)*100</f>
        <v>0.40178812598301583</v>
      </c>
      <c r="E147">
        <f>(awm19up18!E147/awm19up18!E146-1)*100</f>
        <v>2.3680298139149958</v>
      </c>
      <c r="F147">
        <f>(AWMD_exIreland!C147/AWMD_exIreland!C146-1)*100</f>
        <v>1.1081028526671588</v>
      </c>
      <c r="G147">
        <f>(AWMD_exIreland!D147/AWMD_exIreland!D146-1)*100</f>
        <v>0.6250801495629732</v>
      </c>
      <c r="H147">
        <f>(AWMD_exIreland!E147/AWMD_exIreland!E146-1)*100</f>
        <v>0.32469776352983537</v>
      </c>
      <c r="I147">
        <f>(AWMD_exIreland!F147/AWMD_exIreland!F146-1)*100</f>
        <v>2.6888210820022351</v>
      </c>
    </row>
    <row r="148" spans="1:9">
      <c r="A148" s="47">
        <f>awm19up18!A148</f>
        <v>38899</v>
      </c>
      <c r="B148">
        <f>(awm19up18!B148/awm19up18!B147-1)*100</f>
        <v>0.64460356055133783</v>
      </c>
      <c r="C148">
        <f>(awm19up18!C148/awm19up18!C147-1)*100</f>
        <v>0.24636025709015019</v>
      </c>
      <c r="D148">
        <f>(awm19up18!D148/awm19up18!D147-1)*100</f>
        <v>0.26203497697441236</v>
      </c>
      <c r="E148">
        <f>(awm19up18!E148/awm19up18!E147-1)*100</f>
        <v>0.93822134569030435</v>
      </c>
      <c r="F148">
        <f>(AWMD_exIreland!C148/AWMD_exIreland!C147-1)*100</f>
        <v>0.54478601885608047</v>
      </c>
      <c r="G148">
        <f>(AWMD_exIreland!D148/AWMD_exIreland!D147-1)*100</f>
        <v>0.34345879802215595</v>
      </c>
      <c r="H148">
        <f>(AWMD_exIreland!E148/AWMD_exIreland!E147-1)*100</f>
        <v>0.30146375847901474</v>
      </c>
      <c r="I148">
        <f>(AWMD_exIreland!F148/AWMD_exIreland!F147-1)*100</f>
        <v>0.66024812545282252</v>
      </c>
    </row>
    <row r="149" spans="1:9">
      <c r="A149" s="47">
        <f>awm19up18!A149</f>
        <v>38991</v>
      </c>
      <c r="B149">
        <f>(awm19up18!B149/awm19up18!B148-1)*100</f>
        <v>1.1192848825259949</v>
      </c>
      <c r="C149">
        <f>(awm19up18!C149/awm19up18!C148-1)*100</f>
        <v>0.96573869604319462</v>
      </c>
      <c r="D149">
        <f>(awm19up18!D149/awm19up18!D148-1)*100</f>
        <v>0.73478882866302442</v>
      </c>
      <c r="E149">
        <f>(awm19up18!E149/awm19up18!E148-1)*100</f>
        <v>2.5641157745026621</v>
      </c>
      <c r="F149">
        <f>(AWMD_exIreland!C149/AWMD_exIreland!C148-1)*100</f>
        <v>1.167112142956328</v>
      </c>
      <c r="G149">
        <f>(AWMD_exIreland!D149/AWMD_exIreland!D148-1)*100</f>
        <v>0.70439700738518241</v>
      </c>
      <c r="H149">
        <f>(AWMD_exIreland!E149/AWMD_exIreland!E148-1)*100</f>
        <v>0.88222199966032644</v>
      </c>
      <c r="I149">
        <f>(AWMD_exIreland!F149/AWMD_exIreland!F148-1)*100</f>
        <v>2.265117766711966</v>
      </c>
    </row>
    <row r="150" spans="1:9">
      <c r="A150" s="47">
        <f>awm19up18!A150</f>
        <v>39083</v>
      </c>
      <c r="B150">
        <f>(awm19up18!B150/awm19up18!B149-1)*100</f>
        <v>0.74830347651109186</v>
      </c>
      <c r="C150">
        <f>(awm19up18!C150/awm19up18!C149-1)*100</f>
        <v>-9.8683532840815325E-3</v>
      </c>
      <c r="D150">
        <f>(awm19up18!D150/awm19up18!D149-1)*100</f>
        <v>0.57907648701491787</v>
      </c>
      <c r="E150">
        <f>(awm19up18!E150/awm19up18!E149-1)*100</f>
        <v>0.7903954069937047</v>
      </c>
      <c r="F150">
        <f>(AWMD_exIreland!C150/AWMD_exIreland!C149-1)*100</f>
        <v>0.62571496578389674</v>
      </c>
      <c r="G150">
        <f>(AWMD_exIreland!D150/AWMD_exIreland!D149-1)*100</f>
        <v>0.16468195164343058</v>
      </c>
      <c r="H150">
        <f>(AWMD_exIreland!E150/AWMD_exIreland!E149-1)*100</f>
        <v>0.45820384174233286</v>
      </c>
      <c r="I150">
        <f>(AWMD_exIreland!F150/AWMD_exIreland!F149-1)*100</f>
        <v>0.9675035319054448</v>
      </c>
    </row>
    <row r="151" spans="1:9">
      <c r="A151" s="47">
        <f>awm19up18!A151</f>
        <v>39173</v>
      </c>
      <c r="B151">
        <f>(awm19up18!B151/awm19up18!B150-1)*100</f>
        <v>0.65471248044115526</v>
      </c>
      <c r="C151">
        <f>(awm19up18!C151/awm19up18!C150-1)*100</f>
        <v>0.73920250833046097</v>
      </c>
      <c r="D151">
        <f>(awm19up18!D151/awm19up18!D150-1)*100</f>
        <v>0.52930492881555491</v>
      </c>
      <c r="E151">
        <f>(awm19up18!E151/awm19up18!E150-1)*100</f>
        <v>0.80539354521289575</v>
      </c>
      <c r="F151">
        <f>(AWMD_exIreland!C151/AWMD_exIreland!C150-1)*100</f>
        <v>0.70062231062208991</v>
      </c>
      <c r="G151">
        <f>(AWMD_exIreland!D151/AWMD_exIreland!D150-1)*100</f>
        <v>0.76372434227633956</v>
      </c>
      <c r="H151">
        <f>(AWMD_exIreland!E151/AWMD_exIreland!E150-1)*100</f>
        <v>0.47018062261816596</v>
      </c>
      <c r="I151">
        <f>(AWMD_exIreland!F151/AWMD_exIreland!F150-1)*100</f>
        <v>0.63643369875170386</v>
      </c>
    </row>
    <row r="152" spans="1:9">
      <c r="A152" s="47">
        <f>awm19up18!A152</f>
        <v>39264</v>
      </c>
      <c r="B152">
        <f>(awm19up18!B152/awm19up18!B151-1)*100</f>
        <v>0.48036525861872015</v>
      </c>
      <c r="C152">
        <f>(awm19up18!C152/awm19up18!C151-1)*100</f>
        <v>0.33965035660905585</v>
      </c>
      <c r="D152">
        <f>(awm19up18!D152/awm19up18!D151-1)*100</f>
        <v>0.33744332090352991</v>
      </c>
      <c r="E152">
        <f>(awm19up18!E152/awm19up18!E151-1)*100</f>
        <v>0.69015248452450884</v>
      </c>
      <c r="F152">
        <f>(AWMD_exIreland!C152/AWMD_exIreland!C151-1)*100</f>
        <v>0.45845308118310779</v>
      </c>
      <c r="G152">
        <f>(AWMD_exIreland!D152/AWMD_exIreland!D151-1)*100</f>
        <v>0.29596293960987285</v>
      </c>
      <c r="H152">
        <f>(AWMD_exIreland!E152/AWMD_exIreland!E151-1)*100</f>
        <v>0.37505518254365988</v>
      </c>
      <c r="I152">
        <f>(AWMD_exIreland!F152/AWMD_exIreland!F151-1)*100</f>
        <v>0.86398304027208717</v>
      </c>
    </row>
    <row r="153" spans="1:9">
      <c r="A153" s="47">
        <f>awm19up18!A153</f>
        <v>39356</v>
      </c>
      <c r="B153">
        <f>(awm19up18!B153/awm19up18!B152-1)*100</f>
        <v>0.51469105313355357</v>
      </c>
      <c r="C153">
        <f>(awm19up18!C153/awm19up18!C152-1)*100</f>
        <v>0.45053325670811883</v>
      </c>
      <c r="D153">
        <f>(awm19up18!D153/awm19up18!D152-1)*100</f>
        <v>0.82830812970338119</v>
      </c>
      <c r="E153">
        <f>(awm19up18!E153/awm19up18!E152-1)*100</f>
        <v>1.863291906205311</v>
      </c>
      <c r="F153">
        <f>(AWMD_exIreland!C153/AWMD_exIreland!C152-1)*100</f>
        <v>0.44083059834223448</v>
      </c>
      <c r="G153">
        <f>(AWMD_exIreland!D153/AWMD_exIreland!D152-1)*100</f>
        <v>0.35246470859515711</v>
      </c>
      <c r="H153">
        <f>(AWMD_exIreland!E153/AWMD_exIreland!E152-1)*100</f>
        <v>0.57606437960053825</v>
      </c>
      <c r="I153">
        <f>(AWMD_exIreland!F153/AWMD_exIreland!F152-1)*100</f>
        <v>2.040401801351055</v>
      </c>
    </row>
    <row r="154" spans="1:9">
      <c r="A154" s="47">
        <f>awm19up18!A154</f>
        <v>39448</v>
      </c>
      <c r="B154">
        <f>(awm19up18!B154/awm19up18!B153-1)*100</f>
        <v>0.5545567471003654</v>
      </c>
      <c r="C154">
        <f>(awm19up18!C154/awm19up18!C153-1)*100</f>
        <v>8.9025102735962314E-2</v>
      </c>
      <c r="D154">
        <f>(awm19up18!D154/awm19up18!D153-1)*100</f>
        <v>0.51892936387165634</v>
      </c>
      <c r="E154">
        <f>(awm19up18!E154/awm19up18!E153-1)*100</f>
        <v>-0.79422299261968643</v>
      </c>
      <c r="F154">
        <f>(AWMD_exIreland!C154/AWMD_exIreland!C153-1)*100</f>
        <v>0.7221800125386757</v>
      </c>
      <c r="G154">
        <f>(AWMD_exIreland!D154/AWMD_exIreland!D153-1)*100</f>
        <v>0.17569594358337604</v>
      </c>
      <c r="H154">
        <f>(AWMD_exIreland!E154/AWMD_exIreland!E153-1)*100</f>
        <v>0.74649705232867625</v>
      </c>
      <c r="I154">
        <f>(AWMD_exIreland!F154/AWMD_exIreland!F153-1)*100</f>
        <v>-0.63231687270677295</v>
      </c>
    </row>
    <row r="155" spans="1:9">
      <c r="A155" s="47">
        <f>awm19up18!A155</f>
        <v>39539</v>
      </c>
      <c r="B155">
        <f>(awm19up18!B155/awm19up18!B154-1)*100</f>
        <v>-0.37179881086460975</v>
      </c>
      <c r="C155">
        <f>(awm19up18!C155/awm19up18!C154-1)*100</f>
        <v>-0.29459705121679391</v>
      </c>
      <c r="D155">
        <f>(awm19up18!D155/awm19up18!D154-1)*100</f>
        <v>1.0674141324614972</v>
      </c>
      <c r="E155">
        <f>(awm19up18!E155/awm19up18!E154-1)*100</f>
        <v>-1.287933926877316</v>
      </c>
      <c r="F155">
        <f>(AWMD_exIreland!C155/AWMD_exIreland!C154-1)*100</f>
        <v>-0.45294922017899975</v>
      </c>
      <c r="G155">
        <f>(AWMD_exIreland!D155/AWMD_exIreland!D154-1)*100</f>
        <v>-0.3629885771510688</v>
      </c>
      <c r="H155">
        <f>(AWMD_exIreland!E155/AWMD_exIreland!E154-1)*100</f>
        <v>1.0035179923858717</v>
      </c>
      <c r="I155">
        <f>(AWMD_exIreland!F155/AWMD_exIreland!F154-1)*100</f>
        <v>-0.98483215423970094</v>
      </c>
    </row>
    <row r="156" spans="1:9">
      <c r="A156" s="47">
        <f>awm19up18!A156</f>
        <v>39630</v>
      </c>
      <c r="B156">
        <f>(awm19up18!B156/awm19up18!B155-1)*100</f>
        <v>-0.57219604307674476</v>
      </c>
      <c r="C156">
        <f>(awm19up18!C156/awm19up18!C155-1)*100</f>
        <v>-0.38317088529875587</v>
      </c>
      <c r="D156">
        <f>(awm19up18!D156/awm19up18!D155-1)*100</f>
        <v>-0.1234402979296112</v>
      </c>
      <c r="E156">
        <f>(awm19up18!E156/awm19up18!E155-1)*100</f>
        <v>-1.6319888900063306</v>
      </c>
      <c r="F156">
        <f>(AWMD_exIreland!C156/AWMD_exIreland!C155-1)*100</f>
        <v>-0.5502374663543641</v>
      </c>
      <c r="G156">
        <f>(AWMD_exIreland!D156/AWMD_exIreland!D155-1)*100</f>
        <v>-0.37590086377150556</v>
      </c>
      <c r="H156">
        <f>(AWMD_exIreland!E156/AWMD_exIreland!E155-1)*100</f>
        <v>8.3320487078042405E-2</v>
      </c>
      <c r="I156">
        <f>(AWMD_exIreland!F156/AWMD_exIreland!F155-1)*100</f>
        <v>-1.650461484825827</v>
      </c>
    </row>
    <row r="157" spans="1:9">
      <c r="A157" s="47">
        <f>awm19up18!A157</f>
        <v>39722</v>
      </c>
      <c r="B157">
        <f>(awm19up18!B157/awm19up18!B156-1)*100</f>
        <v>-1.6933047176148186</v>
      </c>
      <c r="C157">
        <f>(awm19up18!C157/awm19up18!C156-1)*100</f>
        <v>-0.2907842768048341</v>
      </c>
      <c r="D157">
        <f>(awm19up18!D157/awm19up18!D156-1)*100</f>
        <v>0.85783632096825269</v>
      </c>
      <c r="E157">
        <f>(awm19up18!E157/awm19up18!E156-1)*100</f>
        <v>-2.7248452457291683</v>
      </c>
      <c r="F157">
        <f>(AWMD_exIreland!C157/AWMD_exIreland!C156-1)*100</f>
        <v>-1.6537426150134316</v>
      </c>
      <c r="G157">
        <f>(AWMD_exIreland!D157/AWMD_exIreland!D156-1)*100</f>
        <v>-0.64086297903438449</v>
      </c>
      <c r="H157">
        <f>(AWMD_exIreland!E157/AWMD_exIreland!E156-1)*100</f>
        <v>0.71829820169386771</v>
      </c>
      <c r="I157">
        <f>(AWMD_exIreland!F157/AWMD_exIreland!F156-1)*100</f>
        <v>-3.1008614874457052</v>
      </c>
    </row>
    <row r="158" spans="1:9">
      <c r="A158" s="47">
        <f>awm19up18!A158</f>
        <v>39814</v>
      </c>
      <c r="B158">
        <f>(awm19up18!B158/awm19up18!B157-1)*100</f>
        <v>-2.9711038989764016</v>
      </c>
      <c r="C158">
        <f>(awm19up18!C158/awm19up18!C157-1)*100</f>
        <v>-0.62363880689014772</v>
      </c>
      <c r="D158">
        <f>(awm19up18!D158/awm19up18!D157-1)*100</f>
        <v>0.96221813069818918</v>
      </c>
      <c r="E158">
        <f>(awm19up18!E158/awm19up18!E157-1)*100</f>
        <v>-6.1046267251690489</v>
      </c>
      <c r="F158">
        <f>(AWMD_exIreland!C158/AWMD_exIreland!C157-1)*100</f>
        <v>-3.1240770597587564</v>
      </c>
      <c r="G158">
        <f>(AWMD_exIreland!D158/AWMD_exIreland!D157-1)*100</f>
        <v>-0.32259433829635586</v>
      </c>
      <c r="H158">
        <f>(AWMD_exIreland!E158/AWMD_exIreland!E157-1)*100</f>
        <v>0.82002190811547582</v>
      </c>
      <c r="I158">
        <f>(AWMD_exIreland!F158/AWMD_exIreland!F157-1)*100</f>
        <v>-5.7388854501159496</v>
      </c>
    </row>
    <row r="159" spans="1:9">
      <c r="A159" s="47">
        <f>awm19up18!A159</f>
        <v>39904</v>
      </c>
      <c r="B159">
        <f>(awm19up18!B159/awm19up18!B158-1)*100</f>
        <v>-0.25133911667066799</v>
      </c>
      <c r="C159">
        <f>(awm19up18!C159/awm19up18!C158-1)*100</f>
        <v>6.7993489652251604E-2</v>
      </c>
      <c r="D159">
        <f>(awm19up18!D159/awm19up18!D158-1)*100</f>
        <v>0.43152507234553994</v>
      </c>
      <c r="E159">
        <f>(awm19up18!E159/awm19up18!E158-1)*100</f>
        <v>-2.5365393634959266</v>
      </c>
      <c r="F159">
        <f>(AWMD_exIreland!C159/AWMD_exIreland!C158-1)*100</f>
        <v>-5.6822185924843005E-3</v>
      </c>
      <c r="G159">
        <f>(AWMD_exIreland!D159/AWMD_exIreland!D158-1)*100</f>
        <v>7.471684403501655E-2</v>
      </c>
      <c r="H159">
        <f>(AWMD_exIreland!E159/AWMD_exIreland!E158-1)*100</f>
        <v>0.6689905324233969</v>
      </c>
      <c r="I159">
        <f>(AWMD_exIreland!F159/AWMD_exIreland!F158-1)*100</f>
        <v>-2.3449131515795529</v>
      </c>
    </row>
    <row r="160" spans="1:9">
      <c r="A160" s="47">
        <f>awm19up18!A160</f>
        <v>39995</v>
      </c>
      <c r="B160">
        <f>(awm19up18!B160/awm19up18!B159-1)*100</f>
        <v>0.31335081072159099</v>
      </c>
      <c r="C160">
        <f>(awm19up18!C160/awm19up18!C159-1)*100</f>
        <v>-0.10749007614352379</v>
      </c>
      <c r="D160">
        <f>(awm19up18!D160/awm19up18!D159-1)*100</f>
        <v>0.60005364662769622</v>
      </c>
      <c r="E160">
        <f>(awm19up18!E160/awm19up18!E159-1)*100</f>
        <v>-0.80389775776504857</v>
      </c>
      <c r="F160">
        <f>(AWMD_exIreland!C160/AWMD_exIreland!C159-1)*100</f>
        <v>0.3807779406890921</v>
      </c>
      <c r="G160">
        <f>(AWMD_exIreland!D160/AWMD_exIreland!D159-1)*100</f>
        <v>0.11835107283459934</v>
      </c>
      <c r="H160">
        <f>(AWMD_exIreland!E160/AWMD_exIreland!E159-1)*100</f>
        <v>0.87116347935161098</v>
      </c>
      <c r="I160">
        <f>(AWMD_exIreland!F160/AWMD_exIreland!F159-1)*100</f>
        <v>-1.0541619358934939</v>
      </c>
    </row>
    <row r="161" spans="1:9">
      <c r="A161" s="47">
        <f>awm19up18!A161</f>
        <v>40087</v>
      </c>
      <c r="B161">
        <f>(awm19up18!B161/awm19up18!B160-1)*100</f>
        <v>0.55733044190315884</v>
      </c>
      <c r="C161">
        <f>(awm19up18!C161/awm19up18!C160-1)*100</f>
        <v>0.39142540926355718</v>
      </c>
      <c r="D161">
        <f>(awm19up18!D161/awm19up18!D160-1)*100</f>
        <v>-0.20156381911290433</v>
      </c>
      <c r="E161">
        <f>(awm19up18!E161/awm19up18!E160-1)*100</f>
        <v>0.22881820183906498</v>
      </c>
      <c r="F161">
        <f>(AWMD_exIreland!C161/AWMD_exIreland!C160-1)*100</f>
        <v>0.47579689572345707</v>
      </c>
      <c r="G161">
        <f>(AWMD_exIreland!D161/AWMD_exIreland!D160-1)*100</f>
        <v>0.22601619202775591</v>
      </c>
      <c r="H161">
        <f>(AWMD_exIreland!E161/AWMD_exIreland!E160-1)*100</f>
        <v>-0.30986650591136033</v>
      </c>
      <c r="I161">
        <f>(AWMD_exIreland!F161/AWMD_exIreland!F160-1)*100</f>
        <v>-0.35488672320841408</v>
      </c>
    </row>
    <row r="162" spans="1:9">
      <c r="A162" s="47">
        <f>awm19up18!A162</f>
        <v>40179</v>
      </c>
      <c r="B162">
        <f>(awm19up18!B162/awm19up18!B161-1)*100</f>
        <v>0.41879742942843023</v>
      </c>
      <c r="C162">
        <f>(awm19up18!C162/awm19up18!C161-1)*100</f>
        <v>0.12924401782175021</v>
      </c>
      <c r="D162">
        <f>(awm19up18!D162/awm19up18!D161-1)*100</f>
        <v>0.48436971292291631</v>
      </c>
      <c r="E162">
        <f>(awm19up18!E162/awm19up18!E161-1)*100</f>
        <v>-1.0287893728285313</v>
      </c>
      <c r="F162">
        <f>(AWMD_exIreland!C162/AWMD_exIreland!C161-1)*100</f>
        <v>0.36303834632913645</v>
      </c>
      <c r="G162">
        <f>(AWMD_exIreland!D162/AWMD_exIreland!D161-1)*100</f>
        <v>7.0723744133172062E-2</v>
      </c>
      <c r="H162">
        <f>(AWMD_exIreland!E162/AWMD_exIreland!E161-1)*100</f>
        <v>0.34062676916581935</v>
      </c>
      <c r="I162">
        <f>(AWMD_exIreland!F162/AWMD_exIreland!F161-1)*100</f>
        <v>-0.40401309488327097</v>
      </c>
    </row>
    <row r="163" spans="1:9">
      <c r="A163" s="47">
        <f>awm19up18!A163</f>
        <v>40269</v>
      </c>
      <c r="B163">
        <f>(awm19up18!B163/awm19up18!B162-1)*100</f>
        <v>0.92162191383411418</v>
      </c>
      <c r="C163">
        <f>(awm19up18!C163/awm19up18!C162-1)*100</f>
        <v>0.22975068143751276</v>
      </c>
      <c r="D163">
        <f>(awm19up18!D163/awm19up18!D162-1)*100</f>
        <v>-0.15705786788720033</v>
      </c>
      <c r="E163">
        <f>(awm19up18!E163/awm19up18!E162-1)*100</f>
        <v>2.0087645667737908</v>
      </c>
      <c r="F163">
        <f>(AWMD_exIreland!C163/AWMD_exIreland!C162-1)*100</f>
        <v>0.92778537223143775</v>
      </c>
      <c r="G163">
        <f>(AWMD_exIreland!D163/AWMD_exIreland!D162-1)*100</f>
        <v>0.33412367731180392</v>
      </c>
      <c r="H163">
        <f>(AWMD_exIreland!E163/AWMD_exIreland!E162-1)*100</f>
        <v>-0.20531080141503733</v>
      </c>
      <c r="I163">
        <f>(AWMD_exIreland!F163/AWMD_exIreland!F162-1)*100</f>
        <v>2.0975090607853408</v>
      </c>
    </row>
    <row r="164" spans="1:9">
      <c r="A164" s="47">
        <f>awm19up18!A164</f>
        <v>40360</v>
      </c>
      <c r="B164">
        <f>(awm19up18!B164/awm19up18!B163-1)*100</f>
        <v>0.45278576445362262</v>
      </c>
      <c r="C164">
        <f>(awm19up18!C164/awm19up18!C163-1)*100</f>
        <v>0.15571341434634789</v>
      </c>
      <c r="D164">
        <f>(awm19up18!D164/awm19up18!D163-1)*100</f>
        <v>0.2433944936851562</v>
      </c>
      <c r="E164">
        <f>(awm19up18!E164/awm19up18!E163-1)*100</f>
        <v>-0.22624890570905887</v>
      </c>
      <c r="F164">
        <f>(AWMD_exIreland!C164/AWMD_exIreland!C163-1)*100</f>
        <v>0.43721102042533211</v>
      </c>
      <c r="G164">
        <f>(AWMD_exIreland!D164/AWMD_exIreland!D163-1)*100</f>
        <v>0.32197896743615395</v>
      </c>
      <c r="H164">
        <f>(AWMD_exIreland!E164/AWMD_exIreland!E163-1)*100</f>
        <v>0.32341471951844447</v>
      </c>
      <c r="I164">
        <f>(AWMD_exIreland!F164/AWMD_exIreland!F163-1)*100</f>
        <v>-0.21845819862106319</v>
      </c>
    </row>
    <row r="165" spans="1:9">
      <c r="A165" s="47">
        <f>awm19up18!A165</f>
        <v>40452</v>
      </c>
      <c r="B165">
        <f>(awm19up18!B165/awm19up18!B164-1)*100</f>
        <v>0.60417893229973707</v>
      </c>
      <c r="C165">
        <f>(awm19up18!C165/awm19up18!C164-1)*100</f>
        <v>0.45301266590809242</v>
      </c>
      <c r="D165">
        <f>(awm19up18!D165/awm19up18!D164-1)*100</f>
        <v>6.5822691085459795E-3</v>
      </c>
      <c r="E165">
        <f>(awm19up18!E165/awm19up18!E164-1)*100</f>
        <v>0.14136266622035709</v>
      </c>
      <c r="F165">
        <f>(AWMD_exIreland!C165/AWMD_exIreland!C164-1)*100</f>
        <v>0.62264476583893114</v>
      </c>
      <c r="G165">
        <f>(AWMD_exIreland!D165/AWMD_exIreland!D164-1)*100</f>
        <v>0.42801152085327754</v>
      </c>
      <c r="H165">
        <f>(AWMD_exIreland!E165/AWMD_exIreland!E164-1)*100</f>
        <v>-0.3450991824554106</v>
      </c>
      <c r="I165">
        <f>(AWMD_exIreland!F165/AWMD_exIreland!F164-1)*100</f>
        <v>-4.9117196800951834E-2</v>
      </c>
    </row>
    <row r="166" spans="1:9">
      <c r="A166" s="47">
        <f>awm19up18!A166</f>
        <v>40544</v>
      </c>
      <c r="B166">
        <f>(awm19up18!B166/awm19up18!B165-1)*100</f>
        <v>0.83437904162801946</v>
      </c>
      <c r="C166">
        <f>(awm19up18!C166/awm19up18!C165-1)*100</f>
        <v>-0.10335783921878727</v>
      </c>
      <c r="D166">
        <f>(awm19up18!D166/awm19up18!D165-1)*100</f>
        <v>-0.27343398257771989</v>
      </c>
      <c r="E166">
        <f>(awm19up18!E166/awm19up18!E165-1)*100</f>
        <v>1.442334624432462</v>
      </c>
      <c r="F166">
        <f>(AWMD_exIreland!C166/AWMD_exIreland!C165-1)*100</f>
        <v>0.93105298262936564</v>
      </c>
      <c r="G166">
        <f>(AWMD_exIreland!D166/AWMD_exIreland!D165-1)*100</f>
        <v>-0.17289917636458263</v>
      </c>
      <c r="H166">
        <f>(AWMD_exIreland!E166/AWMD_exIreland!E165-1)*100</f>
        <v>0.10504760246627942</v>
      </c>
      <c r="I166">
        <f>(AWMD_exIreland!F166/AWMD_exIreland!F165-1)*100</f>
        <v>1.7041235967978796</v>
      </c>
    </row>
    <row r="167" spans="1:9">
      <c r="A167" s="47">
        <f>awm19up18!A167</f>
        <v>40634</v>
      </c>
      <c r="B167">
        <f>(awm19up18!B167/awm19up18!B166-1)*100</f>
        <v>4.1734696320849807E-3</v>
      </c>
      <c r="C167">
        <f>(awm19up18!C167/awm19up18!C166-1)*100</f>
        <v>-0.44786503801672595</v>
      </c>
      <c r="D167">
        <f>(awm19up18!D167/awm19up18!D166-1)*100</f>
        <v>0.16075238336299424</v>
      </c>
      <c r="E167">
        <f>(awm19up18!E167/awm19up18!E166-1)*100</f>
        <v>-0.14487204769818574</v>
      </c>
      <c r="F167">
        <f>(AWMD_exIreland!C167/AWMD_exIreland!C166-1)*100</f>
        <v>-2.1253461860781808E-2</v>
      </c>
      <c r="G167">
        <f>(AWMD_exIreland!D167/AWMD_exIreland!D166-1)*100</f>
        <v>-0.23890585101041806</v>
      </c>
      <c r="H167">
        <f>(AWMD_exIreland!E167/AWMD_exIreland!E166-1)*100</f>
        <v>8.9435313438701591E-2</v>
      </c>
      <c r="I167">
        <f>(AWMD_exIreland!F167/AWMD_exIreland!F166-1)*100</f>
        <v>-0.47623611507908725</v>
      </c>
    </row>
    <row r="168" spans="1:9">
      <c r="A168" s="47">
        <f>awm19up18!A168</f>
        <v>40725</v>
      </c>
      <c r="B168">
        <f>(awm19up18!B168/awm19up18!B167-1)*100</f>
        <v>7.6802216785187838E-3</v>
      </c>
      <c r="C168">
        <f>(awm19up18!C168/awm19up18!C167-1)*100</f>
        <v>0.11898872090814194</v>
      </c>
      <c r="D168">
        <f>(awm19up18!D168/awm19up18!D167-1)*100</f>
        <v>-8.6124326119463301E-2</v>
      </c>
      <c r="E168">
        <f>(awm19up18!E168/awm19up18!E167-1)*100</f>
        <v>-0.39212223032941695</v>
      </c>
      <c r="F168">
        <f>(AWMD_exIreland!C168/AWMD_exIreland!C167-1)*100</f>
        <v>4.215783514676108E-2</v>
      </c>
      <c r="G168">
        <f>(AWMD_exIreland!D168/AWMD_exIreland!D167-1)*100</f>
        <v>-3.8184323661549779E-2</v>
      </c>
      <c r="H168">
        <f>(AWMD_exIreland!E168/AWMD_exIreland!E167-1)*100</f>
        <v>-2.9420612122132983E-2</v>
      </c>
      <c r="I168">
        <f>(AWMD_exIreland!F168/AWMD_exIreland!F167-1)*100</f>
        <v>0.2385791933535053</v>
      </c>
    </row>
    <row r="169" spans="1:9">
      <c r="A169" s="47">
        <f>awm19up18!A169</f>
        <v>40817</v>
      </c>
      <c r="B169">
        <f>(awm19up18!B169/awm19up18!B168-1)*100</f>
        <v>-0.29151945835760307</v>
      </c>
      <c r="C169">
        <f>(awm19up18!C169/awm19up18!C168-1)*100</f>
        <v>-0.56036565784208792</v>
      </c>
      <c r="D169">
        <f>(awm19up18!D169/awm19up18!D168-1)*100</f>
        <v>7.1162883896702667E-2</v>
      </c>
      <c r="E169">
        <f>(awm19up18!E169/awm19up18!E168-1)*100</f>
        <v>-0.18299338185392422</v>
      </c>
      <c r="F169">
        <f>(AWMD_exIreland!C169/AWMD_exIreland!C168-1)*100</f>
        <v>-0.28057914196993883</v>
      </c>
      <c r="G169">
        <f>(AWMD_exIreland!D169/AWMD_exIreland!D168-1)*100</f>
        <v>-0.43224006608474363</v>
      </c>
      <c r="H169">
        <f>(AWMD_exIreland!E169/AWMD_exIreland!E168-1)*100</f>
        <v>0.16600633124814745</v>
      </c>
      <c r="I169">
        <f>(AWMD_exIreland!F169/AWMD_exIreland!F168-1)*100</f>
        <v>-0.49932921420564602</v>
      </c>
    </row>
    <row r="170" spans="1:9">
      <c r="A170" s="47">
        <f>awm19up18!A170</f>
        <v>40909</v>
      </c>
      <c r="B170">
        <f>(awm19up18!B170/awm19up18!B169-1)*100</f>
        <v>-0.15169180167309282</v>
      </c>
      <c r="C170">
        <f>(awm19up18!C170/awm19up18!C169-1)*100</f>
        <v>-0.14019352045758771</v>
      </c>
      <c r="D170">
        <f>(awm19up18!D170/awm19up18!D169-1)*100</f>
        <v>-0.24889667554849337</v>
      </c>
      <c r="E170">
        <f>(awm19up18!E170/awm19up18!E169-1)*100</f>
        <v>-1.6892005022256518</v>
      </c>
      <c r="F170">
        <f>(AWMD_exIreland!C170/AWMD_exIreland!C169-1)*100</f>
        <v>-0.23959605957463159</v>
      </c>
      <c r="G170">
        <f>(AWMD_exIreland!D170/AWMD_exIreland!D169-1)*100</f>
        <v>-3.2069285688884897E-2</v>
      </c>
      <c r="H170">
        <f>(AWMD_exIreland!E170/AWMD_exIreland!E169-1)*100</f>
        <v>-0.16986758217003572</v>
      </c>
      <c r="I170">
        <f>(AWMD_exIreland!F170/AWMD_exIreland!F169-1)*100</f>
        <v>-1.5527795304752345</v>
      </c>
    </row>
    <row r="171" spans="1:9">
      <c r="A171" s="47">
        <f>awm19up18!A171</f>
        <v>41000</v>
      </c>
      <c r="B171">
        <f>(awm19up18!B171/awm19up18!B170-1)*100</f>
        <v>-0.34579627385220579</v>
      </c>
      <c r="C171">
        <f>(awm19up18!C171/awm19up18!C170-1)*100</f>
        <v>-0.4609202445655658</v>
      </c>
      <c r="D171">
        <f>(awm19up18!D171/awm19up18!D170-1)*100</f>
        <v>-0.1229094063606273</v>
      </c>
      <c r="E171">
        <f>(awm19up18!E171/awm19up18!E170-1)*100</f>
        <v>-0.5419826904614955</v>
      </c>
      <c r="F171">
        <f>(AWMD_exIreland!C171/AWMD_exIreland!C170-1)*100</f>
        <v>-0.43101811220270791</v>
      </c>
      <c r="G171">
        <f>(AWMD_exIreland!D171/AWMD_exIreland!D170-1)*100</f>
        <v>-0.55734710987666025</v>
      </c>
      <c r="H171">
        <f>(AWMD_exIreland!E171/AWMD_exIreland!E170-1)*100</f>
        <v>-0.32923500381960569</v>
      </c>
      <c r="I171">
        <f>(AWMD_exIreland!F171/AWMD_exIreland!F170-1)*100</f>
        <v>-0.9445585130274603</v>
      </c>
    </row>
    <row r="172" spans="1:9">
      <c r="A172" s="47">
        <f>awm19up18!A172</f>
        <v>41091</v>
      </c>
      <c r="B172">
        <f>(awm19up18!B172/awm19up18!B171-1)*100</f>
        <v>-0.1415346960338848</v>
      </c>
      <c r="C172">
        <f>(awm19up18!C172/awm19up18!C171-1)*100</f>
        <v>-0.22785823011148842</v>
      </c>
      <c r="D172">
        <f>(awm19up18!D172/awm19up18!D171-1)*100</f>
        <v>-4.7421501382383102E-2</v>
      </c>
      <c r="E172">
        <f>(awm19up18!E172/awm19up18!E171-1)*100</f>
        <v>-1.1203915904351214</v>
      </c>
      <c r="F172">
        <f>(AWMD_exIreland!C172/AWMD_exIreland!C171-1)*100</f>
        <v>-9.1802157990872324E-2</v>
      </c>
      <c r="G172">
        <f>(AWMD_exIreland!D172/AWMD_exIreland!D171-1)*100</f>
        <v>-0.2039832931069463</v>
      </c>
      <c r="H172">
        <f>(AWMD_exIreland!E172/AWMD_exIreland!E171-1)*100</f>
        <v>3.9707321320792133E-2</v>
      </c>
      <c r="I172">
        <f>(AWMD_exIreland!F172/AWMD_exIreland!F171-1)*100</f>
        <v>-0.86680515897187282</v>
      </c>
    </row>
    <row r="173" spans="1:9">
      <c r="A173" s="47">
        <f>awm19up18!A173</f>
        <v>41183</v>
      </c>
      <c r="B173">
        <f>(awm19up18!B173/awm19up18!B172-1)*100</f>
        <v>-0.41990722665721236</v>
      </c>
      <c r="C173">
        <f>(awm19up18!C173/awm19up18!C172-1)*100</f>
        <v>-0.49923268134595133</v>
      </c>
      <c r="D173">
        <f>(awm19up18!D173/awm19up18!D172-1)*100</f>
        <v>-1.7952827102873936E-2</v>
      </c>
      <c r="E173">
        <f>(awm19up18!E173/awm19up18!E172-1)*100</f>
        <v>-1.141177505343749</v>
      </c>
      <c r="F173">
        <f>(AWMD_exIreland!C173/AWMD_exIreland!C172-1)*100</f>
        <v>-0.42309636580643017</v>
      </c>
      <c r="G173">
        <f>(AWMD_exIreland!D173/AWMD_exIreland!D172-1)*100</f>
        <v>-0.4957205173879764</v>
      </c>
      <c r="H173">
        <f>(AWMD_exIreland!E173/AWMD_exIreland!E172-1)*100</f>
        <v>1.0285482573424432E-3</v>
      </c>
      <c r="I173">
        <f>(AWMD_exIreland!F173/AWMD_exIreland!F172-1)*100</f>
        <v>-1.267345664672459</v>
      </c>
    </row>
    <row r="174" spans="1:9">
      <c r="A174" s="47">
        <f>awm19up18!A174</f>
        <v>41275</v>
      </c>
      <c r="B174">
        <f>(awm19up18!B174/awm19up18!B173-1)*100</f>
        <v>-0.33439631538989545</v>
      </c>
      <c r="C174">
        <f>(awm19up18!C174/awm19up18!C173-1)*100</f>
        <v>-0.28488781076265735</v>
      </c>
      <c r="D174">
        <f>(awm19up18!D174/awm19up18!D173-1)*100</f>
        <v>0.15257341389103285</v>
      </c>
      <c r="E174">
        <f>(awm19up18!E174/awm19up18!E173-1)*100</f>
        <v>-2.0262088851475957</v>
      </c>
      <c r="F174">
        <f>(AWMD_exIreland!C174/AWMD_exIreland!C173-1)*100</f>
        <v>-0.33792415266264975</v>
      </c>
      <c r="G174">
        <f>(AWMD_exIreland!D174/AWMD_exIreland!D173-1)*100</f>
        <v>-0.46665070972877754</v>
      </c>
      <c r="H174">
        <f>(AWMD_exIreland!E174/AWMD_exIreland!E173-1)*100</f>
        <v>0.14647071756896946</v>
      </c>
      <c r="I174">
        <f>(AWMD_exIreland!F174/AWMD_exIreland!F173-1)*100</f>
        <v>-1.9127140115635544</v>
      </c>
    </row>
    <row r="175" spans="1:9">
      <c r="A175" s="47">
        <f>awm19up18!A175</f>
        <v>41365</v>
      </c>
      <c r="B175">
        <f>(awm19up18!B175/awm19up18!B174-1)*100</f>
        <v>0.488420611511442</v>
      </c>
      <c r="C175">
        <f>(awm19up18!C175/awm19up18!C174-1)*100</f>
        <v>0.21967231638972962</v>
      </c>
      <c r="D175">
        <f>(awm19up18!D175/awm19up18!D174-1)*100</f>
        <v>0.17126016648396636</v>
      </c>
      <c r="E175">
        <f>(awm19up18!E175/awm19up18!E174-1)*100</f>
        <v>1.0082352801966676</v>
      </c>
      <c r="F175">
        <f>(AWMD_exIreland!C175/AWMD_exIreland!C174-1)*100</f>
        <v>0.62169781534260338</v>
      </c>
      <c r="G175">
        <f>(AWMD_exIreland!D175/AWMD_exIreland!D174-1)*100</f>
        <v>0.36437816549645952</v>
      </c>
      <c r="H175">
        <f>(AWMD_exIreland!E175/AWMD_exIreland!E174-1)*100</f>
        <v>0.18635766766066375</v>
      </c>
      <c r="I175">
        <f>(AWMD_exIreland!F175/AWMD_exIreland!F174-1)*100</f>
        <v>1.2865575835891763</v>
      </c>
    </row>
    <row r="176" spans="1:9">
      <c r="A176" s="47">
        <f>awm19up18!A176</f>
        <v>41456</v>
      </c>
      <c r="B176">
        <f>(awm19up18!B176/awm19up18!B175-1)*100</f>
        <v>0.33960869206433042</v>
      </c>
      <c r="C176">
        <f>(awm19up18!C176/awm19up18!C175-1)*100</f>
        <v>0.26624971878062009</v>
      </c>
      <c r="D176">
        <f>(awm19up18!D176/awm19up18!D175-1)*100</f>
        <v>0.17905280670700296</v>
      </c>
      <c r="E176">
        <f>(awm19up18!E176/awm19up18!E175-1)*100</f>
        <v>0.77785160766814521</v>
      </c>
      <c r="F176">
        <f>(AWMD_exIreland!C176/AWMD_exIreland!C175-1)*100</f>
        <v>0.22943199422043037</v>
      </c>
      <c r="G176">
        <f>(AWMD_exIreland!D176/AWMD_exIreland!D175-1)*100</f>
        <v>0.24916689676766079</v>
      </c>
      <c r="H176">
        <f>(AWMD_exIreland!E176/AWMD_exIreland!E175-1)*100</f>
        <v>0.1964643380280684</v>
      </c>
      <c r="I176">
        <f>(AWMD_exIreland!F176/AWMD_exIreland!F175-1)*100</f>
        <v>0.36410691329236133</v>
      </c>
    </row>
    <row r="177" spans="1:9">
      <c r="A177" s="47">
        <f>awm19up18!A177</f>
        <v>41548</v>
      </c>
      <c r="B177">
        <f>(awm19up18!B177/awm19up18!B176-1)*100</f>
        <v>0.25667080208768844</v>
      </c>
      <c r="C177">
        <f>(awm19up18!C177/awm19up18!C176-1)*100</f>
        <v>0.11273664791038307</v>
      </c>
      <c r="D177">
        <f>(awm19up18!D177/awm19up18!D176-1)*100</f>
        <v>0.18501494369218552</v>
      </c>
      <c r="E177">
        <f>(awm19up18!E177/awm19up18!E176-1)*100</f>
        <v>0.572526166819598</v>
      </c>
      <c r="F177">
        <f>(AWMD_exIreland!C177/AWMD_exIreland!C176-1)*100</f>
        <v>0.26179902351675111</v>
      </c>
      <c r="G177">
        <f>(AWMD_exIreland!D177/AWMD_exIreland!D176-1)*100</f>
        <v>0.10121677851882005</v>
      </c>
      <c r="H177">
        <f>(AWMD_exIreland!E177/AWMD_exIreland!E176-1)*100</f>
        <v>0.15395035590037853</v>
      </c>
      <c r="I177">
        <f>(AWMD_exIreland!F177/AWMD_exIreland!F176-1)*100</f>
        <v>1.1443757578045499</v>
      </c>
    </row>
    <row r="178" spans="1:9">
      <c r="A178" s="47">
        <f>awm19up18!A178</f>
        <v>41640</v>
      </c>
      <c r="B178">
        <f>(awm19up18!B178/awm19up18!B177-1)*100</f>
        <v>0.43099807212458874</v>
      </c>
      <c r="C178">
        <f>(awm19up18!C178/awm19up18!C177-1)*100</f>
        <v>5.1387784830625449E-2</v>
      </c>
      <c r="D178">
        <f>(awm19up18!D178/awm19up18!D177-1)*100</f>
        <v>0.12710311523211892</v>
      </c>
      <c r="E178">
        <f>(awm19up18!E178/awm19up18!E177-1)*100</f>
        <v>0.4728733966479659</v>
      </c>
      <c r="F178">
        <f>(AWMD_exIreland!C178/AWMD_exIreland!C177-1)*100</f>
        <v>0.3712210827325535</v>
      </c>
      <c r="G178">
        <f>(AWMD_exIreland!D178/AWMD_exIreland!D177-1)*100</f>
        <v>-3.1072132399234675E-2</v>
      </c>
      <c r="H178">
        <f>(AWMD_exIreland!E178/AWMD_exIreland!E177-1)*100</f>
        <v>0.16621759286832294</v>
      </c>
      <c r="I178">
        <f>(AWMD_exIreland!F178/AWMD_exIreland!F177-1)*100</f>
        <v>-0.11895191798168003</v>
      </c>
    </row>
    <row r="179" spans="1:9">
      <c r="A179" s="47">
        <f>awm19up18!A179</f>
        <v>41730</v>
      </c>
      <c r="B179">
        <f>(awm19up18!B179/awm19up18!B178-1)*100</f>
        <v>0.1637941498382478</v>
      </c>
      <c r="C179">
        <f>(awm19up18!C179/awm19up18!C178-1)*100</f>
        <v>0.28448877120592631</v>
      </c>
      <c r="D179">
        <f>(awm19up18!D179/awm19up18!D178-1)*100</f>
        <v>0.1733304225671084</v>
      </c>
      <c r="E179">
        <f>(awm19up18!E179/awm19up18!E178-1)*100</f>
        <v>-0.56049416537686803</v>
      </c>
      <c r="F179">
        <f>(AWMD_exIreland!C179/AWMD_exIreland!C178-1)*100</f>
        <v>0.17886159004669722</v>
      </c>
      <c r="G179">
        <f>(AWMD_exIreland!D179/AWMD_exIreland!D178-1)*100</f>
        <v>0.38935409172173863</v>
      </c>
      <c r="H179">
        <f>(AWMD_exIreland!E179/AWMD_exIreland!E178-1)*100</f>
        <v>0.13047398543317712</v>
      </c>
      <c r="I179">
        <f>(AWMD_exIreland!F179/AWMD_exIreland!F178-1)*100</f>
        <v>-0.3732622334743918</v>
      </c>
    </row>
    <row r="180" spans="1:9">
      <c r="A180" s="47">
        <f>awm19up18!A180</f>
        <v>41821</v>
      </c>
      <c r="B180">
        <f>(awm19up18!B180/awm19up18!B179-1)*100</f>
        <v>0.40854810191908175</v>
      </c>
      <c r="C180">
        <f>(awm19up18!C180/awm19up18!C179-1)*100</f>
        <v>0.44727362413206073</v>
      </c>
      <c r="D180">
        <f>(awm19up18!D180/awm19up18!D179-1)*100</f>
        <v>0.32299180962735985</v>
      </c>
      <c r="E180">
        <f>(awm19up18!E180/awm19up18!E179-1)*100</f>
        <v>0.59112129948775127</v>
      </c>
      <c r="F180">
        <f>(AWMD_exIreland!C180/AWMD_exIreland!C179-1)*100</f>
        <v>0.46602583312289614</v>
      </c>
      <c r="G180">
        <f>(AWMD_exIreland!D180/AWMD_exIreland!D179-1)*100</f>
        <v>0.50376395619833314</v>
      </c>
      <c r="H180">
        <f>(AWMD_exIreland!E180/AWMD_exIreland!E179-1)*100</f>
        <v>0.36819191358161696</v>
      </c>
      <c r="I180">
        <f>(AWMD_exIreland!F180/AWMD_exIreland!F179-1)*100</f>
        <v>0.30247453083953602</v>
      </c>
    </row>
    <row r="181" spans="1:9">
      <c r="A181" s="47">
        <f>awm19up18!A181</f>
        <v>41913</v>
      </c>
      <c r="B181">
        <f>(awm19up18!B181/awm19up18!B180-1)*100</f>
        <v>0.46187290633072919</v>
      </c>
      <c r="C181">
        <f>(awm19up18!C181/awm19up18!C180-1)*100</f>
        <v>0.49792181119197032</v>
      </c>
      <c r="D181">
        <f>(awm19up18!D181/awm19up18!D180-1)*100</f>
        <v>0.15645642054811226</v>
      </c>
      <c r="E181">
        <f>(awm19up18!E181/awm19up18!E180-1)*100</f>
        <v>0.55970432348302346</v>
      </c>
      <c r="F181">
        <f>(AWMD_exIreland!C181/AWMD_exIreland!C180-1)*100</f>
        <v>0.39325394704856631</v>
      </c>
      <c r="G181">
        <f>(AWMD_exIreland!D181/AWMD_exIreland!D180-1)*100</f>
        <v>0.5164612891045417</v>
      </c>
      <c r="H181">
        <f>(AWMD_exIreland!E181/AWMD_exIreland!E180-1)*100</f>
        <v>0.36090351917508201</v>
      </c>
      <c r="I181">
        <f>(AWMD_exIreland!F181/AWMD_exIreland!F180-1)*100</f>
        <v>0.34181681932643482</v>
      </c>
    </row>
    <row r="182" spans="1:9">
      <c r="A182" s="47">
        <f>awm19up18!A182</f>
        <v>42005</v>
      </c>
      <c r="B182">
        <f>(awm19up18!B182/awm19up18!B181-1)*100</f>
        <v>0.77810723965434647</v>
      </c>
      <c r="C182">
        <f>(awm19up18!C182/awm19up18!C181-1)*100</f>
        <v>0.39391526708434377</v>
      </c>
      <c r="D182">
        <f>(awm19up18!D182/awm19up18!D181-1)*100</f>
        <v>0.46062667450352812</v>
      </c>
      <c r="E182">
        <f>(awm19up18!E182/awm19up18!E181-1)*100</f>
        <v>8.3900664420433202E-4</v>
      </c>
      <c r="F182">
        <f>(AWMD_exIreland!C182/AWMD_exIreland!C181-1)*100</f>
        <v>0.30229641496926085</v>
      </c>
      <c r="G182">
        <f>(AWMD_exIreland!D182/AWMD_exIreland!D181-1)*100</f>
        <v>0.55043799455836151</v>
      </c>
      <c r="H182">
        <f>(AWMD_exIreland!E182/AWMD_exIreland!E181-1)*100</f>
        <v>0.19501306857652168</v>
      </c>
      <c r="I182">
        <f>(AWMD_exIreland!F182/AWMD_exIreland!F181-1)*100</f>
        <v>-0.33195703554409484</v>
      </c>
    </row>
    <row r="183" spans="1:9">
      <c r="A183" s="47">
        <f>awm19up18!A183</f>
        <v>42095</v>
      </c>
      <c r="B183">
        <f>(awm19up18!B183/awm19up18!B182-1)*100</f>
        <v>0.35860288223710235</v>
      </c>
      <c r="C183">
        <f>(awm19up18!C183/awm19up18!C182-1)*100</f>
        <v>0.47009474134929174</v>
      </c>
      <c r="D183">
        <f>(awm19up18!D183/awm19up18!D182-1)*100</f>
        <v>0.25694166724183898</v>
      </c>
      <c r="E183">
        <f>(awm19up18!E183/awm19up18!E182-1)*100</f>
        <v>7.4462630368469451</v>
      </c>
      <c r="F183">
        <f>(AWMD_exIreland!C183/AWMD_exIreland!C182-1)*100</f>
        <v>0.48457801046324356</v>
      </c>
      <c r="G183">
        <f>(AWMD_exIreland!D183/AWMD_exIreland!D182-1)*100</f>
        <v>0.55011913820872671</v>
      </c>
      <c r="H183">
        <f>(AWMD_exIreland!E183/AWMD_exIreland!E182-1)*100</f>
        <v>0.39016519848253939</v>
      </c>
      <c r="I183">
        <f>(AWMD_exIreland!F183/AWMD_exIreland!F182-1)*100</f>
        <v>7.5909836063136948</v>
      </c>
    </row>
    <row r="184" spans="1:9">
      <c r="A184" s="47">
        <f>awm19up18!A184</f>
        <v>42186</v>
      </c>
      <c r="B184">
        <f>(awm19up18!B184/awm19up18!B183-1)*100</f>
        <v>0.36359745453646841</v>
      </c>
      <c r="C184">
        <f>(awm19up18!C184/awm19up18!C183-1)*100</f>
        <v>0.43033014063864616</v>
      </c>
      <c r="D184">
        <f>(awm19up18!D184/awm19up18!D183-1)*100</f>
        <v>0.40917430767091201</v>
      </c>
      <c r="E184">
        <f>(awm19up18!E184/awm19up18!E183-1)*100</f>
        <v>-4.3320499509718058</v>
      </c>
      <c r="F184">
        <f>(AWMD_exIreland!C184/AWMD_exIreland!C183-1)*100</f>
        <v>0.35920657132246792</v>
      </c>
      <c r="G184">
        <f>(AWMD_exIreland!D184/AWMD_exIreland!D183-1)*100</f>
        <v>0.39068083360791483</v>
      </c>
      <c r="H184">
        <f>(AWMD_exIreland!E184/AWMD_exIreland!E183-1)*100</f>
        <v>0.44976281625681569</v>
      </c>
      <c r="I184">
        <f>(AWMD_exIreland!F184/AWMD_exIreland!F183-1)*100</f>
        <v>-5.106704916784599</v>
      </c>
    </row>
    <row r="185" spans="1:9">
      <c r="A185" s="47">
        <f>awm19up18!A185</f>
        <v>42278</v>
      </c>
      <c r="B185">
        <f>(awm19up18!B185/awm19up18!B184-1)*100</f>
        <v>0.42264755421050904</v>
      </c>
      <c r="C185">
        <f>(awm19up18!C185/awm19up18!C184-1)*100</f>
        <v>0.48359810428653116</v>
      </c>
      <c r="D185">
        <f>(awm19up18!D185/awm19up18!D184-1)*100</f>
        <v>0.44486103644441055</v>
      </c>
      <c r="E185">
        <f>(awm19up18!E185/awm19up18!E184-1)*100</f>
        <v>2.7319063117168474</v>
      </c>
      <c r="F185">
        <f>(AWMD_exIreland!C185/AWMD_exIreland!C184-1)*100</f>
        <v>0.48107620716055788</v>
      </c>
      <c r="G185">
        <f>(AWMD_exIreland!D185/AWMD_exIreland!D184-1)*100</f>
        <v>0.36273072789154703</v>
      </c>
      <c r="H185">
        <f>(AWMD_exIreland!E185/AWMD_exIreland!E184-1)*100</f>
        <v>0.67649730792631591</v>
      </c>
      <c r="I185">
        <f>(AWMD_exIreland!F185/AWMD_exIreland!F184-1)*100</f>
        <v>1.9524900361891806</v>
      </c>
    </row>
    <row r="186" spans="1:9">
      <c r="A186" s="47">
        <f>awm19up18!A186</f>
        <v>42370</v>
      </c>
      <c r="B186">
        <f>(awm19up18!B186/awm19up18!B185-1)*100</f>
        <v>0.59243144366689648</v>
      </c>
      <c r="C186">
        <f>(awm19up18!C186/awm19up18!C185-1)*100</f>
        <v>0.64034163963759827</v>
      </c>
      <c r="D186">
        <f>(awm19up18!D186/awm19up18!D185-1)*100</f>
        <v>0.78072866767553428</v>
      </c>
      <c r="E186">
        <f>(awm19up18!E186/awm19up18!E185-1)*100</f>
        <v>0.48097321495130796</v>
      </c>
      <c r="F186">
        <f>(AWMD_exIreland!C186/AWMD_exIreland!C185-1)*100</f>
        <v>0.58152723898672321</v>
      </c>
      <c r="G186">
        <f>(AWMD_exIreland!D186/AWMD_exIreland!D185-1)*100</f>
        <v>0.58728299858654687</v>
      </c>
      <c r="H186">
        <f>(AWMD_exIreland!E186/AWMD_exIreland!E185-1)*100</f>
        <v>0.55985090792116665</v>
      </c>
      <c r="I186">
        <f>(AWMD_exIreland!F186/AWMD_exIreland!F185-1)*100</f>
        <v>0.85780164347086796</v>
      </c>
    </row>
    <row r="187" spans="1:9">
      <c r="A187" s="47">
        <f>awm19up18!A187</f>
        <v>42461</v>
      </c>
      <c r="B187">
        <f>(awm19up18!B187/awm19up18!B186-1)*100</f>
        <v>0.281903320096899</v>
      </c>
      <c r="C187">
        <f>(awm19up18!C187/awm19up18!C186-1)*100</f>
        <v>0.30246583873689836</v>
      </c>
      <c r="D187">
        <f>(awm19up18!D187/awm19up18!D186-1)*100</f>
        <v>0.26711521533424598</v>
      </c>
      <c r="E187">
        <f>(awm19up18!E187/awm19up18!E186-1)*100</f>
        <v>1.0768093585817651</v>
      </c>
      <c r="F187">
        <f>(AWMD_exIreland!C187/AWMD_exIreland!C186-1)*100</f>
        <v>0.21427118714381077</v>
      </c>
      <c r="G187">
        <f>(AWMD_exIreland!D187/AWMD_exIreland!D186-1)*100</f>
        <v>0.20461755592779962</v>
      </c>
      <c r="H187">
        <f>(AWMD_exIreland!E187/AWMD_exIreland!E186-1)*100</f>
        <v>0.31334719970568248</v>
      </c>
      <c r="I187">
        <f>(AWMD_exIreland!F187/AWMD_exIreland!F186-1)*100</f>
        <v>0.22459425325755955</v>
      </c>
    </row>
    <row r="188" spans="1:9">
      <c r="A188" s="47">
        <f>awm19up18!A188</f>
        <v>42552</v>
      </c>
      <c r="B188">
        <f>(awm19up18!B188/awm19up18!B187-1)*100</f>
        <v>0.36549030079449096</v>
      </c>
      <c r="C188">
        <f>(awm19up18!C188/awm19up18!C187-1)*100</f>
        <v>0.35298843076805309</v>
      </c>
      <c r="D188">
        <f>(awm19up18!D188/awm19up18!D187-1)*100</f>
        <v>0.21016276239524956</v>
      </c>
      <c r="E188">
        <f>(awm19up18!E188/awm19up18!E187-1)*100</f>
        <v>0.91850110964788456</v>
      </c>
      <c r="F188">
        <f>(AWMD_exIreland!C188/AWMD_exIreland!C187-1)*100</f>
        <v>0.48263841303823884</v>
      </c>
      <c r="G188">
        <f>(AWMD_exIreland!D188/AWMD_exIreland!D187-1)*100</f>
        <v>0.41705345861628995</v>
      </c>
      <c r="H188">
        <f>(AWMD_exIreland!E188/AWMD_exIreland!E187-1)*100</f>
        <v>0.32631855002038801</v>
      </c>
      <c r="I188">
        <f>(AWMD_exIreland!F188/AWMD_exIreland!F187-1)*100</f>
        <v>1.0427840918094455</v>
      </c>
    </row>
    <row r="189" spans="1:9">
      <c r="A189" s="47">
        <f>awm19up18!A189</f>
        <v>42644</v>
      </c>
      <c r="B189">
        <f>(awm19up18!B189/awm19up18!B188-1)*100</f>
        <v>0.7752925651476783</v>
      </c>
      <c r="C189">
        <f>(awm19up18!C189/awm19up18!C188-1)*100</f>
        <v>0.61116815443724715</v>
      </c>
      <c r="D189">
        <f>(awm19up18!D189/awm19up18!D188-1)*100</f>
        <v>0.3188810273856868</v>
      </c>
      <c r="E189">
        <f>(awm19up18!E189/awm19up18!E188-1)*100</f>
        <v>1.2319150540046175</v>
      </c>
      <c r="F189">
        <f>(AWMD_exIreland!C189/AWMD_exIreland!C188-1)*100</f>
        <v>0.54944313197426986</v>
      </c>
      <c r="G189">
        <f>(AWMD_exIreland!D189/AWMD_exIreland!D188-1)*100</f>
        <v>0.6784220878022218</v>
      </c>
      <c r="H189">
        <f>(AWMD_exIreland!E189/AWMD_exIreland!E188-1)*100</f>
        <v>0.69970161548875698</v>
      </c>
      <c r="I189">
        <f>(AWMD_exIreland!F189/AWMD_exIreland!F188-1)*100</f>
        <v>0.54291303882758601</v>
      </c>
    </row>
    <row r="190" spans="1:9">
      <c r="A190" s="47">
        <f>awm19up18!A190</f>
        <v>42736</v>
      </c>
      <c r="B190">
        <f>(awm19up18!B190/awm19up18!B189-1)*100</f>
        <v>0.60639047010482283</v>
      </c>
      <c r="C190">
        <f>(awm19up18!C190/awm19up18!C189-1)*100</f>
        <v>0.36137388642647483</v>
      </c>
      <c r="D190">
        <f>(awm19up18!D190/awm19up18!D189-1)*100</f>
        <v>9.0566540577396992E-2</v>
      </c>
      <c r="E190">
        <f>(awm19up18!E190/awm19up18!E189-1)*100</f>
        <v>-0.49422896821248452</v>
      </c>
      <c r="F190">
        <f>(AWMD_exIreland!C190/AWMD_exIreland!C189-1)*100</f>
        <v>0.84979905071762563</v>
      </c>
      <c r="G190">
        <f>(AWMD_exIreland!D190/AWMD_exIreland!D189-1)*100</f>
        <v>0.43488690680240083</v>
      </c>
      <c r="H190">
        <f>(AWMD_exIreland!E190/AWMD_exIreland!E189-1)*100</f>
        <v>-0.2124449277606355</v>
      </c>
      <c r="I190">
        <f>(AWMD_exIreland!F190/AWMD_exIreland!F189-1)*100</f>
        <v>1.0589430212351258</v>
      </c>
    </row>
    <row r="191" spans="1:9">
      <c r="A191" s="47">
        <f>awm19up18!A191</f>
        <v>42826</v>
      </c>
      <c r="B191">
        <f>(awm19up18!B191/awm19up18!B190-1)*100</f>
        <v>0.71351906532191034</v>
      </c>
      <c r="C191">
        <f>(awm19up18!C191/awm19up18!C190-1)*100</f>
        <v>0.48674081860244911</v>
      </c>
      <c r="D191">
        <f>(awm19up18!D191/awm19up18!D190-1)*100</f>
        <v>0.46194322393942056</v>
      </c>
      <c r="E191">
        <f>(awm19up18!E191/awm19up18!E190-1)*100</f>
        <v>1.9785598776536517</v>
      </c>
      <c r="F191">
        <f>(AWMD_exIreland!C191/AWMD_exIreland!C190-1)*100</f>
        <v>0.67206762790423813</v>
      </c>
      <c r="G191">
        <f>(AWMD_exIreland!D191/AWMD_exIreland!D190-1)*100</f>
        <v>0.54164757718186962</v>
      </c>
      <c r="H191">
        <f>(AWMD_exIreland!E191/AWMD_exIreland!E190-1)*100</f>
        <v>0.39783271143463139</v>
      </c>
      <c r="I191">
        <f>(AWMD_exIreland!F191/AWMD_exIreland!F190-1)*100</f>
        <v>0.79737107172850319</v>
      </c>
    </row>
    <row r="192" spans="1:9">
      <c r="A192" s="47">
        <f>awm19up18!A192</f>
        <v>42917</v>
      </c>
      <c r="B192">
        <f>(awm19up18!B192/awm19up18!B191-1)*100</f>
        <v>0.72208574175414153</v>
      </c>
      <c r="C192">
        <f>(awm19up18!C192/awm19up18!C191-1)*100</f>
        <v>0.38449341054624941</v>
      </c>
      <c r="D192">
        <f>(awm19up18!D192/awm19up18!D191-1)*100</f>
        <v>0.48495527351402057</v>
      </c>
      <c r="E192">
        <f>(awm19up18!E192/awm19up18!E191-1)*100</f>
        <v>-0.13637607819723119</v>
      </c>
      <c r="F192">
        <f>(AWMD_exIreland!C192/AWMD_exIreland!C191-1)*100</f>
        <v>0.6032612892857836</v>
      </c>
      <c r="G192">
        <f>(AWMD_exIreland!D192/AWMD_exIreland!D191-1)*100</f>
        <v>0.34827031202326886</v>
      </c>
      <c r="H192">
        <f>(AWMD_exIreland!E192/AWMD_exIreland!E191-1)*100</f>
        <v>0.4168617329300961</v>
      </c>
      <c r="I192">
        <f>(AWMD_exIreland!F192/AWMD_exIreland!F191-1)*100</f>
        <v>2.8241275330463944</v>
      </c>
    </row>
    <row r="193" spans="1:9">
      <c r="A193" s="47">
        <f>awm19up18!A193</f>
        <v>43009</v>
      </c>
      <c r="B193">
        <f>(awm19up18!B193/awm19up18!B192-1)*100</f>
        <v>0.68343934477941293</v>
      </c>
      <c r="C193">
        <f>(awm19up18!C193/awm19up18!C192-1)*100</f>
        <v>0.20295651818118543</v>
      </c>
      <c r="D193">
        <f>(awm19up18!D193/awm19up18!D192-1)*100</f>
        <v>0.25772884600956392</v>
      </c>
      <c r="E193">
        <f>(awm19up18!E193/awm19up18!E192-1)*100</f>
        <v>1.4146061439642477</v>
      </c>
      <c r="F193">
        <f>(AWMD_exIreland!C193/AWMD_exIreland!C192-1)*100</f>
        <v>0.73542395412460326</v>
      </c>
      <c r="G193">
        <f>(AWMD_exIreland!D193/AWMD_exIreland!D192-1)*100</f>
        <v>0.4382070212682887</v>
      </c>
      <c r="H193">
        <f>(AWMD_exIreland!E193/AWMD_exIreland!E192-1)*100</f>
        <v>0.49566592308183388</v>
      </c>
      <c r="I193">
        <f>(AWMD_exIreland!F193/AWMD_exIreland!F192-1)*100</f>
        <v>0.69119854725245844</v>
      </c>
    </row>
    <row r="194" spans="1:9">
      <c r="A194" s="47"/>
    </row>
    <row r="195" spans="1:9">
      <c r="A195" s="47"/>
    </row>
    <row r="196" spans="1:9">
      <c r="A196" s="47"/>
    </row>
    <row r="197" spans="1:9">
      <c r="A197" s="47"/>
    </row>
    <row r="198" spans="1:9">
      <c r="A198" s="47"/>
    </row>
    <row r="199" spans="1:9">
      <c r="A199" s="47"/>
    </row>
    <row r="200" spans="1:9">
      <c r="A200" s="47"/>
    </row>
    <row r="201" spans="1:9">
      <c r="A201" s="47"/>
    </row>
    <row r="202" spans="1:9">
      <c r="A202" s="47"/>
    </row>
    <row r="203" spans="1:9">
      <c r="A203" s="47"/>
    </row>
    <row r="204" spans="1:9">
      <c r="A204" s="47"/>
    </row>
    <row r="205" spans="1:9">
      <c r="A205" s="47"/>
    </row>
    <row r="206" spans="1:9">
      <c r="A206" s="47"/>
    </row>
    <row r="207" spans="1:9">
      <c r="A207" s="47"/>
    </row>
    <row r="208" spans="1:9">
      <c r="A208" s="47"/>
    </row>
    <row r="209" spans="1:1">
      <c r="A209" s="47"/>
    </row>
    <row r="210" spans="1:1">
      <c r="A210" s="47"/>
    </row>
    <row r="211" spans="1:1">
      <c r="A211" s="47"/>
    </row>
    <row r="212" spans="1:1">
      <c r="A212" s="47"/>
    </row>
    <row r="213" spans="1:1">
      <c r="A213" s="47"/>
    </row>
    <row r="214" spans="1:1">
      <c r="A214" s="47"/>
    </row>
    <row r="215" spans="1:1">
      <c r="A215" s="47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2E6B-C9BE-43F4-9EF2-3826BA8CD354}">
  <dimension ref="A1:AU162"/>
  <sheetViews>
    <sheetView tabSelected="1" zoomScaleNormal="100" workbookViewId="0">
      <pane xSplit="1" ySplit="1" topLeftCell="S2" activePane="bottomRight" state="frozen"/>
      <selection pane="topRight" activeCell="B1" sqref="B1"/>
      <selection pane="bottomLeft" activeCell="A2" sqref="A2"/>
      <selection pane="bottomRight" activeCell="W146" sqref="W146"/>
    </sheetView>
  </sheetViews>
  <sheetFormatPr defaultRowHeight="15"/>
  <cols>
    <col min="3" max="3" width="11.85546875" bestFit="1" customWidth="1"/>
    <col min="25" max="25" width="11.7109375" bestFit="1" customWidth="1"/>
    <col min="26" max="35" width="11.7109375" customWidth="1"/>
  </cols>
  <sheetData>
    <row r="1" spans="1:47">
      <c r="B1" t="str">
        <f>EA_transformed!B1</f>
        <v>EA_YER</v>
      </c>
      <c r="C1" t="str">
        <f>EA_transformed!C1</f>
        <v>EA_PCR</v>
      </c>
      <c r="D1" t="str">
        <f>EA_transformed!D1</f>
        <v>EA_GCR</v>
      </c>
      <c r="E1" t="str">
        <f>EA_transformed!E1</f>
        <v>EA_ITR</v>
      </c>
      <c r="F1" t="str">
        <f>EA_transformed!F1</f>
        <v>EA_XTR</v>
      </c>
      <c r="G1" t="str">
        <f>EA_transformed!G1</f>
        <v>EA_MTR</v>
      </c>
      <c r="H1" t="str">
        <f>EA_transformed!H1</f>
        <v>EA_WR</v>
      </c>
      <c r="I1" t="s">
        <v>501</v>
      </c>
      <c r="J1" t="s">
        <v>488</v>
      </c>
      <c r="K1" t="s">
        <v>542</v>
      </c>
      <c r="L1" t="s">
        <v>524</v>
      </c>
      <c r="M1" t="s">
        <v>525</v>
      </c>
      <c r="N1" t="s">
        <v>526</v>
      </c>
      <c r="O1" t="s">
        <v>527</v>
      </c>
      <c r="P1" s="48" t="s">
        <v>789</v>
      </c>
      <c r="Q1" s="48" t="s">
        <v>790</v>
      </c>
      <c r="R1" t="s">
        <v>528</v>
      </c>
      <c r="S1" t="s">
        <v>529</v>
      </c>
      <c r="T1" t="s">
        <v>530</v>
      </c>
      <c r="U1" t="s">
        <v>531</v>
      </c>
      <c r="V1" t="s">
        <v>800</v>
      </c>
      <c r="W1" t="s">
        <v>803</v>
      </c>
      <c r="X1" t="s">
        <v>798</v>
      </c>
      <c r="Y1" t="s">
        <v>532</v>
      </c>
      <c r="Z1" t="s">
        <v>533</v>
      </c>
      <c r="AA1" t="s">
        <v>534</v>
      </c>
      <c r="AB1" t="s">
        <v>535</v>
      </c>
      <c r="AC1" t="s">
        <v>536</v>
      </c>
      <c r="AD1" s="48" t="s">
        <v>786</v>
      </c>
      <c r="AE1" s="48" t="s">
        <v>787</v>
      </c>
      <c r="AF1" s="48" t="s">
        <v>788</v>
      </c>
      <c r="AG1" t="s">
        <v>537</v>
      </c>
      <c r="AH1" t="s">
        <v>793</v>
      </c>
      <c r="AI1" t="s">
        <v>538</v>
      </c>
      <c r="AJ1" t="s">
        <v>539</v>
      </c>
      <c r="AK1" t="s">
        <v>540</v>
      </c>
      <c r="AL1" t="s">
        <v>801</v>
      </c>
      <c r="AM1" t="s">
        <v>802</v>
      </c>
      <c r="AN1" t="s">
        <v>541</v>
      </c>
      <c r="AO1" t="s">
        <v>799</v>
      </c>
      <c r="AP1" t="s">
        <v>50</v>
      </c>
      <c r="AQ1" t="s">
        <v>477</v>
      </c>
    </row>
    <row r="2" spans="1:47">
      <c r="A2" t="s">
        <v>346</v>
      </c>
      <c r="B2" s="37"/>
      <c r="C2" s="37"/>
      <c r="D2" s="37"/>
      <c r="E2" s="37"/>
      <c r="F2" s="37"/>
      <c r="G2" s="37"/>
      <c r="H2" s="37"/>
      <c r="I2" s="37">
        <v>2.4025524013426001</v>
      </c>
      <c r="J2" s="37"/>
      <c r="K2" s="37">
        <v>10.91</v>
      </c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>
        <v>4.9801721020586402</v>
      </c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>
        <v>0.76247871489380503</v>
      </c>
      <c r="AO2" s="37">
        <f>(AWMD_exIreland!N86/AWMD_exIreland!N85-1)*100</f>
        <v>-0.76095467213591617</v>
      </c>
      <c r="AP2" s="37">
        <f>(AWMD_Updated!$AZ86/AWMD_Updated!$AZ85-1)*100</f>
        <v>-0.579270410319499</v>
      </c>
      <c r="AQ2">
        <f>1</f>
        <v>1</v>
      </c>
    </row>
    <row r="3" spans="1:47">
      <c r="A3" t="s">
        <v>347</v>
      </c>
      <c r="B3" s="37">
        <f>100*(EA_transformed!B3/EA_transformed!B2-1)</f>
        <v>0.22109995529222548</v>
      </c>
      <c r="C3" s="37">
        <f>100*(EA_transformed!C3/EA_transformed!C2-1)</f>
        <v>0.781449786159083</v>
      </c>
      <c r="D3" s="37">
        <f>100*(EA_transformed!D3/EA_transformed!D2-1)</f>
        <v>1.4483599575974226</v>
      </c>
      <c r="E3" s="37">
        <f>100*(EA_transformed!E3/EA_transformed!E2-1)</f>
        <v>0.14636396151237463</v>
      </c>
      <c r="F3" s="37">
        <f>100*(EA_transformed!F3/EA_transformed!F2-1)</f>
        <v>-0.65622975102437309</v>
      </c>
      <c r="G3" s="37">
        <f>100*(EA_transformed!G3/EA_transformed!G2-1)</f>
        <v>0.38264187115153447</v>
      </c>
      <c r="H3" s="37">
        <f>100*(EA_transformed!H3/EA_transformed!H2-1)</f>
        <v>1.2463390232520188</v>
      </c>
      <c r="I3" s="37">
        <v>2.3470967339010298</v>
      </c>
      <c r="J3" s="37">
        <f>(AWMD_exIreland!I87/AWMD_exIreland!I86-1)*100</f>
        <v>1.4284661521992037</v>
      </c>
      <c r="K3" s="37">
        <v>10.220000000000001</v>
      </c>
      <c r="L3" s="37">
        <f>(DE_transformed!B3/DE_transformed!B2-1)*100</f>
        <v>-0.6010664465613158</v>
      </c>
      <c r="M3" s="37">
        <f>(DE_transformed!C3/DE_transformed!C2-1)*100</f>
        <v>-0.21119792453455632</v>
      </c>
      <c r="N3" s="37">
        <f>(DE_transformed!D3/DE_transformed!D2-1)*100</f>
        <v>1.4449388169968991</v>
      </c>
      <c r="O3" s="37">
        <f>(DE_transformed!E3/DE_transformed!E2-1)*100</f>
        <v>0.90452094612580858</v>
      </c>
      <c r="P3" s="37">
        <f>(DE_transformed!F3/DE_transformed!F2-1)*100</f>
        <v>1.1239106782288566</v>
      </c>
      <c r="Q3" s="37">
        <f>(DE_transformed!G3/DE_transformed!G2-1)*100</f>
        <v>-0.59118863272383804</v>
      </c>
      <c r="R3" s="37">
        <f>(DE_transformed!H3/DE_transformed!H2-1)*100</f>
        <v>-5.971784256776802</v>
      </c>
      <c r="S3" s="37">
        <f>(DE_transformed!I3/DE_transformed!I2-1)*100</f>
        <v>0.45695990180818491</v>
      </c>
      <c r="T3" s="37">
        <f>(DE_transformed!J3/DE_transformed!J2-1)*100</f>
        <v>4.255671879380718</v>
      </c>
      <c r="U3" s="37">
        <f>(DE_RAW!I3/DE_RAW!I2-1)*100</f>
        <v>1.8410550345711041</v>
      </c>
      <c r="V3" s="37">
        <f>U3</f>
        <v>1.8410550345711041</v>
      </c>
      <c r="W3" s="37">
        <f>U3</f>
        <v>1.8410550345711041</v>
      </c>
      <c r="X3" s="37">
        <f>100*(DE_RAW!L3/DE_RAW!L2-1)</f>
        <v>0.43958986488747964</v>
      </c>
      <c r="Y3" s="37">
        <v>3.8734139800373701</v>
      </c>
      <c r="Z3" s="37">
        <f>(REA_transformed!B3/REA_transformed!B2-1)*100</f>
        <v>0.56702463169795436</v>
      </c>
      <c r="AA3" s="37">
        <f>(REA_transformed!C3/REA_transformed!C2-1)*100</f>
        <v>1.2089629969229687</v>
      </c>
      <c r="AB3" s="37">
        <f>(REA_transformed!D3/REA_transformed!D2-1)*100</f>
        <v>1.4500544585767772</v>
      </c>
      <c r="AC3" s="37">
        <f>(REA_transformed!E3/REA_transformed!E2-1)*100</f>
        <v>-0.12850378671305229</v>
      </c>
      <c r="AD3" s="37">
        <f>(REA_transformed!F3/REA_transformed!F2-1)*100</f>
        <v>-0.12263356363545475</v>
      </c>
      <c r="AE3" s="37">
        <f>(REA_transformed!G3/REA_transformed!G2-1)*100</f>
        <v>-0.15626739453863392</v>
      </c>
      <c r="AF3" s="37">
        <f>(REA_transformed!H3/REA_transformed!H2-1)*100</f>
        <v>0.3435353691411569</v>
      </c>
      <c r="AG3" s="37">
        <f>(REA_transformed!I3/REA_transformed!I2-1)*100</f>
        <v>1.266407172639239</v>
      </c>
      <c r="AH3" s="37">
        <f>(REA_transformed!J3/REA_transformed!J2-1)*100</f>
        <v>0.36081567181700525</v>
      </c>
      <c r="AI3" s="37">
        <f>(REA_transformed!K3/REA_transformed!K2-1)*100</f>
        <v>2.2783016397010414</v>
      </c>
      <c r="AJ3" s="37">
        <f>(REA_transformed!L3/REA_transformed!L2-1)*100</f>
        <v>-0.12541483921125751</v>
      </c>
      <c r="AK3" s="37">
        <f>(REA_transformed!T3/REA_transformed!T2-1)*100</f>
        <v>1.2633067800614572</v>
      </c>
      <c r="AL3" s="37">
        <f>AK3</f>
        <v>1.2633067800614572</v>
      </c>
      <c r="AM3" s="37">
        <f>AK3</f>
        <v>1.2633067800614572</v>
      </c>
      <c r="AN3" s="37">
        <v>0.92993419197963201</v>
      </c>
      <c r="AO3" s="37">
        <f>(AWMD_exIreland!N87/AWMD_exIreland!N86-1)*100</f>
        <v>0.1358176920090548</v>
      </c>
      <c r="AP3" s="37">
        <f>(AWMD_Updated!$AZ87/AWMD_Updated!$AZ86-1)*100</f>
        <v>-5.1639815441608334</v>
      </c>
      <c r="AQ3">
        <f t="shared" ref="AQ3:AQ34" si="0">AQ2+1</f>
        <v>2</v>
      </c>
      <c r="AS3">
        <f>N3*1/3+AB3*0.7</f>
        <v>1.4966843933360436</v>
      </c>
      <c r="AU3">
        <f>CORREL(AH3:AH117,AI3:AI117)</f>
        <v>0.81012526548089381</v>
      </c>
    </row>
    <row r="4" spans="1:47">
      <c r="A4" t="s">
        <v>348</v>
      </c>
      <c r="B4" s="37">
        <f>100*(EA_transformed!B4/EA_transformed!B3-1)</f>
        <v>-0.10918467495177886</v>
      </c>
      <c r="C4" s="37">
        <f>100*(EA_transformed!C4/EA_transformed!C3-1)</f>
        <v>-0.41179596893582415</v>
      </c>
      <c r="D4" s="37">
        <f>100*(EA_transformed!D4/EA_transformed!D3-1)</f>
        <v>1.3230776334734351</v>
      </c>
      <c r="E4" s="37">
        <f>100*(EA_transformed!E4/EA_transformed!E3-1)</f>
        <v>-0.24125259349724315</v>
      </c>
      <c r="F4" s="37">
        <f>100*(EA_transformed!F4/EA_transformed!F3-1)</f>
        <v>2.0575009737557215</v>
      </c>
      <c r="G4" s="37">
        <f>100*(EA_transformed!G4/EA_transformed!G3-1)</f>
        <v>1.4915006370009642</v>
      </c>
      <c r="H4" s="37">
        <f>100*(EA_transformed!H4/EA_transformed!H3-1)</f>
        <v>-0.17025610503865751</v>
      </c>
      <c r="I4" s="37">
        <v>2.36782743782662</v>
      </c>
      <c r="J4" s="37">
        <f>(AWMD_exIreland!I88/AWMD_exIreland!I87-1)*100</f>
        <v>1.2774122339834326</v>
      </c>
      <c r="K4" s="37">
        <v>10.14</v>
      </c>
      <c r="L4" s="37">
        <f>(DE_transformed!B4/DE_transformed!B3-1)*100</f>
        <v>-0.2912078205467683</v>
      </c>
      <c r="M4" s="37">
        <f>(DE_transformed!C4/DE_transformed!C3-1)*100</f>
        <v>-1.7642691574345171</v>
      </c>
      <c r="N4" s="37">
        <f>(DE_transformed!D4/DE_transformed!D3-1)*100</f>
        <v>2.6515769482296836</v>
      </c>
      <c r="O4" s="37">
        <f>(DE_transformed!E4/DE_transformed!E3-1)*100</f>
        <v>-0.17599132506023185</v>
      </c>
      <c r="P4" s="37">
        <f>(DE_transformed!F4/DE_transformed!F3-1)*100</f>
        <v>-0.56154381773960704</v>
      </c>
      <c r="Q4" s="37">
        <f>(DE_transformed!G4/DE_transformed!G3-1)*100</f>
        <v>2.497898248808994</v>
      </c>
      <c r="R4" s="37">
        <f>(DE_transformed!H4/DE_transformed!H3-1)*100</f>
        <v>4.6937456604252858</v>
      </c>
      <c r="S4" s="37">
        <f>(DE_transformed!I4/DE_transformed!I3-1)*100</f>
        <v>1.1874482369749639</v>
      </c>
      <c r="T4" s="37">
        <f>(DE_transformed!J4/DE_transformed!J3-1)*100</f>
        <v>-0.26064216999650558</v>
      </c>
      <c r="U4" s="37">
        <f>(DE_RAW!I4/DE_RAW!I3-1)*100</f>
        <v>0.71762618932429412</v>
      </c>
      <c r="V4" s="37">
        <f t="shared" ref="V4:V67" si="1">U4</f>
        <v>0.71762618932429412</v>
      </c>
      <c r="W4" s="37">
        <f t="shared" ref="W4:W67" si="2">U4</f>
        <v>0.71762618932429412</v>
      </c>
      <c r="X4" s="37">
        <f>100*(DE_RAW!L4/DE_RAW!L3-1)</f>
        <v>0.14218588582917135</v>
      </c>
      <c r="Y4" s="37">
        <v>2.9481796711263</v>
      </c>
      <c r="Z4" s="37">
        <f>(REA_transformed!B4/REA_transformed!B3-1)*100</f>
        <v>-3.7059215046519878E-2</v>
      </c>
      <c r="AA4" s="37">
        <f>(REA_transformed!C4/REA_transformed!C3-1)*100</f>
        <v>0.16408821811244589</v>
      </c>
      <c r="AB4" s="37">
        <f>(REA_transformed!D4/REA_transformed!D3-1)*100</f>
        <v>0.89290303190889819</v>
      </c>
      <c r="AC4" s="37">
        <f>(REA_transformed!E4/REA_transformed!E3-1)*100</f>
        <v>-0.26658646834556432</v>
      </c>
      <c r="AD4" s="37">
        <f>(REA_transformed!F4/REA_transformed!F3-1)*100</f>
        <v>-0.13970435722571173</v>
      </c>
      <c r="AE4" s="37">
        <f>(REA_transformed!G4/REA_transformed!G3-1)*100</f>
        <v>-0.86688594618871129</v>
      </c>
      <c r="AF4" s="37">
        <f>(REA_transformed!H4/REA_transformed!H3-1)*100</f>
        <v>-1.2053605648809973</v>
      </c>
      <c r="AG4" s="37">
        <f>(REA_transformed!I4/REA_transformed!I3-1)*100</f>
        <v>1.1709965387368459</v>
      </c>
      <c r="AH4" s="37">
        <f>(REA_transformed!J4/REA_transformed!J3-1)*100</f>
        <v>1.5873908965471806</v>
      </c>
      <c r="AI4" s="37">
        <f>(REA_transformed!K4/REA_transformed!K3-1)*100</f>
        <v>0.40719071480286306</v>
      </c>
      <c r="AJ4" s="37">
        <f>(REA_transformed!L4/REA_transformed!L3-1)*100</f>
        <v>-9.0470695543609647E-2</v>
      </c>
      <c r="AK4" s="37">
        <f>(REA_transformed!T4/REA_transformed!T3-1)*100</f>
        <v>1.5295994277323866</v>
      </c>
      <c r="AL4" s="37">
        <f t="shared" ref="AL4:AL67" si="3">AK4</f>
        <v>1.5295994277323866</v>
      </c>
      <c r="AM4" s="37">
        <f t="shared" ref="AM4:AM67" si="4">AK4</f>
        <v>1.5295994277323866</v>
      </c>
      <c r="AN4" s="37">
        <v>0.71720718514823401</v>
      </c>
      <c r="AO4" s="37">
        <f>(AWMD_exIreland!N88/AWMD_exIreland!N87-1)*100</f>
        <v>0.96730397920985478</v>
      </c>
      <c r="AP4" s="37">
        <f>(AWMD_Updated!$AZ88/AWMD_Updated!$AZ87-1)*100</f>
        <v>-0.16452973040192997</v>
      </c>
      <c r="AQ4">
        <f t="shared" si="0"/>
        <v>3</v>
      </c>
    </row>
    <row r="5" spans="1:47">
      <c r="A5" t="s">
        <v>349</v>
      </c>
      <c r="B5" s="37">
        <f>100*(EA_transformed!B5/EA_transformed!B4-1)</f>
        <v>0.86273711225910432</v>
      </c>
      <c r="C5" s="37">
        <f>100*(EA_transformed!C5/EA_transformed!C4-1)</f>
        <v>1.3220000217490258</v>
      </c>
      <c r="D5" s="37">
        <f>100*(EA_transformed!D5/EA_transformed!D4-1)</f>
        <v>1.0682876879347214</v>
      </c>
      <c r="E5" s="37">
        <f>100*(EA_transformed!E5/EA_transformed!E4-1)</f>
        <v>1.2563968076731324</v>
      </c>
      <c r="F5" s="37">
        <f>100*(EA_transformed!F5/EA_transformed!F4-1)</f>
        <v>1.6550448957210806</v>
      </c>
      <c r="G5" s="37">
        <f>100*(EA_transformed!G5/EA_transformed!G4-1)</f>
        <v>-0.30560693219232604</v>
      </c>
      <c r="H5" s="37">
        <f>100*(EA_transformed!H5/EA_transformed!H4-1)</f>
        <v>0.32295164184805714</v>
      </c>
      <c r="I5" s="37">
        <v>2.2942143641280799</v>
      </c>
      <c r="J5" s="37">
        <f>(AWMD_exIreland!I89/AWMD_exIreland!I88-1)*100</f>
        <v>1.491881781932558</v>
      </c>
      <c r="K5" s="37">
        <v>10.18</v>
      </c>
      <c r="L5" s="37">
        <f>(DE_transformed!B5/DE_transformed!B4-1)*100</f>
        <v>1.2842224278622805</v>
      </c>
      <c r="M5" s="37">
        <f>(DE_transformed!C5/DE_transformed!C4-1)*100</f>
        <v>1.4153441263629718</v>
      </c>
      <c r="N5" s="37">
        <f>(DE_transformed!D5/DE_transformed!D4-1)*100</f>
        <v>0.80875847553836255</v>
      </c>
      <c r="O5" s="37">
        <f>(DE_transformed!E5/DE_transformed!E4-1)*100</f>
        <v>2.4240550690747265</v>
      </c>
      <c r="P5" s="37">
        <f>(DE_transformed!F5/DE_transformed!F4-1)*100</f>
        <v>2.3877692115391591</v>
      </c>
      <c r="Q5" s="37">
        <f>(DE_transformed!G5/DE_transformed!G4-1)*100</f>
        <v>2.6681938415639816</v>
      </c>
      <c r="R5" s="37">
        <f>(DE_transformed!H5/DE_transformed!H4-1)*100</f>
        <v>6.587150026502453E-2</v>
      </c>
      <c r="S5" s="37">
        <f>(DE_transformed!I5/DE_transformed!I4-1)*100</f>
        <v>-0.34771817962283569</v>
      </c>
      <c r="T5" s="37">
        <f>(DE_transformed!J5/DE_transformed!J4-1)*100</f>
        <v>-1.1629747162384407</v>
      </c>
      <c r="U5" s="37">
        <f>(DE_RAW!I5/DE_RAW!I4-1)*100</f>
        <v>2.7251621167240447</v>
      </c>
      <c r="V5" s="37">
        <f t="shared" si="1"/>
        <v>2.7251621167240447</v>
      </c>
      <c r="W5" s="37">
        <f t="shared" si="2"/>
        <v>2.7251621167240447</v>
      </c>
      <c r="X5" s="37">
        <f>100*(DE_RAW!L5/DE_RAW!L4-1)</f>
        <v>1.02716553338289</v>
      </c>
      <c r="Y5" s="37">
        <v>3.24369839029149</v>
      </c>
      <c r="Z5" s="37">
        <f>(REA_transformed!B5/REA_transformed!B4-1)*100</f>
        <v>0.68038941688211008</v>
      </c>
      <c r="AA5" s="37">
        <f>(REA_transformed!C5/REA_transformed!C4-1)*100</f>
        <v>1.2773781556526087</v>
      </c>
      <c r="AB5" s="37">
        <f>(REA_transformed!D5/REA_transformed!D4-1)*100</f>
        <v>1.1544322790424166</v>
      </c>
      <c r="AC5" s="37">
        <f>(REA_transformed!E5/REA_transformed!E4-1)*100</f>
        <v>0.8276004984106855</v>
      </c>
      <c r="AD5" s="37">
        <f>(REA_transformed!F5/REA_transformed!F4-1)*100</f>
        <v>1.0652665306572828</v>
      </c>
      <c r="AE5" s="37">
        <f>(REA_transformed!G5/REA_transformed!G4-1)*100</f>
        <v>-0.30508354919408509</v>
      </c>
      <c r="AF5" s="37">
        <f>(REA_transformed!H5/REA_transformed!H4-1)*100</f>
        <v>-1.1214657527140681</v>
      </c>
      <c r="AG5" s="37">
        <f>(REA_transformed!I5/REA_transformed!I4-1)*100</f>
        <v>2.2078381400419733</v>
      </c>
      <c r="AH5" s="37">
        <f>(REA_transformed!J5/REA_transformed!J4-1)*100</f>
        <v>-0.29087085096127785</v>
      </c>
      <c r="AI5" s="37">
        <f>(REA_transformed!K5/REA_transformed!K4-1)*100</f>
        <v>-1.7918919493911223</v>
      </c>
      <c r="AJ5" s="37">
        <f>(REA_transformed!L5/REA_transformed!L4-1)*100</f>
        <v>0.93471999003684747</v>
      </c>
      <c r="AK5" s="37">
        <f>(REA_transformed!T5/REA_transformed!T4-1)*100</f>
        <v>0.93371639315842359</v>
      </c>
      <c r="AL5" s="37">
        <f t="shared" si="3"/>
        <v>0.93371639315842359</v>
      </c>
      <c r="AM5" s="37">
        <f t="shared" si="4"/>
        <v>0.93371639315842359</v>
      </c>
      <c r="AN5" s="37">
        <v>0.367146852922075</v>
      </c>
      <c r="AO5" s="37">
        <f>(AWMD_exIreland!N89/AWMD_exIreland!N88-1)*100</f>
        <v>-0.73403931544733236</v>
      </c>
      <c r="AP5" s="37">
        <f>(AWMD_Updated!$AZ89/AWMD_Updated!$AZ88-1)*100</f>
        <v>2.6882611852756311</v>
      </c>
      <c r="AQ5">
        <f t="shared" si="0"/>
        <v>4</v>
      </c>
    </row>
    <row r="6" spans="1:47">
      <c r="A6" t="s">
        <v>350</v>
      </c>
      <c r="B6" s="37">
        <f>100*(EA_transformed!B6/EA_transformed!B5-1)</f>
        <v>1.4148764711518602</v>
      </c>
      <c r="C6" s="37">
        <f>100*(EA_transformed!C6/EA_transformed!C5-1)</f>
        <v>0.51190364297923896</v>
      </c>
      <c r="D6" s="37">
        <f>100*(EA_transformed!D6/EA_transformed!D5-1)</f>
        <v>0.50885567564684653</v>
      </c>
      <c r="E6" s="37">
        <f>100*(EA_transformed!E6/EA_transformed!E5-1)</f>
        <v>1.7032302540022082</v>
      </c>
      <c r="F6" s="37">
        <f>100*(EA_transformed!F6/EA_transformed!F5-1)</f>
        <v>1.3488030968183962</v>
      </c>
      <c r="G6" s="37">
        <f>100*(EA_transformed!G6/EA_transformed!G5-1)</f>
        <v>2.9275001644839316</v>
      </c>
      <c r="H6" s="37">
        <f>100*(EA_transformed!H6/EA_transformed!H5-1)</f>
        <v>1.2037907091814626</v>
      </c>
      <c r="I6" s="37">
        <v>2.36020473410013</v>
      </c>
      <c r="J6" s="37">
        <f>(AWMD_exIreland!I90/AWMD_exIreland!I89-1)*100</f>
        <v>0.74290639488929777</v>
      </c>
      <c r="K6" s="37">
        <v>10.5</v>
      </c>
      <c r="L6" s="37">
        <f>(DE_transformed!B6/DE_transformed!B5-1)*100</f>
        <v>1.2116660740675744</v>
      </c>
      <c r="M6" s="37">
        <f>(DE_transformed!C6/DE_transformed!C5-1)*100</f>
        <v>1.9034930215910295</v>
      </c>
      <c r="N6" s="37">
        <f>(DE_transformed!D6/DE_transformed!D5-1)*100</f>
        <v>1.7300686180387714</v>
      </c>
      <c r="O6" s="37">
        <f>(DE_transformed!E6/DE_transformed!E5-1)*100</f>
        <v>2.9393623385809642</v>
      </c>
      <c r="P6" s="37">
        <f>(DE_transformed!F6/DE_transformed!F5-1)*100</f>
        <v>2.3487160788735695</v>
      </c>
      <c r="Q6" s="37">
        <f>(DE_transformed!G6/DE_transformed!G5-1)*100</f>
        <v>6.9024983991512912</v>
      </c>
      <c r="R6" s="37">
        <f>(DE_transformed!H6/DE_transformed!H5-1)*100</f>
        <v>1.0467464604409393</v>
      </c>
      <c r="S6" s="37">
        <f>(DE_transformed!I6/DE_transformed!I5-1)*100</f>
        <v>3.2978820759346661</v>
      </c>
      <c r="T6" s="37">
        <f>(DE_transformed!J6/DE_transformed!J5-1)*100</f>
        <v>2.6343731773522006</v>
      </c>
      <c r="U6" s="37">
        <f>(DE_RAW!I6/DE_RAW!I5-1)*100</f>
        <v>0.98040743800364982</v>
      </c>
      <c r="V6" s="37">
        <f t="shared" si="1"/>
        <v>0.98040743800364982</v>
      </c>
      <c r="W6" s="37">
        <f t="shared" si="2"/>
        <v>0.98040743800364982</v>
      </c>
      <c r="X6" s="37">
        <f>100*(DE_RAW!L6/DE_RAW!L5-1)</f>
        <v>-2.4671431865344706</v>
      </c>
      <c r="Y6" s="37">
        <v>3.1307934457850499</v>
      </c>
      <c r="Z6" s="37">
        <f>(REA_transformed!B6/REA_transformed!B5-1)*100</f>
        <v>1.4948371918130254</v>
      </c>
      <c r="AA6" s="37">
        <f>(REA_transformed!C6/REA_transformed!C5-1)*100</f>
        <v>-8.2005297553688905E-2</v>
      </c>
      <c r="AB6" s="37">
        <f>(REA_transformed!D6/REA_transformed!D5-1)*100</f>
        <v>0.10712313357070791</v>
      </c>
      <c r="AC6" s="37">
        <f>(REA_transformed!E6/REA_transformed!E5-1)*100</f>
        <v>1.2411588891144687</v>
      </c>
      <c r="AD6" s="37">
        <f>(REA_transformed!F6/REA_transformed!F5-1)*100</f>
        <v>1.0436280778370222</v>
      </c>
      <c r="AE6" s="37">
        <f>(REA_transformed!G6/REA_transformed!G5-1)*100</f>
        <v>2.1955039442502322</v>
      </c>
      <c r="AF6" s="37">
        <f>(REA_transformed!H6/REA_transformed!H5-1)*100</f>
        <v>1.6513001377166825</v>
      </c>
      <c r="AG6" s="37">
        <f>(REA_transformed!I6/REA_transformed!I5-1)*100</f>
        <v>1.4516310435602531</v>
      </c>
      <c r="AH6" s="37">
        <f>(REA_transformed!J6/REA_transformed!J5-1)*100</f>
        <v>2.814744928855939</v>
      </c>
      <c r="AI6" s="37">
        <f>(REA_transformed!K6/REA_transformed!K5-1)*100</f>
        <v>0.23064443221820774</v>
      </c>
      <c r="AJ6" s="37">
        <f>(REA_transformed!L6/REA_transformed!L5-1)*100</f>
        <v>0.53216177248429641</v>
      </c>
      <c r="AK6" s="37">
        <f>(REA_transformed!T6/REA_transformed!T5-1)*100</f>
        <v>0.63958403984427648</v>
      </c>
      <c r="AL6" s="37">
        <f t="shared" si="3"/>
        <v>0.63958403984427648</v>
      </c>
      <c r="AM6" s="37">
        <f t="shared" si="4"/>
        <v>0.63958403984427648</v>
      </c>
      <c r="AN6" s="37">
        <v>0.113551502935391</v>
      </c>
      <c r="AO6" s="37">
        <f>(AWMD_exIreland!N90/AWMD_exIreland!N89-1)*100</f>
        <v>-0.65713710377828249</v>
      </c>
      <c r="AP6" s="37">
        <f>(AWMD_Updated!$AZ90/AWMD_Updated!$AZ89-1)*100</f>
        <v>0.47691676698264907</v>
      </c>
      <c r="AQ6">
        <f t="shared" si="0"/>
        <v>5</v>
      </c>
    </row>
    <row r="7" spans="1:47">
      <c r="A7" t="s">
        <v>351</v>
      </c>
      <c r="B7" s="37">
        <f>100*(EA_transformed!B7/EA_transformed!B6-1)</f>
        <v>-0.86165770066785052</v>
      </c>
      <c r="C7" s="37">
        <f>100*(EA_transformed!C7/EA_transformed!C6-1)</f>
        <v>1.4456947358332251E-2</v>
      </c>
      <c r="D7" s="37">
        <f>100*(EA_transformed!D7/EA_transformed!D6-1)</f>
        <v>-6.3758707042116392E-3</v>
      </c>
      <c r="E7" s="37">
        <f>100*(EA_transformed!E7/EA_transformed!E6-1)</f>
        <v>-1.5662340172247657</v>
      </c>
      <c r="F7" s="37">
        <f>100*(EA_transformed!F7/EA_transformed!F6-1)</f>
        <v>-0.71983635392284251</v>
      </c>
      <c r="G7" s="37">
        <f>100*(EA_transformed!G7/EA_transformed!G6-1)</f>
        <v>-0.44956310243532416</v>
      </c>
      <c r="H7" s="37">
        <f>100*(EA_transformed!H7/EA_transformed!H6-1)</f>
        <v>0.30857814268054895</v>
      </c>
      <c r="I7" s="37">
        <v>2.1269105683857599</v>
      </c>
      <c r="J7" s="37">
        <f>(AWMD_exIreland!I91/AWMD_exIreland!I90-1)*100</f>
        <v>0.9331678361126805</v>
      </c>
      <c r="K7" s="37">
        <v>10.63</v>
      </c>
      <c r="L7" s="37">
        <f>(DE_transformed!B7/DE_transformed!B6-1)*100</f>
        <v>-0.79734162746782911</v>
      </c>
      <c r="M7" s="37">
        <f>(DE_transformed!C7/DE_transformed!C6-1)*100</f>
        <v>-0.41530998417257381</v>
      </c>
      <c r="N7" s="37">
        <f>(DE_transformed!D7/DE_transformed!D6-1)*100</f>
        <v>0.84208980477775697</v>
      </c>
      <c r="O7" s="37">
        <f>(DE_transformed!E7/DE_transformed!E6-1)*100</f>
        <v>-1.2517550092443264</v>
      </c>
      <c r="P7" s="37">
        <f>(DE_transformed!F7/DE_transformed!F6-1)*100</f>
        <v>-0.98109561952256508</v>
      </c>
      <c r="Q7" s="37">
        <f>(DE_transformed!G7/DE_transformed!G6-1)*100</f>
        <v>-2.9904730748996466</v>
      </c>
      <c r="R7" s="37">
        <f>(DE_transformed!H7/DE_transformed!H6-1)*100</f>
        <v>-4.9876021725717923</v>
      </c>
      <c r="S7" s="37">
        <f>(DE_transformed!I7/DE_transformed!I6-1)*100</f>
        <v>-3.0332444110369949</v>
      </c>
      <c r="T7" s="37">
        <f>(DE_transformed!J7/DE_transformed!J6-1)*100</f>
        <v>0.78289281186421089</v>
      </c>
      <c r="U7" s="37">
        <f>(DE_RAW!I7/DE_RAW!I6-1)*100</f>
        <v>1.0434353100978733</v>
      </c>
      <c r="V7" s="37">
        <f t="shared" si="1"/>
        <v>1.0434353100978733</v>
      </c>
      <c r="W7" s="37">
        <f t="shared" si="2"/>
        <v>1.0434353100978733</v>
      </c>
      <c r="X7" s="37">
        <f>100*(DE_RAW!L7/DE_RAW!L6-1)</f>
        <v>0.40751998198806927</v>
      </c>
      <c r="Y7" s="37">
        <v>3.0405792703358201</v>
      </c>
      <c r="Z7" s="37">
        <f>(REA_transformed!B7/REA_transformed!B6-1)*100</f>
        <v>-0.89533067791885967</v>
      </c>
      <c r="AA7" s="37">
        <f>(REA_transformed!C7/REA_transformed!C6-1)*100</f>
        <v>0.19259993872764447</v>
      </c>
      <c r="AB7" s="37">
        <f>(REA_transformed!D7/REA_transformed!D6-1)*100</f>
        <v>-0.29049407048170606</v>
      </c>
      <c r="AC7" s="37">
        <f>(REA_transformed!E7/REA_transformed!E6-1)*100</f>
        <v>-1.6883478412059616</v>
      </c>
      <c r="AD7" s="37">
        <f>(REA_transformed!F7/REA_transformed!F6-1)*100</f>
        <v>-1.5816815068336987</v>
      </c>
      <c r="AE7" s="37">
        <f>(REA_transformed!G7/REA_transformed!G6-1)*100</f>
        <v>-2.1978840986584203</v>
      </c>
      <c r="AF7" s="37">
        <f>(REA_transformed!H7/REA_transformed!H6-1)*100</f>
        <v>-2.7107877648712031</v>
      </c>
      <c r="AG7" s="37">
        <f>(REA_transformed!I7/REA_transformed!I6-1)*100</f>
        <v>0.73227913036519876</v>
      </c>
      <c r="AH7" s="37">
        <f>(REA_transformed!J7/REA_transformed!J6-1)*100</f>
        <v>0.35747713190719121</v>
      </c>
      <c r="AI7" s="37">
        <f>(REA_transformed!K7/REA_transformed!K6-1)*100</f>
        <v>-3.0825351678296031</v>
      </c>
      <c r="AJ7" s="37">
        <f>(REA_transformed!L7/REA_transformed!L6-1)*100</f>
        <v>-1.3337772741028875E-2</v>
      </c>
      <c r="AK7" s="37">
        <f>(REA_transformed!T7/REA_transformed!T6-1)*100</f>
        <v>0.87872631799912337</v>
      </c>
      <c r="AL7" s="37">
        <f t="shared" si="3"/>
        <v>0.87872631799912337</v>
      </c>
      <c r="AM7" s="37">
        <f t="shared" si="4"/>
        <v>0.87872631799912337</v>
      </c>
      <c r="AN7" s="37">
        <v>-0.38437122708426402</v>
      </c>
      <c r="AO7" s="37">
        <f>(AWMD_exIreland!N91/AWMD_exIreland!N90-1)*100</f>
        <v>-6.0281982226062514E-2</v>
      </c>
      <c r="AP7" s="37">
        <f>(AWMD_Updated!$AZ91/AWMD_Updated!$AZ90-1)*100</f>
        <v>0.22460879758801067</v>
      </c>
      <c r="AQ7">
        <f t="shared" si="0"/>
        <v>6</v>
      </c>
    </row>
    <row r="8" spans="1:47">
      <c r="A8" t="s">
        <v>352</v>
      </c>
      <c r="B8" s="37">
        <f>100*(EA_transformed!B8/EA_transformed!B7-1)</f>
        <v>-0.38462582893893371</v>
      </c>
      <c r="C8" s="37">
        <f>100*(EA_transformed!C8/EA_transformed!C7-1)</f>
        <v>-0.28610139447973193</v>
      </c>
      <c r="D8" s="37">
        <f>100*(EA_transformed!D8/EA_transformed!D7-1)</f>
        <v>0.76452875258421482</v>
      </c>
      <c r="E8" s="37">
        <f>100*(EA_transformed!E8/EA_transformed!E7-1)</f>
        <v>-2.0270774931981705</v>
      </c>
      <c r="F8" s="37">
        <f>100*(EA_transformed!F8/EA_transformed!F7-1)</f>
        <v>-0.13579259280227518</v>
      </c>
      <c r="G8" s="37">
        <f>100*(EA_transformed!G8/EA_transformed!G7-1)</f>
        <v>-0.7561236765676882</v>
      </c>
      <c r="H8" s="37">
        <f>100*(EA_transformed!H8/EA_transformed!H7-1)</f>
        <v>1.6018432558680962</v>
      </c>
      <c r="I8" s="37">
        <v>1.2018808296669199</v>
      </c>
      <c r="J8" s="37">
        <f>(AWMD_exIreland!I92/AWMD_exIreland!I91-1)*100</f>
        <v>0.8455064192955497</v>
      </c>
      <c r="K8" s="37">
        <v>11.26</v>
      </c>
      <c r="L8" s="37">
        <f>(DE_transformed!B8/DE_transformed!B7-1)*100</f>
        <v>-0.42600550294354944</v>
      </c>
      <c r="M8" s="37">
        <f>(DE_transformed!C8/DE_transformed!C7-1)*100</f>
        <v>0.26360238449876228</v>
      </c>
      <c r="N8" s="37">
        <f>(DE_transformed!D8/DE_transformed!D7-1)*100</f>
        <v>1.287528904384927</v>
      </c>
      <c r="O8" s="37">
        <f>(DE_transformed!E8/DE_transformed!E7-1)*100</f>
        <v>-3.0754112634868824</v>
      </c>
      <c r="P8" s="37">
        <f>(DE_transformed!F8/DE_transformed!F7-1)*100</f>
        <v>-2.997851038900734</v>
      </c>
      <c r="Q8" s="37">
        <f>(DE_transformed!G8/DE_transformed!G7-1)*100</f>
        <v>-3.5839790598536592</v>
      </c>
      <c r="R8" s="37">
        <f>(DE_transformed!H8/DE_transformed!H7-1)*100</f>
        <v>2.5753789341214528</v>
      </c>
      <c r="S8" s="37">
        <f>(DE_transformed!I8/DE_transformed!I7-1)*100</f>
        <v>-0.61409136648147289</v>
      </c>
      <c r="T8" s="37">
        <f>(DE_transformed!J8/DE_transformed!J7-1)*100</f>
        <v>3.7236916010959575</v>
      </c>
      <c r="U8" s="37">
        <f>(DE_RAW!I8/DE_RAW!I7-1)*100</f>
        <v>2.0760135651217482</v>
      </c>
      <c r="V8" s="37">
        <f t="shared" si="1"/>
        <v>2.0760135651217482</v>
      </c>
      <c r="W8" s="37">
        <f t="shared" si="2"/>
        <v>2.0760135651217482</v>
      </c>
      <c r="X8" s="37">
        <f>100*(DE_RAW!L8/DE_RAW!L7-1)</f>
        <v>0.18499416988071449</v>
      </c>
      <c r="Y8" s="37">
        <v>1.6512950453622199</v>
      </c>
      <c r="Z8" s="37">
        <f>(REA_transformed!B8/REA_transformed!B7-1)*100</f>
        <v>-0.37433322340238995</v>
      </c>
      <c r="AA8" s="37">
        <f>(REA_transformed!C8/REA_transformed!C7-1)*100</f>
        <v>-0.52977809984917634</v>
      </c>
      <c r="AB8" s="37">
        <f>(REA_transformed!D8/REA_transformed!D7-1)*100</f>
        <v>0.58698212939551908</v>
      </c>
      <c r="AC8" s="37">
        <f>(REA_transformed!E8/REA_transformed!E7-1)*100</f>
        <v>-1.6316309541929752</v>
      </c>
      <c r="AD8" s="37">
        <f>(REA_transformed!F8/REA_transformed!F7-1)*100</f>
        <v>-2.2667640375461318</v>
      </c>
      <c r="AE8" s="37">
        <f>(REA_transformed!G8/REA_transformed!G7-1)*100</f>
        <v>1.4214628471765911</v>
      </c>
      <c r="AF8" s="37">
        <f>(REA_transformed!H8/REA_transformed!H7-1)*100</f>
        <v>1.1665836817419617</v>
      </c>
      <c r="AG8" s="37">
        <f>(REA_transformed!I8/REA_transformed!I7-1)*100</f>
        <v>-1.0055550102695321</v>
      </c>
      <c r="AH8" s="37">
        <f>(REA_transformed!J8/REA_transformed!J7-1)*100</f>
        <v>-0.79581130151458179</v>
      </c>
      <c r="AI8" s="37">
        <f>(REA_transformed!K8/REA_transformed!K7-1)*100</f>
        <v>-1.7311389566451729</v>
      </c>
      <c r="AJ8" s="37">
        <f>(REA_transformed!L8/REA_transformed!L7-1)*100</f>
        <v>0.51273191705458743</v>
      </c>
      <c r="AK8" s="37">
        <f>(REA_transformed!T8/REA_transformed!T7-1)*100</f>
        <v>0.28458776944528807</v>
      </c>
      <c r="AL8" s="37">
        <f t="shared" si="3"/>
        <v>0.28458776944528807</v>
      </c>
      <c r="AM8" s="37">
        <f t="shared" si="4"/>
        <v>0.28458776944528807</v>
      </c>
      <c r="AN8" s="37">
        <v>-0.97777443108236906</v>
      </c>
      <c r="AO8" s="37">
        <f>(AWMD_exIreland!N92/AWMD_exIreland!N91-1)*100</f>
        <v>-0.38340894055594044</v>
      </c>
      <c r="AP8" s="37">
        <f>(AWMD_Updated!$AZ92/AWMD_Updated!$AZ91-1)*100</f>
        <v>3.9665802549508689</v>
      </c>
      <c r="AQ8">
        <f t="shared" si="0"/>
        <v>7</v>
      </c>
    </row>
    <row r="9" spans="1:47">
      <c r="A9" t="s">
        <v>353</v>
      </c>
      <c r="B9" s="37">
        <f>100*(EA_transformed!B9/EA_transformed!B8-1)</f>
        <v>-0.31041142299250701</v>
      </c>
      <c r="C9" s="37">
        <f>100*(EA_transformed!C9/EA_transformed!C8-1)</f>
        <v>0.71286373236270073</v>
      </c>
      <c r="D9" s="37">
        <f>100*(EA_transformed!D9/EA_transformed!D8-1)</f>
        <v>0.44697697005404713</v>
      </c>
      <c r="E9" s="37">
        <f>100*(EA_transformed!E9/EA_transformed!E8-1)</f>
        <v>-0.95647877905876699</v>
      </c>
      <c r="F9" s="37">
        <f>100*(EA_transformed!F9/EA_transformed!F8-1)</f>
        <v>-0.29890385056488</v>
      </c>
      <c r="G9" s="37">
        <f>100*(EA_transformed!G9/EA_transformed!G8-1)</f>
        <v>-0.34376658640901114</v>
      </c>
      <c r="H9" s="37">
        <f>100*(EA_transformed!H9/EA_transformed!H8-1)</f>
        <v>-0.37516930087756473</v>
      </c>
      <c r="I9" s="37">
        <v>0.56571968047884602</v>
      </c>
      <c r="J9" s="37">
        <f>(AWMD_exIreland!I93/AWMD_exIreland!I92-1)*100</f>
        <v>0.89580863032865388</v>
      </c>
      <c r="K9" s="37">
        <v>11.18</v>
      </c>
      <c r="L9" s="37">
        <f>(DE_transformed!B9/DE_transformed!B8-1)*100</f>
        <v>-0.48177498685018083</v>
      </c>
      <c r="M9" s="37">
        <f>(DE_transformed!C9/DE_transformed!C8-1)*100</f>
        <v>0.4862794319526742</v>
      </c>
      <c r="N9" s="37">
        <f>(DE_transformed!D9/DE_transformed!D8-1)*100</f>
        <v>2.0029737670013148E-3</v>
      </c>
      <c r="O9" s="37">
        <f>(DE_transformed!E9/DE_transformed!E8-1)*100</f>
        <v>0.15624342227364973</v>
      </c>
      <c r="P9" s="37">
        <f>(DE_transformed!F9/DE_transformed!F8-1)*100</f>
        <v>-0.29130633983824872</v>
      </c>
      <c r="Q9" s="37">
        <f>(DE_transformed!G9/DE_transformed!G8-1)*100</f>
        <v>3.1086983758812137</v>
      </c>
      <c r="R9" s="37">
        <f>(DE_transformed!H9/DE_transformed!H8-1)*100</f>
        <v>-4.8113738903027397</v>
      </c>
      <c r="S9" s="37">
        <f>(DE_transformed!I9/DE_transformed!I8-1)*100</f>
        <v>1.2160461031058611</v>
      </c>
      <c r="T9" s="37">
        <f>(DE_transformed!J9/DE_transformed!J8-1)*100</f>
        <v>-0.24128651104394772</v>
      </c>
      <c r="U9" s="37">
        <f>(DE_RAW!I9/DE_RAW!I8-1)*100</f>
        <v>4.3010430852576276</v>
      </c>
      <c r="V9" s="37">
        <f t="shared" si="1"/>
        <v>4.3010430852576276</v>
      </c>
      <c r="W9" s="37">
        <f t="shared" si="2"/>
        <v>4.3010430852576276</v>
      </c>
      <c r="X9" s="37">
        <f>100*(DE_RAW!L9/DE_RAW!L8-1)</f>
        <v>2.8962476358874945</v>
      </c>
      <c r="Y9" s="37">
        <v>0.27533855735306401</v>
      </c>
      <c r="Z9" s="37">
        <f>(REA_transformed!B9/REA_transformed!B8-1)*100</f>
        <v>-0.24567764668999015</v>
      </c>
      <c r="AA9" s="37">
        <f>(REA_transformed!C9/REA_transformed!C8-1)*100</f>
        <v>0.80217305211831569</v>
      </c>
      <c r="AB9" s="37">
        <f>(REA_transformed!D9/REA_transformed!D8-1)*100</f>
        <v>0.59888393555813657</v>
      </c>
      <c r="AC9" s="37">
        <f>(REA_transformed!E9/REA_transformed!E8-1)*100</f>
        <v>-1.3776512702931565</v>
      </c>
      <c r="AD9" s="37">
        <f>(REA_transformed!F9/REA_transformed!F8-1)*100</f>
        <v>-0.51301468272384465</v>
      </c>
      <c r="AE9" s="37">
        <f>(REA_transformed!G9/REA_transformed!G8-1)*100</f>
        <v>-5.3828256513018928</v>
      </c>
      <c r="AF9" s="37">
        <f>(REA_transformed!H9/REA_transformed!H8-1)*100</f>
        <v>-5.7521721073010568</v>
      </c>
      <c r="AG9" s="37">
        <f>(REA_transformed!I9/REA_transformed!I8-1)*100</f>
        <v>1.2059433755046367</v>
      </c>
      <c r="AH9" s="37">
        <f>(REA_transformed!J9/REA_transformed!J8-1)*100</f>
        <v>-0.81195971739641548</v>
      </c>
      <c r="AI9" s="37">
        <f>(REA_transformed!K9/REA_transformed!K8-1)*100</f>
        <v>-0.22724017701214461</v>
      </c>
      <c r="AJ9" s="37">
        <f>(REA_transformed!L9/REA_transformed!L8-1)*100</f>
        <v>-0.59739692899665187</v>
      </c>
      <c r="AK9" s="37">
        <f>(REA_transformed!T9/REA_transformed!T8-1)*100</f>
        <v>-0.67533117726666925</v>
      </c>
      <c r="AL9" s="37">
        <f t="shared" si="3"/>
        <v>-0.67533117726666925</v>
      </c>
      <c r="AM9" s="37">
        <f t="shared" si="4"/>
        <v>-0.67533117726666925</v>
      </c>
      <c r="AN9" s="37">
        <v>-1.6205652820366401</v>
      </c>
      <c r="AO9" s="37">
        <f>(AWMD_exIreland!N93/AWMD_exIreland!N92-1)*100</f>
        <v>1.0148086393043432</v>
      </c>
      <c r="AP9" s="37">
        <f>(AWMD_Updated!$AZ93/AWMD_Updated!$AZ92-1)*100</f>
        <v>-0.91843666882396313</v>
      </c>
      <c r="AQ9">
        <f t="shared" si="0"/>
        <v>8</v>
      </c>
    </row>
    <row r="10" spans="1:47">
      <c r="A10" t="s">
        <v>162</v>
      </c>
      <c r="B10" s="37">
        <f>100*(EA_transformed!B10/EA_transformed!B9-1)</f>
        <v>-0.8292269594830648</v>
      </c>
      <c r="C10" s="37">
        <f>100*(EA_transformed!C10/EA_transformed!C9-1)</f>
        <v>-1.8121706944361771</v>
      </c>
      <c r="D10" s="37">
        <f>100*(EA_transformed!D10/EA_transformed!D9-1)</f>
        <v>-2.0713331494071063E-2</v>
      </c>
      <c r="E10" s="37">
        <f>100*(EA_transformed!E10/EA_transformed!E9-1)</f>
        <v>-2.9663935525538587</v>
      </c>
      <c r="F10" s="37">
        <f>100*(EA_transformed!F10/EA_transformed!F9-1)</f>
        <v>-0.34849507643670563</v>
      </c>
      <c r="G10" s="37">
        <f>100*(EA_transformed!G10/EA_transformed!G9-1)</f>
        <v>-4.0090007318090422</v>
      </c>
      <c r="H10" s="37">
        <f>100*(EA_transformed!H10/EA_transformed!H9-1)</f>
        <v>-0.85859040895367444</v>
      </c>
      <c r="I10" s="37">
        <v>-0.48936799248990298</v>
      </c>
      <c r="J10" s="37">
        <f>(AWMD_exIreland!I94/AWMD_exIreland!I93-1)*100</f>
        <v>1.2488429458393124</v>
      </c>
      <c r="K10" s="37">
        <v>10.73</v>
      </c>
      <c r="L10" s="37">
        <f>(DE_transformed!B10/DE_transformed!B9-1)*100</f>
        <v>-1.1072767116901416</v>
      </c>
      <c r="M10" s="37">
        <f>(DE_transformed!C10/DE_transformed!C9-1)*100</f>
        <v>-0.76120349207816629</v>
      </c>
      <c r="N10" s="37">
        <f>(DE_transformed!D10/DE_transformed!D9-1)*100</f>
        <v>9.7674869847619306E-2</v>
      </c>
      <c r="O10" s="37">
        <f>(DE_transformed!E10/DE_transformed!E9-1)*100</f>
        <v>-2.5704668298600741</v>
      </c>
      <c r="P10" s="37">
        <f>(DE_transformed!F10/DE_transformed!F9-1)*100</f>
        <v>-2.6195858667200866</v>
      </c>
      <c r="Q10" s="37">
        <f>(DE_transformed!G10/DE_transformed!G9-1)*100</f>
        <v>-2.2571169634180599</v>
      </c>
      <c r="R10" s="37">
        <f>(DE_transformed!H10/DE_transformed!H9-1)*100</f>
        <v>-3.6769407584113734</v>
      </c>
      <c r="S10" s="37">
        <f>(DE_transformed!I10/DE_transformed!I9-1)*100</f>
        <v>-9.844528665625063</v>
      </c>
      <c r="T10" s="37">
        <f>(DE_transformed!J10/DE_transformed!J9-1)*100</f>
        <v>-1.6050498967308258</v>
      </c>
      <c r="U10" s="37">
        <f>(DE_RAW!I10/DE_RAW!I9-1)*100</f>
        <v>1.8207905875600838</v>
      </c>
      <c r="V10" s="37">
        <f t="shared" si="1"/>
        <v>1.8207905875600838</v>
      </c>
      <c r="W10" s="37">
        <f t="shared" si="2"/>
        <v>1.8207905875600838</v>
      </c>
      <c r="X10" s="37">
        <f>100*(DE_RAW!L10/DE_RAW!L9-1)</f>
        <v>0.19794442329654771</v>
      </c>
      <c r="Y10" s="37">
        <v>-0.79788982873534497</v>
      </c>
      <c r="Z10" s="37">
        <f>(REA_transformed!B10/REA_transformed!B9-1)*100</f>
        <v>-0.72543405549414519</v>
      </c>
      <c r="AA10" s="37">
        <f>(REA_transformed!C10/REA_transformed!C9-1)*100</f>
        <v>-2.2824091730271334</v>
      </c>
      <c r="AB10" s="37">
        <f>(REA_transformed!D10/REA_transformed!D9-1)*100</f>
        <v>-6.1293776820559032E-2</v>
      </c>
      <c r="AC10" s="37">
        <f>(REA_transformed!E10/REA_transformed!E9-1)*100</f>
        <v>-3.1246531301300062</v>
      </c>
      <c r="AD10" s="37">
        <f>(REA_transformed!F10/REA_transformed!F9-1)*100</f>
        <v>-3.4200072642680213</v>
      </c>
      <c r="AE10" s="37">
        <f>(REA_transformed!G10/REA_transformed!G9-1)*100</f>
        <v>-1.6860958091345912</v>
      </c>
      <c r="AF10" s="37">
        <f>(REA_transformed!H10/REA_transformed!H9-1)*100</f>
        <v>-2.1963530321868041</v>
      </c>
      <c r="AG10" s="37">
        <f>(REA_transformed!I10/REA_transformed!I9-1)*100</f>
        <v>0.70172019550942544</v>
      </c>
      <c r="AH10" s="37">
        <f>(REA_transformed!J10/REA_transformed!J9-1)*100</f>
        <v>-2.1998067101381746</v>
      </c>
      <c r="AI10" s="37">
        <f>(REA_transformed!K10/REA_transformed!K9-1)*100</f>
        <v>-9.2177841563456653</v>
      </c>
      <c r="AJ10" s="37">
        <f>(REA_transformed!L10/REA_transformed!L9-1)*100</f>
        <v>-0.4055120855321781</v>
      </c>
      <c r="AK10" s="37">
        <f>(REA_transformed!T10/REA_transformed!T9-1)*100</f>
        <v>0.97878240773450198</v>
      </c>
      <c r="AL10" s="37">
        <f t="shared" si="3"/>
        <v>0.97878240773450198</v>
      </c>
      <c r="AM10" s="37">
        <f t="shared" si="4"/>
        <v>0.97878240773450198</v>
      </c>
      <c r="AN10" s="37">
        <v>-2.3648278207056799</v>
      </c>
      <c r="AO10" s="37">
        <f>(AWMD_exIreland!N94/AWMD_exIreland!N93-1)*100</f>
        <v>0.3541218141808633</v>
      </c>
      <c r="AP10" s="37">
        <f>(AWMD_Updated!$AZ94/AWMD_Updated!$AZ93-1)*100</f>
        <v>-2.3660511605850809</v>
      </c>
      <c r="AQ10">
        <f t="shared" si="0"/>
        <v>9</v>
      </c>
    </row>
    <row r="11" spans="1:47">
      <c r="A11" t="s">
        <v>354</v>
      </c>
      <c r="B11" s="37">
        <f>100*(EA_transformed!B11/EA_transformed!B10-1)</f>
        <v>-3.5080362766659601E-2</v>
      </c>
      <c r="C11" s="37">
        <f>100*(EA_transformed!C11/EA_transformed!C10-1)</f>
        <v>-0.12636771900037536</v>
      </c>
      <c r="D11" s="37">
        <f>100*(EA_transformed!D11/EA_transformed!D10-1)</f>
        <v>0.42282388811631932</v>
      </c>
      <c r="E11" s="37">
        <f>100*(EA_transformed!E11/EA_transformed!E10-1)</f>
        <v>-1.6785433683348283</v>
      </c>
      <c r="F11" s="37">
        <f>100*(EA_transformed!F11/EA_transformed!F10-1)</f>
        <v>-0.36422897555262734</v>
      </c>
      <c r="G11" s="37">
        <f>100*(EA_transformed!G11/EA_transformed!G10-1)</f>
        <v>-0.47130575126343999</v>
      </c>
      <c r="H11" s="37">
        <f>100*(EA_transformed!H11/EA_transformed!H10-1)</f>
        <v>0.19843444774036989</v>
      </c>
      <c r="I11" s="37">
        <v>-1.19623456901533</v>
      </c>
      <c r="J11" s="37">
        <f>(AWMD_exIreland!I95/AWMD_exIreland!I94-1)*100</f>
        <v>0.90909475362896952</v>
      </c>
      <c r="K11" s="37">
        <v>9.3800000000000008</v>
      </c>
      <c r="L11" s="37">
        <f>(DE_transformed!B11/DE_transformed!B10-1)*100</f>
        <v>-0.17621829341940565</v>
      </c>
      <c r="M11" s="37">
        <f>(DE_transformed!C11/DE_transformed!C10-1)*100</f>
        <v>-0.75340007334004921</v>
      </c>
      <c r="N11" s="37">
        <f>(DE_transformed!D11/DE_transformed!D10-1)*100</f>
        <v>-0.64992255617085659</v>
      </c>
      <c r="O11" s="37">
        <f>(DE_transformed!E11/DE_transformed!E10-1)*100</f>
        <v>-0.9509750315032095</v>
      </c>
      <c r="P11" s="37">
        <f>(DE_transformed!F11/DE_transformed!F10-1)*100</f>
        <v>-0.75885432200001324</v>
      </c>
      <c r="Q11" s="37">
        <f>(DE_transformed!G11/DE_transformed!G10-1)*100</f>
        <v>-2.1720443685580237</v>
      </c>
      <c r="R11" s="37">
        <f>(DE_transformed!H11/DE_transformed!H10-1)*100</f>
        <v>-2.4724643857509276</v>
      </c>
      <c r="S11" s="37">
        <f>(DE_transformed!I11/DE_transformed!I10-1)*100</f>
        <v>0.61464036098251018</v>
      </c>
      <c r="T11" s="37">
        <f>(DE_transformed!J11/DE_transformed!J10-1)*100</f>
        <v>1.2319738008586212</v>
      </c>
      <c r="U11" s="37">
        <f>(DE_RAW!I11/DE_RAW!I10-1)*100</f>
        <v>1.0258722732653158</v>
      </c>
      <c r="V11" s="37">
        <f t="shared" si="1"/>
        <v>1.0258722732653158</v>
      </c>
      <c r="W11" s="37">
        <f t="shared" si="2"/>
        <v>1.0258722732653158</v>
      </c>
      <c r="X11" s="37">
        <f>100*(DE_RAW!L11/DE_RAW!L10-1)</f>
        <v>-0.74679518490778918</v>
      </c>
      <c r="Y11" s="37">
        <v>-1.54137165574961</v>
      </c>
      <c r="Z11" s="37">
        <f>(REA_transformed!B11/REA_transformed!B10-1)*100</f>
        <v>1.784066868713019E-2</v>
      </c>
      <c r="AA11" s="37">
        <f>(REA_transformed!C11/REA_transformed!C10-1)*100</f>
        <v>0.14141413465740271</v>
      </c>
      <c r="AB11" s="37">
        <f>(REA_transformed!D11/REA_transformed!D10-1)*100</f>
        <v>0.78927480571249209</v>
      </c>
      <c r="AC11" s="37">
        <f>(REA_transformed!E11/REA_transformed!E10-1)*100</f>
        <v>-1.9620756822696039</v>
      </c>
      <c r="AD11" s="37">
        <f>(REA_transformed!F11/REA_transformed!F10-1)*100</f>
        <v>-2.1519708239028046</v>
      </c>
      <c r="AE11" s="37">
        <f>(REA_transformed!G11/REA_transformed!G10-1)*100</f>
        <v>-1.053480987745059</v>
      </c>
      <c r="AF11" s="37">
        <f>(REA_transformed!H11/REA_transformed!H10-1)*100</f>
        <v>-0.90171712896346401</v>
      </c>
      <c r="AG11" s="37">
        <f>(REA_transformed!I11/REA_transformed!I10-1)*100</f>
        <v>0.27333799955828741</v>
      </c>
      <c r="AH11" s="37">
        <f>(REA_transformed!J11/REA_transformed!J10-1)*100</f>
        <v>-0.77676248759829258</v>
      </c>
      <c r="AI11" s="37">
        <f>(REA_transformed!K11/REA_transformed!K10-1)*100</f>
        <v>0.59477804201342188</v>
      </c>
      <c r="AJ11" s="37">
        <f>(REA_transformed!L11/REA_transformed!L10-1)*100</f>
        <v>-0.41822389653954906</v>
      </c>
      <c r="AK11" s="37">
        <f>(REA_transformed!T11/REA_transformed!T10-1)*100</f>
        <v>0.85610843977477202</v>
      </c>
      <c r="AL11" s="37">
        <f t="shared" si="3"/>
        <v>0.85610843977477202</v>
      </c>
      <c r="AM11" s="37">
        <f t="shared" si="4"/>
        <v>0.85610843977477202</v>
      </c>
      <c r="AN11" s="37">
        <v>-3.0164967546367101</v>
      </c>
      <c r="AO11" s="37">
        <f>(AWMD_exIreland!N95/AWMD_exIreland!N94-1)*100</f>
        <v>0.1712362168591941</v>
      </c>
      <c r="AP11" s="37">
        <f>(AWMD_Updated!$AZ95/AWMD_Updated!$AZ94-1)*100</f>
        <v>-2.1581287310319164</v>
      </c>
      <c r="AQ11">
        <f t="shared" si="0"/>
        <v>10</v>
      </c>
    </row>
    <row r="12" spans="1:47">
      <c r="A12" t="s">
        <v>355</v>
      </c>
      <c r="B12" s="37">
        <f>100*(EA_transformed!B12/EA_transformed!B11-1)</f>
        <v>0.31221329585799928</v>
      </c>
      <c r="C12" s="37">
        <f>100*(EA_transformed!C12/EA_transformed!C11-1)</f>
        <v>0.22041243489905327</v>
      </c>
      <c r="D12" s="37">
        <f>100*(EA_transformed!D12/EA_transformed!D11-1)</f>
        <v>5.5204876714176621E-3</v>
      </c>
      <c r="E12" s="37">
        <f>100*(EA_transformed!E12/EA_transformed!E11-1)</f>
        <v>3.5388378807321708E-2</v>
      </c>
      <c r="F12" s="37">
        <f>100*(EA_transformed!F12/EA_transformed!F11-1)</f>
        <v>1.278349778669674</v>
      </c>
      <c r="G12" s="37">
        <f>100*(EA_transformed!G12/EA_transformed!G11-1)</f>
        <v>0.69957169974703692</v>
      </c>
      <c r="H12" s="37">
        <f>100*(EA_transformed!H12/EA_transformed!H11-1)</f>
        <v>-0.57767043401305562</v>
      </c>
      <c r="I12" s="37">
        <v>-1.4583323476514201</v>
      </c>
      <c r="J12" s="37">
        <f>(AWMD_exIreland!I96/AWMD_exIreland!I95-1)*100</f>
        <v>0.67252887927726768</v>
      </c>
      <c r="K12" s="37">
        <v>8.16</v>
      </c>
      <c r="L12" s="37">
        <f>(DE_transformed!B12/DE_transformed!B11-1)*100</f>
        <v>0.42681109515005922</v>
      </c>
      <c r="M12" s="37">
        <f>(DE_transformed!C12/DE_transformed!C11-1)*100</f>
        <v>0.50314988382955672</v>
      </c>
      <c r="N12" s="37">
        <f>(DE_transformed!D12/DE_transformed!D11-1)*100</f>
        <v>-0.40354758315926942</v>
      </c>
      <c r="O12" s="37">
        <f>(DE_transformed!E12/DE_transformed!E11-1)*100</f>
        <v>0.28779349382992425</v>
      </c>
      <c r="P12" s="37">
        <f>(DE_transformed!F12/DE_transformed!F11-1)*100</f>
        <v>0.69394861035041444</v>
      </c>
      <c r="Q12" s="37">
        <f>(DE_transformed!G12/DE_transformed!G11-1)*100</f>
        <v>-2.330913232549181</v>
      </c>
      <c r="R12" s="37">
        <f>(DE_transformed!H12/DE_transformed!H11-1)*100</f>
        <v>0.1108380228486805</v>
      </c>
      <c r="S12" s="37">
        <f>(DE_transformed!I12/DE_transformed!I11-1)*100</f>
        <v>1.3104939807602412</v>
      </c>
      <c r="T12" s="37">
        <f>(DE_transformed!J12/DE_transformed!J11-1)*100</f>
        <v>0.62313845374135646</v>
      </c>
      <c r="U12" s="37">
        <f>(DE_RAW!I12/DE_RAW!I11-1)*100</f>
        <v>1.313954137142237</v>
      </c>
      <c r="V12" s="37">
        <f t="shared" si="1"/>
        <v>1.313954137142237</v>
      </c>
      <c r="W12" s="37">
        <f t="shared" si="2"/>
        <v>1.313954137142237</v>
      </c>
      <c r="X12" s="37">
        <f>100*(DE_RAW!L12/DE_RAW!L11-1)</f>
        <v>1.2904778048753895</v>
      </c>
      <c r="Y12" s="37">
        <v>-2.0057440693216</v>
      </c>
      <c r="Z12" s="37">
        <f>(REA_transformed!B12/REA_transformed!B11-1)*100</f>
        <v>0.25874378446673063</v>
      </c>
      <c r="AA12" s="37">
        <f>(REA_transformed!C12/REA_transformed!C11-1)*100</f>
        <v>9.1014631610542018E-2</v>
      </c>
      <c r="AB12" s="37">
        <f>(REA_transformed!D12/REA_transformed!D11-1)*100</f>
        <v>0.14362083489674049</v>
      </c>
      <c r="AC12" s="37">
        <f>(REA_transformed!E12/REA_transformed!E11-1)*100</f>
        <v>-6.5853219210609826E-2</v>
      </c>
      <c r="AD12" s="37">
        <f>(REA_transformed!F12/REA_transformed!F11-1)*100</f>
        <v>-0.21093606653838082</v>
      </c>
      <c r="AE12" s="37">
        <f>(REA_transformed!G12/REA_transformed!G11-1)*100</f>
        <v>0.62062059514442769</v>
      </c>
      <c r="AF12" s="37">
        <f>(REA_transformed!H12/REA_transformed!H11-1)*100</f>
        <v>3.9993142405547744E-2</v>
      </c>
      <c r="AG12" s="37">
        <f>(REA_transformed!I12/REA_transformed!I11-1)*100</f>
        <v>1.6233145178798924</v>
      </c>
      <c r="AH12" s="37">
        <f>(REA_transformed!J12/REA_transformed!J11-1)*100</f>
        <v>0.52582173080668593</v>
      </c>
      <c r="AI12" s="37">
        <f>(REA_transformed!K12/REA_transformed!K11-1)*100</f>
        <v>0.4602872389341206</v>
      </c>
      <c r="AJ12" s="37">
        <f>(REA_transformed!L12/REA_transformed!L11-1)*100</f>
        <v>-1.3154733173176281</v>
      </c>
      <c r="AK12" s="37">
        <f>(REA_transformed!T12/REA_transformed!T11-1)*100</f>
        <v>0.34599697340480517</v>
      </c>
      <c r="AL12" s="37">
        <f t="shared" si="3"/>
        <v>0.34599697340480517</v>
      </c>
      <c r="AM12" s="37">
        <f t="shared" si="4"/>
        <v>0.34599697340480517</v>
      </c>
      <c r="AN12" s="37">
        <v>-3.4093141307626702</v>
      </c>
      <c r="AO12" s="37">
        <f>(AWMD_exIreland!N96/AWMD_exIreland!N95-1)*100</f>
        <v>1.0455112926212706</v>
      </c>
      <c r="AP12" s="37">
        <f>(AWMD_Updated!$AZ96/AWMD_Updated!$AZ95-1)*100</f>
        <v>1.7077076187833606</v>
      </c>
      <c r="AQ12">
        <f t="shared" si="0"/>
        <v>11</v>
      </c>
    </row>
    <row r="13" spans="1:47">
      <c r="A13" t="s">
        <v>356</v>
      </c>
      <c r="B13" s="37">
        <f>100*(EA_transformed!B13/EA_transformed!B12-1)</f>
        <v>0.1668138340045644</v>
      </c>
      <c r="C13" s="37">
        <f>100*(EA_transformed!C13/EA_transformed!C12-1)</f>
        <v>0.46784818873473188</v>
      </c>
      <c r="D13" s="37">
        <f>100*(EA_transformed!D13/EA_transformed!D12-1)</f>
        <v>0.15076013091381846</v>
      </c>
      <c r="E13" s="37">
        <f>100*(EA_transformed!E13/EA_transformed!E12-1)</f>
        <v>-1.0614590067289487</v>
      </c>
      <c r="F13" s="37">
        <f>100*(EA_transformed!F13/EA_transformed!F12-1)</f>
        <v>2.6559587679293006</v>
      </c>
      <c r="G13" s="37">
        <f>100*(EA_transformed!G13/EA_transformed!G12-1)</f>
        <v>0.78518834972320928</v>
      </c>
      <c r="H13" s="37">
        <f>100*(EA_transformed!H13/EA_transformed!H12-1)</f>
        <v>-0.44703752156594057</v>
      </c>
      <c r="I13" s="37">
        <v>-1.6086621827393699</v>
      </c>
      <c r="J13" s="37">
        <f>(AWMD_exIreland!I97/AWMD_exIreland!I96-1)*100</f>
        <v>0.80739072404838463</v>
      </c>
      <c r="K13" s="37">
        <v>7.46</v>
      </c>
      <c r="L13" s="37">
        <f>(DE_transformed!B13/DE_transformed!B12-1)*100</f>
        <v>-0.22179900135269603</v>
      </c>
      <c r="M13" s="37">
        <f>(DE_transformed!C13/DE_transformed!C12-1)*100</f>
        <v>0.67514966199271331</v>
      </c>
      <c r="N13" s="37">
        <f>(DE_transformed!D13/DE_transformed!D12-1)*100</f>
        <v>-0.29221532285028662</v>
      </c>
      <c r="O13" s="37">
        <f>(DE_transformed!E13/DE_transformed!E12-1)*100</f>
        <v>-1.4466893337967024</v>
      </c>
      <c r="P13" s="37">
        <f>(DE_transformed!F13/DE_transformed!F12-1)*100</f>
        <v>-1.625809319560978</v>
      </c>
      <c r="Q13" s="37">
        <f>(DE_transformed!G13/DE_transformed!G12-1)*100</f>
        <v>-0.25603629196878641</v>
      </c>
      <c r="R13" s="37">
        <f>(DE_transformed!H13/DE_transformed!H12-1)*100</f>
        <v>1.7127092687678536</v>
      </c>
      <c r="S13" s="37">
        <f>(DE_transformed!I13/DE_transformed!I12-1)*100</f>
        <v>4.3870401070167375E-2</v>
      </c>
      <c r="T13" s="37">
        <f>(DE_transformed!J13/DE_transformed!J12-1)*100</f>
        <v>0.59696162580826773</v>
      </c>
      <c r="U13" s="37">
        <f>(DE_RAW!I13/DE_RAW!I12-1)*100</f>
        <v>1.1730043781149391</v>
      </c>
      <c r="V13" s="37">
        <f t="shared" si="1"/>
        <v>1.1730043781149391</v>
      </c>
      <c r="W13" s="37">
        <f t="shared" si="2"/>
        <v>1.1730043781149391</v>
      </c>
      <c r="X13" s="37">
        <f>100*(DE_RAW!L13/DE_RAW!L12-1)</f>
        <v>0.12416458825941223</v>
      </c>
      <c r="Y13" s="37">
        <v>-2.8414310039962798</v>
      </c>
      <c r="Z13" s="37">
        <f>(REA_transformed!B13/REA_transformed!B12-1)*100</f>
        <v>0.32762389338603093</v>
      </c>
      <c r="AA13" s="37">
        <f>(REA_transformed!C13/REA_transformed!C12-1)*100</f>
        <v>0.37269233577317262</v>
      </c>
      <c r="AB13" s="37">
        <f>(REA_transformed!D13/REA_transformed!D12-1)*100</f>
        <v>0.29958561505869508</v>
      </c>
      <c r="AC13" s="37">
        <f>(REA_transformed!E13/REA_transformed!E12-1)*100</f>
        <v>-0.91311214262173035</v>
      </c>
      <c r="AD13" s="37">
        <f>(REA_transformed!F13/REA_transformed!F12-1)*100</f>
        <v>-1.1380156108906858</v>
      </c>
      <c r="AE13" s="37">
        <f>(REA_transformed!G13/REA_transformed!G12-1)*100</f>
        <v>0.14224636476347641</v>
      </c>
      <c r="AF13" s="37">
        <f>(REA_transformed!H13/REA_transformed!H12-1)*100</f>
        <v>-0.29671622140291509</v>
      </c>
      <c r="AG13" s="37">
        <f>(REA_transformed!I13/REA_transformed!I12-1)*100</f>
        <v>2.9305907767250838</v>
      </c>
      <c r="AH13" s="37">
        <f>(REA_transformed!J13/REA_transformed!J12-1)*100</f>
        <v>1.0037586233156537</v>
      </c>
      <c r="AI13" s="37">
        <f>(REA_transformed!K13/REA_transformed!K12-1)*100</f>
        <v>1.9963064028136301</v>
      </c>
      <c r="AJ13" s="37">
        <f>(REA_transformed!L13/REA_transformed!L12-1)*100</f>
        <v>-0.93384537485855512</v>
      </c>
      <c r="AK13" s="37">
        <f>(REA_transformed!T13/REA_transformed!T12-1)*100</f>
        <v>0.65238770512985322</v>
      </c>
      <c r="AL13" s="37">
        <f t="shared" si="3"/>
        <v>0.65238770512985322</v>
      </c>
      <c r="AM13" s="37">
        <f t="shared" si="4"/>
        <v>0.65238770512985322</v>
      </c>
      <c r="AN13" s="37">
        <v>-3.4350571865639701</v>
      </c>
      <c r="AO13" s="37">
        <f>(AWMD_exIreland!N97/AWMD_exIreland!N96-1)*100</f>
        <v>-4.2231502248546438E-2</v>
      </c>
      <c r="AP13" s="37">
        <f>(AWMD_Updated!$AZ97/AWMD_Updated!$AZ96-1)*100</f>
        <v>-2.020250332650797</v>
      </c>
      <c r="AQ13">
        <f t="shared" si="0"/>
        <v>12</v>
      </c>
    </row>
    <row r="14" spans="1:47">
      <c r="A14" t="s">
        <v>129</v>
      </c>
      <c r="B14" s="37">
        <f>100*(EA_transformed!B14/EA_transformed!B13-1)</f>
        <v>0.83991324017516078</v>
      </c>
      <c r="C14" s="37">
        <f>100*(EA_transformed!C14/EA_transformed!C13-1)</f>
        <v>-1.031440008131268E-2</v>
      </c>
      <c r="D14" s="37">
        <f>100*(EA_transformed!D14/EA_transformed!D13-1)</f>
        <v>0.64736443730348814</v>
      </c>
      <c r="E14" s="37">
        <f>100*(EA_transformed!E14/EA_transformed!E13-1)</f>
        <v>0.93451184924087105</v>
      </c>
      <c r="F14" s="37">
        <f>100*(EA_transformed!F14/EA_transformed!F13-1)</f>
        <v>2.5345064274648221</v>
      </c>
      <c r="G14" s="37">
        <f>100*(EA_transformed!G14/EA_transformed!G13-1)</f>
        <v>2.4236702486494455</v>
      </c>
      <c r="H14" s="37">
        <f>100*(EA_transformed!H14/EA_transformed!H13-1)</f>
        <v>-0.40706290219238994</v>
      </c>
      <c r="I14" s="37">
        <v>-1.66074227244844</v>
      </c>
      <c r="J14" s="37">
        <f>(AWMD_exIreland!I98/AWMD_exIreland!I97-1)*100</f>
        <v>0.56169796271934302</v>
      </c>
      <c r="K14" s="37">
        <v>6.91</v>
      </c>
      <c r="L14" s="37">
        <f>(DE_transformed!B14/DE_transformed!B13-1)*100</f>
        <v>1.3328303997182989</v>
      </c>
      <c r="M14" s="37">
        <f>(DE_transformed!C14/DE_transformed!C13-1)*100</f>
        <v>2.2074591926379838E-3</v>
      </c>
      <c r="N14" s="37">
        <f>(DE_transformed!D14/DE_transformed!D13-1)*100</f>
        <v>2.9338972108437389</v>
      </c>
      <c r="O14" s="37">
        <f>(DE_transformed!E14/DE_transformed!E13-1)*100</f>
        <v>2.9520763220966861</v>
      </c>
      <c r="P14" s="37">
        <f>(DE_transformed!F14/DE_transformed!F13-1)*100</f>
        <v>3.041932939742753</v>
      </c>
      <c r="Q14" s="37">
        <f>(DE_transformed!G14/DE_transformed!G13-1)*100</f>
        <v>2.3629806981236845</v>
      </c>
      <c r="R14" s="37">
        <f>(DE_transformed!H14/DE_transformed!H13-1)*100</f>
        <v>3.2371039674596647</v>
      </c>
      <c r="S14" s="37">
        <f>(DE_transformed!I14/DE_transformed!I13-1)*100</f>
        <v>1.9472035229216145</v>
      </c>
      <c r="T14" s="37">
        <f>(DE_transformed!J14/DE_transformed!J13-1)*100</f>
        <v>-0.63255022663702976</v>
      </c>
      <c r="U14" s="37">
        <f>(DE_RAW!I14/DE_RAW!I13-1)*100</f>
        <v>-0.38374656397138773</v>
      </c>
      <c r="V14" s="37">
        <f t="shared" si="1"/>
        <v>-0.38374656397138773</v>
      </c>
      <c r="W14" s="37">
        <f t="shared" si="2"/>
        <v>-0.38374656397138773</v>
      </c>
      <c r="X14" s="37">
        <f>100*(DE_RAW!L14/DE_RAW!L13-1)</f>
        <v>-0.93277546530937672</v>
      </c>
      <c r="Y14" s="37">
        <v>-2.2324374046718498</v>
      </c>
      <c r="Z14" s="37">
        <f>(REA_transformed!B14/REA_transformed!B13-1)*100</f>
        <v>0.63317826092892382</v>
      </c>
      <c r="AA14" s="37">
        <f>(REA_transformed!C14/REA_transformed!C13-1)*100</f>
        <v>-1.5079803800344127E-2</v>
      </c>
      <c r="AB14" s="37">
        <f>(REA_transformed!D14/REA_transformed!D13-1)*100</f>
        <v>-0.11521271369511199</v>
      </c>
      <c r="AC14" s="37">
        <f>(REA_transformed!E14/REA_transformed!E13-1)*100</f>
        <v>0.15101139800990371</v>
      </c>
      <c r="AD14" s="37">
        <f>(REA_transformed!F14/REA_transformed!F13-1)*100</f>
        <v>0.915635800169734</v>
      </c>
      <c r="AE14" s="37">
        <f>(REA_transformed!G14/REA_transformed!G13-1)*100</f>
        <v>-3.3911146435882333</v>
      </c>
      <c r="AF14" s="37">
        <f>(REA_transformed!H14/REA_transformed!H13-1)*100</f>
        <v>-3.3205842887843784</v>
      </c>
      <c r="AG14" s="37">
        <f>(REA_transformed!I14/REA_transformed!I13-1)*100</f>
        <v>2.3336421461840562</v>
      </c>
      <c r="AH14" s="37">
        <f>(REA_transformed!J14/REA_transformed!J13-1)*100</f>
        <v>2.5610767729954853</v>
      </c>
      <c r="AI14" s="37">
        <f>(REA_transformed!K14/REA_transformed!K13-1)*100</f>
        <v>2.2426515931033064</v>
      </c>
      <c r="AJ14" s="37">
        <f>(REA_transformed!L14/REA_transformed!L13-1)*100</f>
        <v>-0.37960382772049828</v>
      </c>
      <c r="AK14" s="37">
        <f>(REA_transformed!T14/REA_transformed!T13-1)*100</f>
        <v>0.99695952280662858</v>
      </c>
      <c r="AL14" s="37">
        <f t="shared" si="3"/>
        <v>0.99695952280662858</v>
      </c>
      <c r="AM14" s="37">
        <f t="shared" si="4"/>
        <v>0.99695952280662858</v>
      </c>
      <c r="AN14" s="37">
        <v>-3.87733152964881</v>
      </c>
      <c r="AO14" s="37">
        <f>(AWMD_exIreland!N98/AWMD_exIreland!N97-1)*100</f>
        <v>0.95195155995984049</v>
      </c>
      <c r="AP14" s="37">
        <f>(AWMD_Updated!$AZ98/AWMD_Updated!$AZ97-1)*100</f>
        <v>-2.6729836036148535</v>
      </c>
      <c r="AQ14">
        <f t="shared" si="0"/>
        <v>13</v>
      </c>
    </row>
    <row r="15" spans="1:47">
      <c r="A15" t="s">
        <v>357</v>
      </c>
      <c r="B15" s="37">
        <f>100*(EA_transformed!B15/EA_transformed!B14-1)</f>
        <v>0.54113374364668232</v>
      </c>
      <c r="C15" s="37">
        <f>100*(EA_transformed!C15/EA_transformed!C14-1)</f>
        <v>0.20665442678631241</v>
      </c>
      <c r="D15" s="37">
        <f>100*(EA_transformed!D15/EA_transformed!D14-1)</f>
        <v>-0.17884667983297797</v>
      </c>
      <c r="E15" s="37">
        <f>100*(EA_transformed!E15/EA_transformed!E14-1)</f>
        <v>1.5389538380854217</v>
      </c>
      <c r="F15" s="37">
        <f>100*(EA_transformed!F15/EA_transformed!F14-1)</f>
        <v>2.3222270578540316</v>
      </c>
      <c r="G15" s="37">
        <f>100*(EA_transformed!G15/EA_transformed!G14-1)</f>
        <v>2.8076788791846718</v>
      </c>
      <c r="H15" s="37">
        <f>100*(EA_transformed!H15/EA_transformed!H14-1)</f>
        <v>6.560383006484205E-2</v>
      </c>
      <c r="I15" s="37">
        <v>-1.2346760915720001</v>
      </c>
      <c r="J15" s="37">
        <f>(AWMD_exIreland!I99/AWMD_exIreland!I98-1)*100</f>
        <v>0.67042796897143209</v>
      </c>
      <c r="K15" s="37">
        <v>6.57</v>
      </c>
      <c r="L15" s="37">
        <f>(DE_transformed!B15/DE_transformed!B14-1)*100</f>
        <v>0.45316376556037152</v>
      </c>
      <c r="M15" s="37">
        <f>(DE_transformed!C15/DE_transformed!C14-1)*100</f>
        <v>0.29760454707929984</v>
      </c>
      <c r="N15" s="37">
        <f>(DE_transformed!D15/DE_transformed!D14-1)*100</f>
        <v>0.61819841072336956</v>
      </c>
      <c r="O15" s="37">
        <f>(DE_transformed!E15/DE_transformed!E14-1)*100</f>
        <v>1.0542424474446532</v>
      </c>
      <c r="P15" s="37">
        <f>(DE_transformed!F15/DE_transformed!F14-1)*100</f>
        <v>1.8285849085642791</v>
      </c>
      <c r="Q15" s="37">
        <f>(DE_transformed!G15/DE_transformed!G14-1)*100</f>
        <v>-4.055980848816354</v>
      </c>
      <c r="R15" s="37">
        <f>(DE_transformed!H15/DE_transformed!H14-1)*100</f>
        <v>4.5601937832985273</v>
      </c>
      <c r="S15" s="37">
        <f>(DE_transformed!I15/DE_transformed!I14-1)*100</f>
        <v>4.1978845152723432</v>
      </c>
      <c r="T15" s="37">
        <f>(DE_transformed!J15/DE_transformed!J14-1)*100</f>
        <v>0.10459606177086744</v>
      </c>
      <c r="U15" s="37">
        <f>(DE_RAW!I15/DE_RAW!I14-1)*100</f>
        <v>0.62428282607509544</v>
      </c>
      <c r="V15" s="37">
        <f t="shared" si="1"/>
        <v>0.62428282607509544</v>
      </c>
      <c r="W15" s="37">
        <f t="shared" si="2"/>
        <v>0.62428282607509544</v>
      </c>
      <c r="X15" s="37">
        <f>100*(DE_RAW!L15/DE_RAW!L14-1)</f>
        <v>0.27103810861117683</v>
      </c>
      <c r="Y15" s="37">
        <v>-2.5450479663215302</v>
      </c>
      <c r="Z15" s="37">
        <f>(REA_transformed!B15/REA_transformed!B14-1)*100</f>
        <v>0.57689116960020215</v>
      </c>
      <c r="AA15" s="37">
        <f>(REA_transformed!C15/REA_transformed!C14-1)*100</f>
        <v>0.16483771563471361</v>
      </c>
      <c r="AB15" s="37">
        <f>(REA_transformed!D15/REA_transformed!D14-1)*100</f>
        <v>-0.45289127692849096</v>
      </c>
      <c r="AC15" s="37">
        <f>(REA_transformed!E15/REA_transformed!E14-1)*100</f>
        <v>1.7315036537282058</v>
      </c>
      <c r="AD15" s="37">
        <f>(REA_transformed!F15/REA_transformed!F14-1)*100</f>
        <v>1.6006034246886403</v>
      </c>
      <c r="AE15" s="37">
        <f>(REA_transformed!G15/REA_transformed!G14-1)*100</f>
        <v>2.3649322309794218</v>
      </c>
      <c r="AF15" s="37">
        <f>(REA_transformed!H15/REA_transformed!H14-1)*100</f>
        <v>1.9123233189616062</v>
      </c>
      <c r="AG15" s="37">
        <f>(REA_transformed!I15/REA_transformed!I14-1)*100</f>
        <v>1.6789342142879971</v>
      </c>
      <c r="AH15" s="37">
        <f>(REA_transformed!J15/REA_transformed!J14-1)*100</f>
        <v>2.40891516809425</v>
      </c>
      <c r="AI15" s="37">
        <f>(REA_transformed!K15/REA_transformed!K14-1)*100</f>
        <v>2.6786151615275644</v>
      </c>
      <c r="AJ15" s="37">
        <f>(REA_transformed!L15/REA_transformed!L14-1)*100</f>
        <v>0.14750632747722037</v>
      </c>
      <c r="AK15" s="37">
        <f>(REA_transformed!T15/REA_transformed!T14-1)*100</f>
        <v>0.69787010761750423</v>
      </c>
      <c r="AL15" s="37">
        <f t="shared" si="3"/>
        <v>0.69787010761750423</v>
      </c>
      <c r="AM15" s="37">
        <f t="shared" si="4"/>
        <v>0.69787010761750423</v>
      </c>
      <c r="AN15" s="37">
        <v>-3.9310550197940901</v>
      </c>
      <c r="AO15" s="37">
        <f>(AWMD_exIreland!N99/AWMD_exIreland!N98-1)*100</f>
        <v>3.3885470695560471E-2</v>
      </c>
      <c r="AP15" s="37">
        <f>(AWMD_Updated!$AZ99/AWMD_Updated!$AZ98-1)*100</f>
        <v>-5.553645539156693</v>
      </c>
      <c r="AQ15">
        <f t="shared" si="0"/>
        <v>14</v>
      </c>
    </row>
    <row r="16" spans="1:47">
      <c r="A16" t="s">
        <v>358</v>
      </c>
      <c r="B16" s="37">
        <f>100*(EA_transformed!B16/EA_transformed!B15-1)</f>
        <v>0.59817256714655986</v>
      </c>
      <c r="C16" s="37">
        <f>100*(EA_transformed!C16/EA_transformed!C15-1)</f>
        <v>0.65152652539564038</v>
      </c>
      <c r="D16" s="37">
        <f>100*(EA_transformed!D16/EA_transformed!D15-1)</f>
        <v>3.2578367534785713E-4</v>
      </c>
      <c r="E16" s="37">
        <f>100*(EA_transformed!E16/EA_transformed!E15-1)</f>
        <v>0.99688145142520224</v>
      </c>
      <c r="F16" s="37">
        <f>100*(EA_transformed!F16/EA_transformed!F15-1)</f>
        <v>1.5382156907473021</v>
      </c>
      <c r="G16" s="37">
        <f>100*(EA_transformed!G16/EA_transformed!G15-1)</f>
        <v>2.9921041290837058</v>
      </c>
      <c r="H16" s="37">
        <f>100*(EA_transformed!H16/EA_transformed!H15-1)</f>
        <v>-3.0661372661366926E-2</v>
      </c>
      <c r="I16" s="37">
        <v>-1.09540613335811</v>
      </c>
      <c r="J16" s="37">
        <f>(AWMD_exIreland!I100/AWMD_exIreland!I99-1)*100</f>
        <v>0.71312266694782966</v>
      </c>
      <c r="K16" s="37">
        <v>6.34</v>
      </c>
      <c r="L16" s="37">
        <f>(DE_transformed!B16/DE_transformed!B15-1)*100</f>
        <v>0.50400273160782216</v>
      </c>
      <c r="M16" s="37">
        <f>(DE_transformed!C16/DE_transformed!C15-1)*100</f>
        <v>0.28396045506489109</v>
      </c>
      <c r="N16" s="37">
        <f>(DE_transformed!D16/DE_transformed!D15-1)*100</f>
        <v>-3.6997537036853601E-2</v>
      </c>
      <c r="O16" s="37">
        <f>(DE_transformed!E16/DE_transformed!E15-1)*100</f>
        <v>0.25822937064379214</v>
      </c>
      <c r="P16" s="37">
        <f>(DE_transformed!F16/DE_transformed!F15-1)*100</f>
        <v>0.7690736918673613</v>
      </c>
      <c r="Q16" s="37">
        <f>(DE_transformed!G16/DE_transformed!G15-1)*100</f>
        <v>-3.3198269643411327</v>
      </c>
      <c r="R16" s="37">
        <f>(DE_transformed!H16/DE_transformed!H15-1)*100</f>
        <v>-0.58474646201849279</v>
      </c>
      <c r="S16" s="37">
        <f>(DE_transformed!I16/DE_transformed!I15-1)*100</f>
        <v>1.9593605037281803</v>
      </c>
      <c r="T16" s="37">
        <f>(DE_transformed!J16/DE_transformed!J15-1)*100</f>
        <v>-7.8535051535533196E-2</v>
      </c>
      <c r="U16" s="37">
        <f>(DE_RAW!I16/DE_RAW!I15-1)*100</f>
        <v>1.0738382590516071</v>
      </c>
      <c r="V16" s="37">
        <f t="shared" si="1"/>
        <v>1.0738382590516071</v>
      </c>
      <c r="W16" s="37">
        <f t="shared" si="2"/>
        <v>1.0738382590516071</v>
      </c>
      <c r="X16" s="37">
        <f>100*(DE_RAW!L16/DE_RAW!L15-1)</f>
        <v>1.0714518335178891</v>
      </c>
      <c r="Y16" s="37">
        <v>-2.2555337485733</v>
      </c>
      <c r="Z16" s="37">
        <f>(REA_transformed!B16/REA_transformed!B15-1)*100</f>
        <v>0.63703633929517167</v>
      </c>
      <c r="AA16" s="37">
        <f>(REA_transformed!C16/REA_transformed!C15-1)*100</f>
        <v>0.81228334589218409</v>
      </c>
      <c r="AB16" s="37">
        <f>(REA_transformed!D16/REA_transformed!D15-1)*100</f>
        <v>1.3211501243537427E-2</v>
      </c>
      <c r="AC16" s="37">
        <f>(REA_transformed!E16/REA_transformed!E15-1)*100</f>
        <v>1.2893645290112277</v>
      </c>
      <c r="AD16" s="37">
        <f>(REA_transformed!F16/REA_transformed!F15-1)*100</f>
        <v>1.8498335575343638</v>
      </c>
      <c r="AE16" s="37">
        <f>(REA_transformed!G16/REA_transformed!G15-1)*100</f>
        <v>-1.4025046432190935</v>
      </c>
      <c r="AF16" s="37">
        <f>(REA_transformed!H16/REA_transformed!H15-1)*100</f>
        <v>-1.7520015404999478</v>
      </c>
      <c r="AG16" s="37">
        <f>(REA_transformed!I16/REA_transformed!I15-1)*100</f>
        <v>2.1673239983955428</v>
      </c>
      <c r="AH16" s="37">
        <f>(REA_transformed!J16/REA_transformed!J15-1)*100</f>
        <v>3.2948831906773668</v>
      </c>
      <c r="AI16" s="37">
        <f>(REA_transformed!K16/REA_transformed!K15-1)*100</f>
        <v>2.3402171383501535</v>
      </c>
      <c r="AJ16" s="37">
        <f>(REA_transformed!L16/REA_transformed!L15-1)*100</f>
        <v>-0.13680539501168543</v>
      </c>
      <c r="AK16" s="37">
        <f>(REA_transformed!T16/REA_transformed!T15-1)*100</f>
        <v>0.54181251356251181</v>
      </c>
      <c r="AL16" s="37">
        <f t="shared" si="3"/>
        <v>0.54181251356251181</v>
      </c>
      <c r="AM16" s="37">
        <f t="shared" si="4"/>
        <v>0.54181251356251181</v>
      </c>
      <c r="AN16" s="37">
        <v>-3.92152467572553</v>
      </c>
      <c r="AO16" s="37">
        <f>(AWMD_exIreland!N100/AWMD_exIreland!N99-1)*100</f>
        <v>1.6669430623350578E-2</v>
      </c>
      <c r="AP16" s="37">
        <f>(AWMD_Updated!$AZ100/AWMD_Updated!$AZ99-1)*100</f>
        <v>-4.5803078886061837</v>
      </c>
      <c r="AQ16">
        <f t="shared" si="0"/>
        <v>15</v>
      </c>
    </row>
    <row r="17" spans="1:43">
      <c r="A17" t="s">
        <v>359</v>
      </c>
      <c r="B17" s="37">
        <f>100*(EA_transformed!B17/EA_transformed!B16-1)</f>
        <v>0.72455379525824259</v>
      </c>
      <c r="C17" s="37">
        <f>100*(EA_transformed!C17/EA_transformed!C16-1)</f>
        <v>0.38708506143105836</v>
      </c>
      <c r="D17" s="37">
        <f>100*(EA_transformed!D17/EA_transformed!D16-1)</f>
        <v>0.5955531868880426</v>
      </c>
      <c r="E17" s="37">
        <f>100*(EA_transformed!E17/EA_transformed!E16-1)</f>
        <v>2.4004924047218656</v>
      </c>
      <c r="F17" s="37">
        <f>100*(EA_transformed!F17/EA_transformed!F16-1)</f>
        <v>2.9013139318432968</v>
      </c>
      <c r="G17" s="37">
        <f>100*(EA_transformed!G17/EA_transformed!G16-1)</f>
        <v>3.2634635805169676</v>
      </c>
      <c r="H17" s="37">
        <f>100*(EA_transformed!H17/EA_transformed!H16-1)</f>
        <v>0.31301429551213733</v>
      </c>
      <c r="I17" s="37">
        <v>-1.0016815432308901</v>
      </c>
      <c r="J17" s="37">
        <f>(AWMD_exIreland!I101/AWMD_exIreland!I100-1)*100</f>
        <v>0.82817456468020634</v>
      </c>
      <c r="K17" s="37">
        <v>6.43</v>
      </c>
      <c r="L17" s="37">
        <f>(DE_transformed!B17/DE_transformed!B16-1)*100</f>
        <v>1.0321318572275029</v>
      </c>
      <c r="M17" s="37">
        <f>(DE_transformed!C17/DE_transformed!C16-1)*100</f>
        <v>0.33214783883337429</v>
      </c>
      <c r="N17" s="37">
        <f>(DE_transformed!D17/DE_transformed!D16-1)*100</f>
        <v>1.1845854752043694</v>
      </c>
      <c r="O17" s="37">
        <f>(DE_transformed!E17/DE_transformed!E16-1)*100</f>
        <v>2.2390497813161714</v>
      </c>
      <c r="P17" s="37">
        <f>(DE_transformed!F17/DE_transformed!F16-1)*100</f>
        <v>1.7745329225493656</v>
      </c>
      <c r="Q17" s="37">
        <f>(DE_transformed!G17/DE_transformed!G16-1)*100</f>
        <v>5.6302226737217964</v>
      </c>
      <c r="R17" s="37">
        <f>(DE_transformed!H17/DE_transformed!H16-1)*100</f>
        <v>0.58312743894730623</v>
      </c>
      <c r="S17" s="37">
        <f>(DE_transformed!I17/DE_transformed!I16-1)*100</f>
        <v>1.7640594195236226</v>
      </c>
      <c r="T17" s="37">
        <f>(DE_transformed!J17/DE_transformed!J16-1)*100</f>
        <v>0.55052215407296323</v>
      </c>
      <c r="U17" s="37">
        <f>(DE_RAW!I17/DE_RAW!I16-1)*100</f>
        <v>0.64068124429161877</v>
      </c>
      <c r="V17" s="37">
        <f t="shared" si="1"/>
        <v>0.64068124429161877</v>
      </c>
      <c r="W17" s="37">
        <f t="shared" si="2"/>
        <v>0.64068124429161877</v>
      </c>
      <c r="X17" s="37">
        <f>100*(DE_RAW!L17/DE_RAW!L16-1)</f>
        <v>0.54669459212717264</v>
      </c>
      <c r="Y17" s="37">
        <v>-1.84010454619618</v>
      </c>
      <c r="Z17" s="37">
        <f>(REA_transformed!B17/REA_transformed!B16-1)*100</f>
        <v>0.5940712524656</v>
      </c>
      <c r="AA17" s="37">
        <f>(REA_transformed!C17/REA_transformed!C16-1)*100</f>
        <v>0.41060313268694859</v>
      </c>
      <c r="AB17" s="37">
        <f>(REA_transformed!D17/REA_transformed!D16-1)*100</f>
        <v>0.39090986906598069</v>
      </c>
      <c r="AC17" s="37">
        <f>(REA_transformed!E17/REA_transformed!E16-1)*100</f>
        <v>2.4636116926633145</v>
      </c>
      <c r="AD17" s="37">
        <f>(REA_transformed!F17/REA_transformed!F16-1)*100</f>
        <v>3.4115979014265552</v>
      </c>
      <c r="AE17" s="37">
        <f>(REA_transformed!G17/REA_transformed!G16-1)*100</f>
        <v>-2.2396461727713701</v>
      </c>
      <c r="AF17" s="37">
        <f>(REA_transformed!H17/REA_transformed!H16-1)*100</f>
        <v>-2.5178417235704686</v>
      </c>
      <c r="AG17" s="37">
        <f>(REA_transformed!I17/REA_transformed!I16-1)*100</f>
        <v>3.5695608547118951</v>
      </c>
      <c r="AH17" s="37">
        <f>(REA_transformed!J17/REA_transformed!J16-1)*100</f>
        <v>3.696874317617671</v>
      </c>
      <c r="AI17" s="37">
        <f>(REA_transformed!K17/REA_transformed!K16-1)*100</f>
        <v>2.5555095466837763</v>
      </c>
      <c r="AJ17" s="37">
        <f>(REA_transformed!L17/REA_transformed!L16-1)*100</f>
        <v>0.10525406297297035</v>
      </c>
      <c r="AK17" s="37">
        <f>(REA_transformed!T17/REA_transformed!T16-1)*100</f>
        <v>0.89892339406003607</v>
      </c>
      <c r="AL17" s="37">
        <f t="shared" si="3"/>
        <v>0.89892339406003607</v>
      </c>
      <c r="AM17" s="37">
        <f t="shared" si="4"/>
        <v>0.89892339406003607</v>
      </c>
      <c r="AN17" s="37">
        <v>-3.9724661750625399</v>
      </c>
      <c r="AO17" s="37">
        <f>(AWMD_exIreland!N101/AWMD_exIreland!N100-1)*100</f>
        <v>0.93493018701755748</v>
      </c>
      <c r="AP17" s="37">
        <f>(AWMD_Updated!$AZ101/AWMD_Updated!$AZ100-1)*100</f>
        <v>-1.6945197845067761</v>
      </c>
      <c r="AQ17">
        <f t="shared" si="0"/>
        <v>16</v>
      </c>
    </row>
    <row r="18" spans="1:43">
      <c r="A18" t="s">
        <v>77</v>
      </c>
      <c r="B18" s="37">
        <f>100*(EA_transformed!B18/EA_transformed!B17-1)</f>
        <v>0.49453835813544345</v>
      </c>
      <c r="C18" s="37">
        <f>100*(EA_transformed!C18/EA_transformed!C17-1)</f>
        <v>0.39356948776798628</v>
      </c>
      <c r="D18" s="37">
        <f>100*(EA_transformed!D18/EA_transformed!D17-1)</f>
        <v>-1.3694468594757869</v>
      </c>
      <c r="E18" s="37">
        <f>100*(EA_transformed!E18/EA_transformed!E17-1)</f>
        <v>-1.4248422135669681</v>
      </c>
      <c r="F18" s="37">
        <f>100*(EA_transformed!F18/EA_transformed!F17-1)</f>
        <v>3.3103180552293443</v>
      </c>
      <c r="G18" s="37">
        <f>100*(EA_transformed!G18/EA_transformed!G17-1)</f>
        <v>1.3590509743115931</v>
      </c>
      <c r="H18" s="37">
        <f>100*(EA_transformed!H18/EA_transformed!H17-1)</f>
        <v>-0.1394625040771369</v>
      </c>
      <c r="I18" s="37">
        <v>-0.99609074966474298</v>
      </c>
      <c r="J18" s="37">
        <f>(AWMD_exIreland!I102/AWMD_exIreland!I101-1)*100</f>
        <v>0.62823088579433417</v>
      </c>
      <c r="K18" s="37">
        <v>6.66</v>
      </c>
      <c r="L18" s="37">
        <f>(DE_transformed!B18/DE_transformed!B17-1)*100</f>
        <v>-0.41055738927557872</v>
      </c>
      <c r="M18" s="37">
        <f>(DE_transformed!C18/DE_transformed!C17-1)*100</f>
        <v>-0.14709338107782299</v>
      </c>
      <c r="N18" s="37">
        <f>(DE_transformed!D18/DE_transformed!D17-1)*100</f>
        <v>-1.1936005662659288</v>
      </c>
      <c r="O18" s="37">
        <f>(DE_transformed!E18/DE_transformed!E17-1)*100</f>
        <v>-2.6264052377379277</v>
      </c>
      <c r="P18" s="37">
        <f>(DE_transformed!F18/DE_transformed!F17-1)*100</f>
        <v>-1.9622796523993569</v>
      </c>
      <c r="Q18" s="37">
        <f>(DE_transformed!G18/DE_transformed!G17-1)*100</f>
        <v>-7.2978324448664917</v>
      </c>
      <c r="R18" s="37">
        <f>(DE_transformed!H18/DE_transformed!H17-1)*100</f>
        <v>3.8880949503617979</v>
      </c>
      <c r="S18" s="37">
        <f>(DE_transformed!I18/DE_transformed!I17-1)*100</f>
        <v>0.40215257145825856</v>
      </c>
      <c r="T18" s="37">
        <f>(DE_transformed!J18/DE_transformed!J17-1)*100</f>
        <v>0.96037771862971244</v>
      </c>
      <c r="U18" s="37">
        <f>(DE_RAW!I18/DE_RAW!I17-1)*100</f>
        <v>2.230111171909388</v>
      </c>
      <c r="V18" s="37">
        <f t="shared" si="1"/>
        <v>2.230111171909388</v>
      </c>
      <c r="W18" s="37">
        <f t="shared" si="2"/>
        <v>2.230111171909388</v>
      </c>
      <c r="X18" s="37">
        <f>100*(DE_RAW!L18/DE_RAW!L17-1)</f>
        <v>2.4964214754203295</v>
      </c>
      <c r="Y18" s="37">
        <v>-2.06809713635863</v>
      </c>
      <c r="Z18" s="37">
        <f>(REA_transformed!B18/REA_transformed!B17-1)*100</f>
        <v>0.88140247540680061</v>
      </c>
      <c r="AA18" s="37">
        <f>(REA_transformed!C18/REA_transformed!C17-1)*100</f>
        <v>0.63351949630046089</v>
      </c>
      <c r="AB18" s="37">
        <f>(REA_transformed!D18/REA_transformed!D17-1)*100</f>
        <v>-1.4306677013989799</v>
      </c>
      <c r="AC18" s="37">
        <f>(REA_transformed!E18/REA_transformed!E17-1)*100</f>
        <v>-0.95233563022724121</v>
      </c>
      <c r="AD18" s="37">
        <f>(REA_transformed!F18/REA_transformed!F17-1)*100</f>
        <v>-1.7587214736744294</v>
      </c>
      <c r="AE18" s="37">
        <f>(REA_transformed!G18/REA_transformed!G17-1)*100</f>
        <v>3.2796691552694046</v>
      </c>
      <c r="AF18" s="37">
        <f>(REA_transformed!H18/REA_transformed!H17-1)*100</f>
        <v>3.3533593738303891</v>
      </c>
      <c r="AG18" s="37">
        <f>(REA_transformed!I18/REA_transformed!I17-1)*100</f>
        <v>3.1466398635969339</v>
      </c>
      <c r="AH18" s="37">
        <f>(REA_transformed!J18/REA_transformed!J17-1)*100</f>
        <v>1.6282664458738161</v>
      </c>
      <c r="AI18" s="37">
        <f>(REA_transformed!K18/REA_transformed!K17-1)*100</f>
        <v>3.4906116694022105</v>
      </c>
      <c r="AJ18" s="37">
        <f>(REA_transformed!L18/REA_transformed!L17-1)*100</f>
        <v>-0.93789114942748331</v>
      </c>
      <c r="AK18" s="37">
        <f>(REA_transformed!T18/REA_transformed!T17-1)*100</f>
        <v>-8.7547172397806072E-2</v>
      </c>
      <c r="AL18" s="37">
        <f t="shared" si="3"/>
        <v>-8.7547172397806072E-2</v>
      </c>
      <c r="AM18" s="37">
        <f t="shared" si="4"/>
        <v>-8.7547172397806072E-2</v>
      </c>
      <c r="AN18" s="37">
        <v>-4.0005201992792898</v>
      </c>
      <c r="AO18" s="37">
        <f>(AWMD_exIreland!N102/AWMD_exIreland!N101-1)*100</f>
        <v>1.2954689463599012</v>
      </c>
      <c r="AP18" s="37">
        <f>(AWMD_Updated!$AZ102/AWMD_Updated!$AZ101-1)*100</f>
        <v>-3.2197284327241338</v>
      </c>
      <c r="AQ18">
        <f t="shared" si="0"/>
        <v>17</v>
      </c>
    </row>
    <row r="19" spans="1:43">
      <c r="A19" t="s">
        <v>360</v>
      </c>
      <c r="B19" s="37">
        <f>100*(EA_transformed!B19/EA_transformed!B18-1)</f>
        <v>0.72844655626940202</v>
      </c>
      <c r="C19" s="37">
        <f>100*(EA_transformed!C19/EA_transformed!C18-1)</f>
        <v>0.89767698452269951</v>
      </c>
      <c r="D19" s="37">
        <f>100*(EA_transformed!D19/EA_transformed!D18-1)</f>
        <v>0.84993720413573115</v>
      </c>
      <c r="E19" s="37">
        <f>100*(EA_transformed!E19/EA_transformed!E18-1)</f>
        <v>0.73005894125086623</v>
      </c>
      <c r="F19" s="37">
        <f>100*(EA_transformed!F19/EA_transformed!F18-1)</f>
        <v>0.73287602148870423</v>
      </c>
      <c r="G19" s="37">
        <f>100*(EA_transformed!G19/EA_transformed!G18-1)</f>
        <v>1.6741497377676495</v>
      </c>
      <c r="H19" s="37">
        <f>100*(EA_transformed!H19/EA_transformed!H18-1)</f>
        <v>0.77430893748204888</v>
      </c>
      <c r="I19" s="37">
        <v>-1.14323903084726</v>
      </c>
      <c r="J19" s="37">
        <f>(AWMD_exIreland!I103/AWMD_exIreland!I102-1)*100</f>
        <v>0.41035461478171609</v>
      </c>
      <c r="K19" s="37">
        <v>7.29</v>
      </c>
      <c r="L19" s="37">
        <f>(DE_transformed!B19/DE_transformed!B18-1)*100</f>
        <v>0.73260808097423968</v>
      </c>
      <c r="M19" s="37">
        <f>(DE_transformed!C19/DE_transformed!C18-1)*100</f>
        <v>0.76730257832575699</v>
      </c>
      <c r="N19" s="37">
        <f>(DE_transformed!D19/DE_transformed!D18-1)*100</f>
        <v>1.7034203945962334</v>
      </c>
      <c r="O19" s="37">
        <f>(DE_transformed!E19/DE_transformed!E18-1)*100</f>
        <v>1.0866351392241791</v>
      </c>
      <c r="P19" s="37">
        <f>(DE_transformed!F19/DE_transformed!F18-1)*100</f>
        <v>1.3697097227528987</v>
      </c>
      <c r="Q19" s="37">
        <f>(DE_transformed!G19/DE_transformed!G18-1)*100</f>
        <v>-1.0190991366805013</v>
      </c>
      <c r="R19" s="37">
        <f>(DE_transformed!H19/DE_transformed!H18-1)*100</f>
        <v>0.83005287425905738</v>
      </c>
      <c r="S19" s="37">
        <f>(DE_transformed!I19/DE_transformed!I18-1)*100</f>
        <v>2.6826517293278007</v>
      </c>
      <c r="T19" s="37">
        <f>(DE_transformed!J19/DE_transformed!J18-1)*100</f>
        <v>0.78444893510090097</v>
      </c>
      <c r="U19" s="37">
        <f>(DE_RAW!I19/DE_RAW!I18-1)*100</f>
        <v>1.7950391644908636</v>
      </c>
      <c r="V19" s="37">
        <f t="shared" si="1"/>
        <v>1.7950391644908636</v>
      </c>
      <c r="W19" s="37">
        <f t="shared" si="2"/>
        <v>1.7950391644908636</v>
      </c>
      <c r="X19" s="37">
        <f>100*(DE_RAW!L19/DE_RAW!L18-1)</f>
        <v>-6.2531917332797615E-2</v>
      </c>
      <c r="Y19" s="37">
        <v>-2.2630776958897201</v>
      </c>
      <c r="Z19" s="37">
        <f>(REA_transformed!B19/REA_transformed!B18-1)*100</f>
        <v>0.72618282311840421</v>
      </c>
      <c r="AA19" s="37">
        <f>(REA_transformed!C19/REA_transformed!C18-1)*100</f>
        <v>0.95369353370406973</v>
      </c>
      <c r="AB19" s="37">
        <f>(REA_transformed!D19/REA_transformed!D18-1)*100</f>
        <v>0.55045003057905273</v>
      </c>
      <c r="AC19" s="37">
        <f>(REA_transformed!E19/REA_transformed!E18-1)*100</f>
        <v>0.59238983666598521</v>
      </c>
      <c r="AD19" s="37">
        <f>(REA_transformed!F19/REA_transformed!F18-1)*100</f>
        <v>0.73095566090533026</v>
      </c>
      <c r="AE19" s="37">
        <f>(REA_transformed!G19/REA_transformed!G18-1)*100</f>
        <v>-9.9343255239570105E-2</v>
      </c>
      <c r="AF19" s="37">
        <f>(REA_transformed!H19/REA_transformed!H18-1)*100</f>
        <v>0.6632863249673715</v>
      </c>
      <c r="AG19" s="37">
        <f>(REA_transformed!I19/REA_transformed!I18-1)*100</f>
        <v>0.70588588659650231</v>
      </c>
      <c r="AH19" s="37">
        <f>(REA_transformed!J19/REA_transformed!J18-1)*100</f>
        <v>1.3922248226783118</v>
      </c>
      <c r="AI19" s="37">
        <f>(REA_transformed!K19/REA_transformed!K18-1)*100</f>
        <v>1.6732325951330118</v>
      </c>
      <c r="AJ19" s="37">
        <f>(REA_transformed!L19/REA_transformed!L18-1)*100</f>
        <v>0.64986758988678783</v>
      </c>
      <c r="AK19" s="37">
        <f>(REA_transformed!T19/REA_transformed!T18-1)*100</f>
        <v>-0.28110059540902288</v>
      </c>
      <c r="AL19" s="37">
        <f t="shared" si="3"/>
        <v>-0.28110059540902288</v>
      </c>
      <c r="AM19" s="37">
        <f t="shared" si="4"/>
        <v>-0.28110059540902288</v>
      </c>
      <c r="AN19" s="37">
        <v>-3.9357055473353499</v>
      </c>
      <c r="AO19" s="37">
        <f>(AWMD_exIreland!N103/AWMD_exIreland!N102-1)*100</f>
        <v>0.7516678462076154</v>
      </c>
      <c r="AP19" s="37">
        <f>(AWMD_Updated!$AZ103/AWMD_Updated!$AZ102-1)*100</f>
        <v>-2.6109740121256886</v>
      </c>
      <c r="AQ19">
        <f t="shared" si="0"/>
        <v>18</v>
      </c>
    </row>
    <row r="20" spans="1:43">
      <c r="A20" t="s">
        <v>361</v>
      </c>
      <c r="B20" s="37">
        <f>100*(EA_transformed!B20/EA_transformed!B19-1)</f>
        <v>0.18792610154398925</v>
      </c>
      <c r="C20" s="37">
        <f>100*(EA_transformed!C20/EA_transformed!C19-1)</f>
        <v>0.10298712202618798</v>
      </c>
      <c r="D20" s="37">
        <f>100*(EA_transformed!D20/EA_transformed!D19-1)</f>
        <v>0.66944122256780147</v>
      </c>
      <c r="E20" s="37">
        <f>100*(EA_transformed!E20/EA_transformed!E19-1)</f>
        <v>-0.10450055551203263</v>
      </c>
      <c r="F20" s="37">
        <f>100*(EA_transformed!F20/EA_transformed!F19-1)</f>
        <v>-0.12326064702642414</v>
      </c>
      <c r="G20" s="37">
        <f>100*(EA_transformed!G20/EA_transformed!G19-1)</f>
        <v>0.51434953779885273</v>
      </c>
      <c r="H20" s="37">
        <f>100*(EA_transformed!H20/EA_transformed!H19-1)</f>
        <v>-0.67236826955356932</v>
      </c>
      <c r="I20" s="37">
        <v>-1.29965862849953</v>
      </c>
      <c r="J20" s="37">
        <f>(AWMD_exIreland!I104/AWMD_exIreland!I103-1)*100</f>
        <v>1.3125255626590393</v>
      </c>
      <c r="K20" s="37">
        <v>6.92</v>
      </c>
      <c r="L20" s="37">
        <f>(DE_transformed!B20/DE_transformed!B19-1)*100</f>
        <v>0.12832500658934709</v>
      </c>
      <c r="M20" s="37">
        <f>(DE_transformed!C20/DE_transformed!C19-1)*100</f>
        <v>0.29176609589331992</v>
      </c>
      <c r="N20" s="37">
        <f>(DE_transformed!D20/DE_transformed!D19-1)*100</f>
        <v>1.4550819799835191</v>
      </c>
      <c r="O20" s="37">
        <f>(DE_transformed!E20/DE_transformed!E19-1)*100</f>
        <v>-0.4406172883781645</v>
      </c>
      <c r="P20" s="37">
        <f>(DE_transformed!F20/DE_transformed!F19-1)*100</f>
        <v>-0.48460671701522351</v>
      </c>
      <c r="Q20" s="37">
        <f>(DE_transformed!G20/DE_transformed!G19-1)*100</f>
        <v>-0.1054915289389613</v>
      </c>
      <c r="R20" s="37">
        <f>(DE_transformed!H20/DE_transformed!H19-1)*100</f>
        <v>0.54930200816618591</v>
      </c>
      <c r="S20" s="37">
        <f>(DE_transformed!I20/DE_transformed!I19-1)*100</f>
        <v>0.66843630857209568</v>
      </c>
      <c r="T20" s="37">
        <f>(DE_transformed!J20/DE_transformed!J19-1)*100</f>
        <v>-0.19904153965932814</v>
      </c>
      <c r="U20" s="37">
        <f>(DE_RAW!I20/DE_RAW!I19-1)*100</f>
        <v>-0.57326066046808899</v>
      </c>
      <c r="V20" s="37">
        <f t="shared" si="1"/>
        <v>-0.57326066046808899</v>
      </c>
      <c r="W20" s="37">
        <f t="shared" si="2"/>
        <v>-0.57326066046808899</v>
      </c>
      <c r="X20" s="37">
        <f>100*(DE_RAW!L20/DE_RAW!L19-1)</f>
        <v>-1.1523500641353213</v>
      </c>
      <c r="Y20" s="37">
        <v>-1.8557116645029299</v>
      </c>
      <c r="Z20" s="37">
        <f>(REA_transformed!B20/REA_transformed!B19-1)*100</f>
        <v>0.21183617879729777</v>
      </c>
      <c r="AA20" s="37">
        <f>(REA_transformed!C20/REA_transformed!C19-1)*100</f>
        <v>1.9846678155666098E-2</v>
      </c>
      <c r="AB20" s="37">
        <f>(REA_transformed!D20/REA_transformed!D19-1)*100</f>
        <v>0.39041545984603854</v>
      </c>
      <c r="AC20" s="37">
        <f>(REA_transformed!E20/REA_transformed!E19-1)*100</f>
        <v>2.5016560810464661E-2</v>
      </c>
      <c r="AD20" s="37">
        <f>(REA_transformed!F20/REA_transformed!F19-1)*100</f>
        <v>0.52781399534158613</v>
      </c>
      <c r="AE20" s="37">
        <f>(REA_transformed!G20/REA_transformed!G19-1)*100</f>
        <v>-2.5058548911530587</v>
      </c>
      <c r="AF20" s="37">
        <f>(REA_transformed!H20/REA_transformed!H19-1)*100</f>
        <v>-2.9184871546497626</v>
      </c>
      <c r="AG20" s="37">
        <f>(REA_transformed!I20/REA_transformed!I19-1)*100</f>
        <v>-0.31222513801811846</v>
      </c>
      <c r="AH20" s="37">
        <f>(REA_transformed!J20/REA_transformed!J19-1)*100</f>
        <v>0.47142821874568419</v>
      </c>
      <c r="AI20" s="37">
        <f>(REA_transformed!K20/REA_transformed!K19-1)*100</f>
        <v>-3.0560808564252917</v>
      </c>
      <c r="AJ20" s="37">
        <f>(REA_transformed!L20/REA_transformed!L19-1)*100</f>
        <v>-0.81102174888861844</v>
      </c>
      <c r="AK20" s="37">
        <f>(REA_transformed!T20/REA_transformed!T19-1)*100</f>
        <v>2.2761975070660467</v>
      </c>
      <c r="AL20" s="37">
        <f t="shared" si="3"/>
        <v>2.2761975070660467</v>
      </c>
      <c r="AM20" s="37">
        <f t="shared" si="4"/>
        <v>2.2761975070660467</v>
      </c>
      <c r="AN20" s="37">
        <v>-3.9863720471280901</v>
      </c>
      <c r="AO20" s="37">
        <f>(AWMD_exIreland!N104/AWMD_exIreland!N103-1)*100</f>
        <v>-0.41097994677197214</v>
      </c>
      <c r="AP20" s="37">
        <f>(AWMD_Updated!$AZ104/AWMD_Updated!$AZ103-1)*100</f>
        <v>-0.67937703077489697</v>
      </c>
      <c r="AQ20">
        <f t="shared" si="0"/>
        <v>19</v>
      </c>
    </row>
    <row r="21" spans="1:43">
      <c r="A21" t="s">
        <v>362</v>
      </c>
      <c r="B21" s="37">
        <f>100*(EA_transformed!B21/EA_transformed!B20-1)</f>
        <v>0.14586688783897461</v>
      </c>
      <c r="C21" s="37">
        <f>100*(EA_transformed!C21/EA_transformed!C20-1)</f>
        <v>0.25840903256160175</v>
      </c>
      <c r="D21" s="37">
        <f>100*(EA_transformed!D21/EA_transformed!D20-1)</f>
        <v>0.66822001801356556</v>
      </c>
      <c r="E21" s="37">
        <f>100*(EA_transformed!E21/EA_transformed!E20-1)</f>
        <v>-8.0067194220356797E-2</v>
      </c>
      <c r="F21" s="37">
        <f>100*(EA_transformed!F21/EA_transformed!F20-1)</f>
        <v>0.90731009637814442</v>
      </c>
      <c r="G21" s="37">
        <f>100*(EA_transformed!G21/EA_transformed!G20-1)</f>
        <v>0.80946878045025095</v>
      </c>
      <c r="H21" s="37">
        <f>100*(EA_transformed!H21/EA_transformed!H20-1)</f>
        <v>-4.3715202084571025E-3</v>
      </c>
      <c r="I21" s="37">
        <v>-1.2438976676484701</v>
      </c>
      <c r="J21" s="37">
        <f>(AWMD_exIreland!I105/AWMD_exIreland!I104-1)*100</f>
        <v>0.80727881062188089</v>
      </c>
      <c r="K21" s="37">
        <v>6.75</v>
      </c>
      <c r="L21" s="37">
        <f>(DE_transformed!B21/DE_transformed!B20-1)*100</f>
        <v>-3.913708331657606E-2</v>
      </c>
      <c r="M21" s="37">
        <f>(DE_transformed!C21/DE_transformed!C20-1)*100</f>
        <v>0.27231951825890111</v>
      </c>
      <c r="N21" s="37">
        <f>(DE_transformed!D21/DE_transformed!D20-1)*100</f>
        <v>1.3940334912398988</v>
      </c>
      <c r="O21" s="37">
        <f>(DE_transformed!E21/DE_transformed!E20-1)*100</f>
        <v>-0.82959675245053432</v>
      </c>
      <c r="P21" s="37">
        <f>(DE_transformed!F21/DE_transformed!F20-1)*100</f>
        <v>-0.40510343519765124</v>
      </c>
      <c r="Q21" s="37">
        <f>(DE_transformed!G21/DE_transformed!G20-1)*100</f>
        <v>-4.0512515008601424</v>
      </c>
      <c r="R21" s="37">
        <f>(DE_transformed!H21/DE_transformed!H20-1)*100</f>
        <v>1.5412105619829086</v>
      </c>
      <c r="S21" s="37">
        <f>(DE_transformed!I21/DE_transformed!I20-1)*100</f>
        <v>1.0516006475659756</v>
      </c>
      <c r="T21" s="37">
        <f>(DE_transformed!J21/DE_transformed!J20-1)*100</f>
        <v>0.88334501009055266</v>
      </c>
      <c r="U21" s="37">
        <f>(DE_RAW!I21/DE_RAW!I20-1)*100</f>
        <v>0.34955112991434945</v>
      </c>
      <c r="V21" s="37">
        <f t="shared" si="1"/>
        <v>0.34955112991434945</v>
      </c>
      <c r="W21" s="37">
        <f t="shared" si="2"/>
        <v>0.34955112991434945</v>
      </c>
      <c r="X21" s="37">
        <f>100*(DE_RAW!L21/DE_RAW!L20-1)</f>
        <v>-0.20256155972401269</v>
      </c>
      <c r="Y21" s="37">
        <v>-2.3687144683983798</v>
      </c>
      <c r="Z21" s="37">
        <f>(REA_transformed!B21/REA_transformed!B20-1)*100</f>
        <v>0.22174363496625382</v>
      </c>
      <c r="AA21" s="37">
        <f>(REA_transformed!C21/REA_transformed!C20-1)*100</f>
        <v>0.25041958494391725</v>
      </c>
      <c r="AB21" s="37">
        <f>(REA_transformed!D21/REA_transformed!D20-1)*100</f>
        <v>0.40744514618265004</v>
      </c>
      <c r="AC21" s="37">
        <f>(REA_transformed!E21/REA_transformed!E20-1)*100</f>
        <v>0.20796983602049401</v>
      </c>
      <c r="AD21" s="37">
        <f>(REA_transformed!F21/REA_transformed!F20-1)*100</f>
        <v>0.41599034313655192</v>
      </c>
      <c r="AE21" s="37">
        <f>(REA_transformed!G21/REA_transformed!G20-1)*100</f>
        <v>-0.87169980089979449</v>
      </c>
      <c r="AF21" s="37">
        <f>(REA_transformed!H21/REA_transformed!H20-1)*100</f>
        <v>-0.2650627061414057</v>
      </c>
      <c r="AG21" s="37">
        <f>(REA_transformed!I21/REA_transformed!I20-1)*100</f>
        <v>0.72802381552243833</v>
      </c>
      <c r="AH21" s="37">
        <f>(REA_transformed!J21/REA_transformed!J20-1)*100</f>
        <v>0.74181576301659558</v>
      </c>
      <c r="AI21" s="37">
        <f>(REA_transformed!K21/REA_transformed!K20-1)*100</f>
        <v>-0.69077103286522279</v>
      </c>
      <c r="AJ21" s="37">
        <f>(REA_transformed!L21/REA_transformed!L20-1)*100</f>
        <v>-0.33277190492765341</v>
      </c>
      <c r="AK21" s="37">
        <f>(REA_transformed!T21/REA_transformed!T20-1)*100</f>
        <v>1.0457195786141904</v>
      </c>
      <c r="AL21" s="37">
        <f t="shared" si="3"/>
        <v>1.0457195786141904</v>
      </c>
      <c r="AM21" s="37">
        <f t="shared" si="4"/>
        <v>1.0457195786141904</v>
      </c>
      <c r="AN21" s="37">
        <v>-3.57221835509272</v>
      </c>
      <c r="AO21" s="37">
        <f>(AWMD_exIreland!N105/AWMD_exIreland!N104-1)*100</f>
        <v>0.60379870687004011</v>
      </c>
      <c r="AP21" s="37">
        <f>(AWMD_Updated!$AZ105/AWMD_Updated!$AZ104-1)*100</f>
        <v>-1.3533687026496599</v>
      </c>
      <c r="AQ21">
        <f t="shared" si="0"/>
        <v>20</v>
      </c>
    </row>
    <row r="22" spans="1:43">
      <c r="A22" t="s">
        <v>138</v>
      </c>
      <c r="B22" s="37">
        <f>100*(EA_transformed!B22/EA_transformed!B21-1)</f>
        <v>9.8876333650577131E-2</v>
      </c>
      <c r="C22" s="37">
        <f>100*(EA_transformed!C22/EA_transformed!C21-1)</f>
        <v>0.89140810922783142</v>
      </c>
      <c r="D22" s="37">
        <f>100*(EA_transformed!D22/EA_transformed!D21-1)</f>
        <v>-0.32687515492965113</v>
      </c>
      <c r="E22" s="37">
        <f>100*(EA_transformed!E22/EA_transformed!E21-1)</f>
        <v>-3.3717786449499632</v>
      </c>
      <c r="F22" s="37">
        <f>100*(EA_transformed!F22/EA_transformed!F21-1)</f>
        <v>1.7207036444731205</v>
      </c>
      <c r="G22" s="37">
        <f>100*(EA_transformed!G22/EA_transformed!G21-1)</f>
        <v>1.0480146139224322</v>
      </c>
      <c r="H22" s="37">
        <f>100*(EA_transformed!H22/EA_transformed!H21-1)</f>
        <v>-2.7795359250970542E-2</v>
      </c>
      <c r="I22" s="37">
        <v>-1.4188720851465499</v>
      </c>
      <c r="J22" s="37">
        <f>(AWMD_exIreland!I106/AWMD_exIreland!I105-1)*100</f>
        <v>0.65709197795356111</v>
      </c>
      <c r="K22" s="37">
        <v>5.81</v>
      </c>
      <c r="L22" s="37">
        <f>(DE_transformed!B22/DE_transformed!B21-1)*100</f>
        <v>-0.82732909904572605</v>
      </c>
      <c r="M22" s="37">
        <f>(DE_transformed!C22/DE_transformed!C21-1)*100</f>
        <v>0.32156896713104732</v>
      </c>
      <c r="N22" s="37">
        <f>(DE_transformed!D22/DE_transformed!D21-1)*100</f>
        <v>-1.1773945679914077</v>
      </c>
      <c r="O22" s="37">
        <f>(DE_transformed!E22/DE_transformed!E21-1)*100</f>
        <v>-5.3822082254126329</v>
      </c>
      <c r="P22" s="37">
        <f>(DE_transformed!F22/DE_transformed!F21-1)*100</f>
        <v>-5.449597114280702</v>
      </c>
      <c r="Q22" s="37">
        <f>(DE_transformed!G22/DE_transformed!G21-1)*100</f>
        <v>-4.851330864324666</v>
      </c>
      <c r="R22" s="37">
        <f>(DE_transformed!H22/DE_transformed!H21-1)*100</f>
        <v>1.2967958013579306</v>
      </c>
      <c r="S22" s="37">
        <f>(DE_transformed!I22/DE_transformed!I21-1)*100</f>
        <v>0.22846105053677679</v>
      </c>
      <c r="T22" s="37">
        <f>(DE_transformed!J22/DE_transformed!J21-1)*100</f>
        <v>0.84526062431737881</v>
      </c>
      <c r="U22" s="37">
        <f>(DE_RAW!I22/DE_RAW!I21-1)*100</f>
        <v>-0.81106440956825177</v>
      </c>
      <c r="V22" s="37">
        <f t="shared" si="1"/>
        <v>-0.81106440956825177</v>
      </c>
      <c r="W22" s="37">
        <f t="shared" si="2"/>
        <v>-0.81106440956825177</v>
      </c>
      <c r="X22" s="37">
        <f>100*(DE_RAW!L22/DE_RAW!L21-1)</f>
        <v>-0.57826077763917239</v>
      </c>
      <c r="Y22" s="37">
        <v>-3.55579751622798</v>
      </c>
      <c r="Z22" s="37">
        <f>(REA_transformed!B22/REA_transformed!B21-1)*100</f>
        <v>0.48138044225514154</v>
      </c>
      <c r="AA22" s="37">
        <f>(REA_transformed!C22/REA_transformed!C21-1)*100</f>
        <v>1.1337497888852077</v>
      </c>
      <c r="AB22" s="37">
        <f>(REA_transformed!D22/REA_transformed!D21-1)*100</f>
        <v>-1.9809381812974092E-2</v>
      </c>
      <c r="AC22" s="37">
        <f>(REA_transformed!E22/REA_transformed!E21-1)*100</f>
        <v>-2.6065334015562325</v>
      </c>
      <c r="AD22" s="37">
        <f>(REA_transformed!F22/REA_transformed!F21-1)*100</f>
        <v>-3.1103833366907252</v>
      </c>
      <c r="AE22" s="37">
        <f>(REA_transformed!G22/REA_transformed!G21-1)*100</f>
        <v>4.2522730781979767E-2</v>
      </c>
      <c r="AF22" s="37">
        <f>(REA_transformed!H22/REA_transformed!H21-1)*100</f>
        <v>1.1647101017832284</v>
      </c>
      <c r="AG22" s="37">
        <f>(REA_transformed!I22/REA_transformed!I21-1)*100</f>
        <v>1.8457519659425436</v>
      </c>
      <c r="AH22" s="37">
        <f>(REA_transformed!J22/REA_transformed!J21-1)*100</f>
        <v>1.2852394747374429</v>
      </c>
      <c r="AI22" s="37">
        <f>(REA_transformed!K22/REA_transformed!K21-1)*100</f>
        <v>5.0005482611684693</v>
      </c>
      <c r="AJ22" s="37">
        <f>(REA_transformed!L22/REA_transformed!L21-1)*100</f>
        <v>-0.12444744318202972</v>
      </c>
      <c r="AK22" s="37">
        <f>(REA_transformed!T22/REA_transformed!T21-1)*100</f>
        <v>1.4305625220516927</v>
      </c>
      <c r="AL22" s="37">
        <f t="shared" si="3"/>
        <v>1.4305625220516927</v>
      </c>
      <c r="AM22" s="37">
        <f t="shared" si="4"/>
        <v>1.4305625220516927</v>
      </c>
      <c r="AN22" s="37">
        <v>-3.4771503261127701</v>
      </c>
      <c r="AO22" s="37">
        <f>(AWMD_exIreland!N106/AWMD_exIreland!N105-1)*100</f>
        <v>0.27694575528069976</v>
      </c>
      <c r="AP22" s="37">
        <f>(AWMD_Updated!$AZ106/AWMD_Updated!$AZ105-1)*100</f>
        <v>9.9598891223928732E-2</v>
      </c>
      <c r="AQ22">
        <f t="shared" si="0"/>
        <v>21</v>
      </c>
    </row>
    <row r="23" spans="1:43">
      <c r="A23" t="s">
        <v>363</v>
      </c>
      <c r="B23" s="37">
        <f>100*(EA_transformed!B23/EA_transformed!B22-1)</f>
        <v>0.70826736867626305</v>
      </c>
      <c r="C23" s="37">
        <f>100*(EA_transformed!C23/EA_transformed!C22-1)</f>
        <v>0.24597802398234059</v>
      </c>
      <c r="D23" s="37">
        <f>100*(EA_transformed!D23/EA_transformed!D22-1)</f>
        <v>0.442957261951471</v>
      </c>
      <c r="E23" s="37">
        <f>100*(EA_transformed!E23/EA_transformed!E22-1)</f>
        <v>5.4548213138380985</v>
      </c>
      <c r="F23" s="37">
        <f>100*(EA_transformed!F23/EA_transformed!F22-1)</f>
        <v>0.31367609125261264</v>
      </c>
      <c r="G23" s="37">
        <f>100*(EA_transformed!G23/EA_transformed!G22-1)</f>
        <v>3.8136620024209478E-2</v>
      </c>
      <c r="H23" s="37">
        <f>100*(EA_transformed!H23/EA_transformed!H22-1)</f>
        <v>-7.5633868230706724E-2</v>
      </c>
      <c r="I23" s="37">
        <v>-2.0808804311837101</v>
      </c>
      <c r="J23" s="37">
        <f>(AWMD_exIreland!I107/AWMD_exIreland!I106-1)*100</f>
        <v>0.30627366342932394</v>
      </c>
      <c r="K23" s="37">
        <v>5.27</v>
      </c>
      <c r="L23" s="37">
        <f>(DE_transformed!B23/DE_transformed!B22-1)*100</f>
        <v>1.2862735529349578</v>
      </c>
      <c r="M23" s="37">
        <f>(DE_transformed!C23/DE_transformed!C22-1)*100</f>
        <v>0.39052893949109713</v>
      </c>
      <c r="N23" s="37">
        <f>(DE_transformed!D23/DE_transformed!D22-1)*100</f>
        <v>1.0058384494458172</v>
      </c>
      <c r="O23" s="37">
        <f>(DE_transformed!E23/DE_transformed!E22-1)*100</f>
        <v>7.7323925030994944</v>
      </c>
      <c r="P23" s="37">
        <f>(DE_transformed!F23/DE_transformed!F22-1)*100</f>
        <v>7.8333446059310807</v>
      </c>
      <c r="Q23" s="37">
        <f>(DE_transformed!G23/DE_transformed!G22-1)*100</f>
        <v>6.9421107669320747</v>
      </c>
      <c r="R23" s="37">
        <f>(DE_transformed!H23/DE_transformed!H22-1)*100</f>
        <v>0.29286336828477921</v>
      </c>
      <c r="S23" s="37">
        <f>(DE_transformed!I23/DE_transformed!I22-1)*100</f>
        <v>0.59512233403038461</v>
      </c>
      <c r="T23" s="37">
        <f>(DE_transformed!J23/DE_transformed!J22-1)*100</f>
        <v>-1.0580082964429915</v>
      </c>
      <c r="U23" s="37">
        <f>(DE_RAW!I23/DE_RAW!I22-1)*100</f>
        <v>-1.1818370308936399</v>
      </c>
      <c r="V23" s="37">
        <f t="shared" si="1"/>
        <v>-1.1818370308936399</v>
      </c>
      <c r="W23" s="37">
        <f t="shared" si="2"/>
        <v>-1.1818370308936399</v>
      </c>
      <c r="X23" s="37">
        <f>100*(DE_RAW!L23/DE_RAW!L22-1)</f>
        <v>-0.48380065286505181</v>
      </c>
      <c r="Y23" s="37">
        <v>-2.9087987744041102</v>
      </c>
      <c r="Z23" s="37">
        <f>(REA_transformed!B23/REA_transformed!B22-1)*100</f>
        <v>0.46819758209257767</v>
      </c>
      <c r="AA23" s="37">
        <f>(REA_transformed!C23/REA_transformed!C22-1)*100</f>
        <v>0.18160867243159906</v>
      </c>
      <c r="AB23" s="37">
        <f>(REA_transformed!D23/REA_transformed!D22-1)*100</f>
        <v>0.24079979212390246</v>
      </c>
      <c r="AC23" s="37">
        <f>(REA_transformed!E23/REA_transformed!E22-1)*100</f>
        <v>4.6090425266729129</v>
      </c>
      <c r="AD23" s="37">
        <f>(REA_transformed!F23/REA_transformed!F22-1)*100</f>
        <v>5.1311421134267787</v>
      </c>
      <c r="AE23" s="37">
        <f>(REA_transformed!G23/REA_transformed!G22-1)*100</f>
        <v>1.9505471681412256</v>
      </c>
      <c r="AF23" s="37">
        <f>(REA_transformed!H23/REA_transformed!H22-1)*100</f>
        <v>-0.60850464818990035</v>
      </c>
      <c r="AG23" s="37">
        <f>(REA_transformed!I23/REA_transformed!I22-1)*100</f>
        <v>0.32077728885357981</v>
      </c>
      <c r="AH23" s="37">
        <f>(REA_transformed!J23/REA_transformed!J22-1)*100</f>
        <v>-0.11793819389732674</v>
      </c>
      <c r="AI23" s="37">
        <f>(REA_transformed!K23/REA_transformed!K22-1)*100</f>
        <v>-2.3133051345428979</v>
      </c>
      <c r="AJ23" s="37">
        <f>(REA_transformed!L23/REA_transformed!L22-1)*100</f>
        <v>0.56052358819436154</v>
      </c>
      <c r="AK23" s="37">
        <f>(REA_transformed!T23/REA_transformed!T22-1)*100</f>
        <v>0.9802943380650353</v>
      </c>
      <c r="AL23" s="37">
        <f t="shared" si="3"/>
        <v>0.9802943380650353</v>
      </c>
      <c r="AM23" s="37">
        <f t="shared" si="4"/>
        <v>0.9802943380650353</v>
      </c>
      <c r="AN23" s="37">
        <v>-3.6287966683474502</v>
      </c>
      <c r="AO23" s="37">
        <f>(AWMD_exIreland!N107/AWMD_exIreland!N106-1)*100</f>
        <v>-5.3781513481976351E-2</v>
      </c>
      <c r="AP23" s="37">
        <f>(AWMD_Updated!$AZ107/AWMD_Updated!$AZ106-1)*100</f>
        <v>0.90841447848821755</v>
      </c>
      <c r="AQ23">
        <f t="shared" si="0"/>
        <v>22</v>
      </c>
    </row>
    <row r="24" spans="1:43">
      <c r="A24" t="s">
        <v>364</v>
      </c>
      <c r="B24" s="37">
        <f>100*(EA_transformed!B24/EA_transformed!B23-1)</f>
        <v>0.42039115223542201</v>
      </c>
      <c r="C24" s="37">
        <f>100*(EA_transformed!C24/EA_transformed!C23-1)</f>
        <v>0.48923712934063612</v>
      </c>
      <c r="D24" s="37">
        <f>100*(EA_transformed!D24/EA_transformed!D23-1)</f>
        <v>0.82890995011166702</v>
      </c>
      <c r="E24" s="37">
        <f>100*(EA_transformed!E24/EA_transformed!E23-1)</f>
        <v>1.1597268784074188</v>
      </c>
      <c r="F24" s="37">
        <f>100*(EA_transformed!F24/EA_transformed!F23-1)</f>
        <v>1.611133922041863</v>
      </c>
      <c r="G24" s="37">
        <f>100*(EA_transformed!G24/EA_transformed!G23-1)</f>
        <v>0.89621246740421157</v>
      </c>
      <c r="H24" s="37">
        <f>100*(EA_transformed!H24/EA_transformed!H23-1)</f>
        <v>0.19058199349903937</v>
      </c>
      <c r="I24" s="37">
        <v>-1.98286054699259</v>
      </c>
      <c r="J24" s="37">
        <f>(AWMD_exIreland!I108/AWMD_exIreland!I107-1)*100</f>
        <v>0.40417845073787984</v>
      </c>
      <c r="K24" s="37">
        <v>5.0599999999999996</v>
      </c>
      <c r="L24" s="37">
        <f>(DE_transformed!B24/DE_transformed!B23-1)*100</f>
        <v>0.31436124354655703</v>
      </c>
      <c r="M24" s="37">
        <f>(DE_transformed!C24/DE_transformed!C23-1)*100</f>
        <v>7.1412237179258042E-2</v>
      </c>
      <c r="N24" s="37">
        <f>(DE_transformed!D24/DE_transformed!D23-1)*100</f>
        <v>1.4269245669197739</v>
      </c>
      <c r="O24" s="37">
        <f>(DE_transformed!E24/DE_transformed!E23-1)*100</f>
        <v>-0.31900591840239301</v>
      </c>
      <c r="P24" s="37">
        <f>(DE_transformed!F24/DE_transformed!F23-1)*100</f>
        <v>-0.99898178958062189</v>
      </c>
      <c r="Q24" s="37">
        <f>(DE_transformed!G24/DE_transformed!G23-1)*100</f>
        <v>5.0483995168739471</v>
      </c>
      <c r="R24" s="37">
        <f>(DE_transformed!H24/DE_transformed!H23-1)*100</f>
        <v>2.3489849644738436</v>
      </c>
      <c r="S24" s="37">
        <f>(DE_transformed!I24/DE_transformed!I23-1)*100</f>
        <v>0.59713980527587029</v>
      </c>
      <c r="T24" s="37">
        <f>(DE_transformed!J24/DE_transformed!J23-1)*100</f>
        <v>0.40190198382592524</v>
      </c>
      <c r="U24" s="37">
        <f>(DE_RAW!I24/DE_RAW!I23-1)*100</f>
        <v>0.20457406630298713</v>
      </c>
      <c r="V24" s="37">
        <f t="shared" si="1"/>
        <v>0.20457406630298713</v>
      </c>
      <c r="W24" s="37">
        <f t="shared" si="2"/>
        <v>0.20457406630298713</v>
      </c>
      <c r="X24" s="37">
        <f>100*(DE_RAW!L24/DE_RAW!L23-1)</f>
        <v>-0.48615266262073131</v>
      </c>
      <c r="Y24" s="37">
        <v>-3.0070242027569201</v>
      </c>
      <c r="Z24" s="37">
        <f>(REA_transformed!B24/REA_transformed!B23-1)*100</f>
        <v>0.46342606574842904</v>
      </c>
      <c r="AA24" s="37">
        <f>(REA_transformed!C24/REA_transformed!C23-1)*100</f>
        <v>0.66885067870658954</v>
      </c>
      <c r="AB24" s="37">
        <f>(REA_transformed!D24/REA_transformed!D23-1)*100</f>
        <v>0.61255270489222191</v>
      </c>
      <c r="AC24" s="37">
        <f>(REA_transformed!E24/REA_transformed!E23-1)*100</f>
        <v>1.7243129534689094</v>
      </c>
      <c r="AD24" s="37">
        <f>(REA_transformed!F24/REA_transformed!F23-1)*100</f>
        <v>2.0589082751808707</v>
      </c>
      <c r="AE24" s="37">
        <f>(REA_transformed!G24/REA_transformed!G23-1)*100</f>
        <v>-3.2575719492300426E-2</v>
      </c>
      <c r="AF24" s="37">
        <f>(REA_transformed!H24/REA_transformed!H23-1)*100</f>
        <v>-0.75684637695653256</v>
      </c>
      <c r="AG24" s="37">
        <f>(REA_transformed!I24/REA_transformed!I23-1)*100</f>
        <v>1.4011497616976953</v>
      </c>
      <c r="AH24" s="37">
        <f>(REA_transformed!J24/REA_transformed!J23-1)*100</f>
        <v>0.98211374983785404</v>
      </c>
      <c r="AI24" s="37">
        <f>(REA_transformed!K24/REA_transformed!K23-1)*100</f>
        <v>0.49694833629676527</v>
      </c>
      <c r="AJ24" s="37">
        <f>(REA_transformed!L24/REA_transformed!L23-1)*100</f>
        <v>0.17621817972153231</v>
      </c>
      <c r="AK24" s="37">
        <f>(REA_transformed!T24/REA_transformed!T23-1)*100</f>
        <v>0.50197376323297682</v>
      </c>
      <c r="AL24" s="37">
        <f t="shared" si="3"/>
        <v>0.50197376323297682</v>
      </c>
      <c r="AM24" s="37">
        <f t="shared" si="4"/>
        <v>0.50197376323297682</v>
      </c>
      <c r="AN24" s="37">
        <v>-3.0282087692582702</v>
      </c>
      <c r="AO24" s="37">
        <f>(AWMD_exIreland!N108/AWMD_exIreland!N107-1)*100</f>
        <v>-0.33668763408378766</v>
      </c>
      <c r="AP24" s="37">
        <f>(AWMD_Updated!$AZ108/AWMD_Updated!$AZ107-1)*100</f>
        <v>-1.7508669040153912</v>
      </c>
      <c r="AQ24">
        <f t="shared" si="0"/>
        <v>23</v>
      </c>
    </row>
    <row r="25" spans="1:43">
      <c r="A25" t="s">
        <v>365</v>
      </c>
      <c r="B25" s="37">
        <f>100*(EA_transformed!B25/EA_transformed!B24-1)</f>
        <v>0.48630234723292531</v>
      </c>
      <c r="C25" s="37">
        <f>100*(EA_transformed!C25/EA_transformed!C24-1)</f>
        <v>9.2651463139770129E-2</v>
      </c>
      <c r="D25" s="37">
        <f>100*(EA_transformed!D25/EA_transformed!D24-1)</f>
        <v>0.15103726406449081</v>
      </c>
      <c r="E25" s="37">
        <f>100*(EA_transformed!E25/EA_transformed!E24-1)</f>
        <v>1.4879396448508331E-2</v>
      </c>
      <c r="F25" s="37">
        <f>100*(EA_transformed!F25/EA_transformed!F24-1)</f>
        <v>3.2425231469735305</v>
      </c>
      <c r="G25" s="37">
        <f>100*(EA_transformed!G25/EA_transformed!G24-1)</f>
        <v>2.9319775352035116</v>
      </c>
      <c r="H25" s="37">
        <f>100*(EA_transformed!H25/EA_transformed!H24-1)</f>
        <v>0.67542642508930939</v>
      </c>
      <c r="I25" s="37">
        <v>-1.71160465395561</v>
      </c>
      <c r="J25" s="37">
        <f>(AWMD_exIreland!I109/AWMD_exIreland!I108-1)*100</f>
        <v>-0.22999351284261893</v>
      </c>
      <c r="K25" s="37">
        <v>4.6900000000000004</v>
      </c>
      <c r="L25" s="37">
        <f>(DE_transformed!B25/DE_transformed!B24-1)*100</f>
        <v>0.85073835684967847</v>
      </c>
      <c r="M25" s="37">
        <f>(DE_transformed!C25/DE_transformed!C24-1)*100</f>
        <v>0.24519531218656354</v>
      </c>
      <c r="N25" s="37">
        <f>(DE_transformed!D25/DE_transformed!D24-1)*100</f>
        <v>-0.14356683972279738</v>
      </c>
      <c r="O25" s="37">
        <f>(DE_transformed!E25/DE_transformed!E24-1)*100</f>
        <v>0.12935857193447919</v>
      </c>
      <c r="P25" s="37">
        <f>(DE_transformed!F25/DE_transformed!F24-1)*100</f>
        <v>0.56774989764263317</v>
      </c>
      <c r="Q25" s="37">
        <f>(DE_transformed!G25/DE_transformed!G24-1)*100</f>
        <v>-3.1318837760006657</v>
      </c>
      <c r="R25" s="37">
        <f>(DE_transformed!H25/DE_transformed!H24-1)*100</f>
        <v>4.4955237459893826</v>
      </c>
      <c r="S25" s="37">
        <f>(DE_transformed!I25/DE_transformed!I24-1)*100</f>
        <v>3.7964197426832769</v>
      </c>
      <c r="T25" s="37">
        <f>(DE_transformed!J25/DE_transformed!J24-1)*100</f>
        <v>0.40660060354249516</v>
      </c>
      <c r="U25" s="37">
        <f>(DE_RAW!I25/DE_RAW!I24-1)*100</f>
        <v>-0.99199078678743335</v>
      </c>
      <c r="V25" s="37">
        <f t="shared" si="1"/>
        <v>-0.99199078678743335</v>
      </c>
      <c r="W25" s="37">
        <f t="shared" si="2"/>
        <v>-0.99199078678743335</v>
      </c>
      <c r="X25" s="37">
        <f>100*(DE_RAW!L25/DE_RAW!L24-1)</f>
        <v>-0.1825268153365478</v>
      </c>
      <c r="Y25" s="37">
        <v>-3.5422850254284999</v>
      </c>
      <c r="Z25" s="37">
        <f>(REA_transformed!B25/REA_transformed!B24-1)*100</f>
        <v>0.33424338031888823</v>
      </c>
      <c r="AA25" s="37">
        <f>(REA_transformed!C25/REA_transformed!C24-1)*100</f>
        <v>2.6254067343667309E-2</v>
      </c>
      <c r="AB25" s="37">
        <f>(REA_transformed!D25/REA_transformed!D24-1)*100</f>
        <v>0.25816255722181936</v>
      </c>
      <c r="AC25" s="37">
        <f>(REA_transformed!E25/REA_transformed!E24-1)*100</f>
        <v>-2.8271200047835787E-2</v>
      </c>
      <c r="AD25" s="37">
        <f>(REA_transformed!F25/REA_transformed!F24-1)*100</f>
        <v>-0.20840866212489262</v>
      </c>
      <c r="AE25" s="37">
        <f>(REA_transformed!G25/REA_transformed!G24-1)*100</f>
        <v>0.93738122213637975</v>
      </c>
      <c r="AF25" s="37">
        <f>(REA_transformed!H25/REA_transformed!H24-1)*100</f>
        <v>0.46268012387371549</v>
      </c>
      <c r="AG25" s="37">
        <f>(REA_transformed!I25/REA_transformed!I24-1)*100</f>
        <v>2.8816071847714397</v>
      </c>
      <c r="AH25" s="37">
        <f>(REA_transformed!J25/REA_transformed!J24-1)*100</f>
        <v>2.6874502540432443</v>
      </c>
      <c r="AI25" s="37">
        <f>(REA_transformed!K25/REA_transformed!K24-1)*100</f>
        <v>3.819058606811776</v>
      </c>
      <c r="AJ25" s="37">
        <f>(REA_transformed!L25/REA_transformed!L24-1)*100</f>
        <v>1.0911491764981518</v>
      </c>
      <c r="AK25" s="37">
        <f>(REA_transformed!T25/REA_transformed!T24-1)*100</f>
        <v>0.10794346143041533</v>
      </c>
      <c r="AL25" s="37">
        <f t="shared" si="3"/>
        <v>0.10794346143041533</v>
      </c>
      <c r="AM25" s="37">
        <f t="shared" si="4"/>
        <v>0.10794346143041533</v>
      </c>
      <c r="AN25" s="37">
        <v>-2.6674083192979299</v>
      </c>
      <c r="AO25" s="37">
        <f>(AWMD_exIreland!N109/AWMD_exIreland!N108-1)*100</f>
        <v>0.12901684840915806</v>
      </c>
      <c r="AP25" s="37">
        <f>(AWMD_Updated!$AZ109/AWMD_Updated!$AZ108-1)*100</f>
        <v>0.87157463201246177</v>
      </c>
      <c r="AQ25">
        <f t="shared" si="0"/>
        <v>24</v>
      </c>
    </row>
    <row r="26" spans="1:43">
      <c r="A26" t="s">
        <v>109</v>
      </c>
      <c r="B26" s="37">
        <f>100*(EA_transformed!B26/EA_transformed!B25-1)</f>
        <v>0.16100611889482419</v>
      </c>
      <c r="C26" s="37">
        <f>100*(EA_transformed!C26/EA_transformed!C25-1)</f>
        <v>0.28189313871980204</v>
      </c>
      <c r="D26" s="37">
        <f>100*(EA_transformed!D26/EA_transformed!D25-1)</f>
        <v>-3.1899945876001645E-2</v>
      </c>
      <c r="E26" s="37">
        <f>100*(EA_transformed!E26/EA_transformed!E25-1)</f>
        <v>-1.2772628794221141</v>
      </c>
      <c r="F26" s="37">
        <f>100*(EA_transformed!F26/EA_transformed!F25-1)</f>
        <v>2.3484799505096188</v>
      </c>
      <c r="G26" s="37">
        <f>100*(EA_transformed!G26/EA_transformed!G25-1)</f>
        <v>2.3200586909184473</v>
      </c>
      <c r="H26" s="37">
        <f>100*(EA_transformed!H26/EA_transformed!H25-1)</f>
        <v>1.3874187758905476</v>
      </c>
      <c r="I26" s="37">
        <v>-2.1204628542303299</v>
      </c>
      <c r="J26" s="37">
        <f>(AWMD_exIreland!I110/AWMD_exIreland!I109-1)*100</f>
        <v>-0.5323108327978443</v>
      </c>
      <c r="K26" s="37">
        <v>4.3899999999999997</v>
      </c>
      <c r="L26" s="37">
        <f>(DE_transformed!B26/DE_transformed!B25-1)*100</f>
        <v>-0.58182027556360483</v>
      </c>
      <c r="M26" s="37">
        <f>(DE_transformed!C26/DE_transformed!C25-1)*100</f>
        <v>0.30676400659421788</v>
      </c>
      <c r="N26" s="37">
        <f>(DE_transformed!D26/DE_transformed!D25-1)*100</f>
        <v>0.17714248668181387</v>
      </c>
      <c r="O26" s="37">
        <f>(DE_transformed!E26/DE_transformed!E25-1)*100</f>
        <v>-3.3097439525650141</v>
      </c>
      <c r="P26" s="37">
        <f>(DE_transformed!F26/DE_transformed!F25-1)*100</f>
        <v>-3.1489961240158126</v>
      </c>
      <c r="Q26" s="37">
        <f>(DE_transformed!G26/DE_transformed!G25-1)*100</f>
        <v>-4.5512364944333861</v>
      </c>
      <c r="R26" s="37">
        <f>(DE_transformed!H26/DE_transformed!H25-1)*100</f>
        <v>1.770585951142567</v>
      </c>
      <c r="S26" s="37">
        <f>(DE_transformed!I26/DE_transformed!I25-1)*100</f>
        <v>2.8777651112503522</v>
      </c>
      <c r="T26" s="37">
        <f>(DE_transformed!J26/DE_transformed!J25-1)*100</f>
        <v>0.39741770618975103</v>
      </c>
      <c r="U26" s="37">
        <f>(DE_RAW!I26/DE_RAW!I25-1)*100</f>
        <v>-1.2358897084093434</v>
      </c>
      <c r="V26" s="37">
        <f t="shared" si="1"/>
        <v>-1.2358897084093434</v>
      </c>
      <c r="W26" s="37">
        <f t="shared" si="2"/>
        <v>-1.2358897084093434</v>
      </c>
      <c r="X26" s="37">
        <f>100*(DE_RAW!L26/DE_RAW!L25-1)</f>
        <v>0.16457452644487169</v>
      </c>
      <c r="Y26" s="37">
        <v>-4.4396409625633702</v>
      </c>
      <c r="Z26" s="37">
        <f>(REA_transformed!B26/REA_transformed!B25-1)*100</f>
        <v>0.47044130429074738</v>
      </c>
      <c r="AA26" s="37">
        <f>(REA_transformed!C26/REA_transformed!C25-1)*100</f>
        <v>0.27007531544445129</v>
      </c>
      <c r="AB26" s="37">
        <f>(REA_transformed!D26/REA_transformed!D25-1)*100</f>
        <v>-0.10801360447532105</v>
      </c>
      <c r="AC26" s="37">
        <f>(REA_transformed!E26/REA_transformed!E25-1)*100</f>
        <v>-0.51502756012022921</v>
      </c>
      <c r="AD26" s="37">
        <f>(REA_transformed!F26/REA_transformed!F25-1)*100</f>
        <v>1.3497035086040832E-2</v>
      </c>
      <c r="AE26" s="37">
        <f>(REA_transformed!G26/REA_transformed!G25-1)*100</f>
        <v>-3.3160972361788943</v>
      </c>
      <c r="AF26" s="37">
        <f>(REA_transformed!H26/REA_transformed!H25-1)*100</f>
        <v>-2.9756898094114304</v>
      </c>
      <c r="AG26" s="37">
        <f>(REA_transformed!I26/REA_transformed!I25-1)*100</f>
        <v>2.5183665534306066</v>
      </c>
      <c r="AH26" s="37">
        <f>(REA_transformed!J26/REA_transformed!J25-1)*100</f>
        <v>2.160925350965992</v>
      </c>
      <c r="AI26" s="37">
        <f>(REA_transformed!K26/REA_transformed!K25-1)*100</f>
        <v>1.099402136640304</v>
      </c>
      <c r="AJ26" s="37">
        <f>(REA_transformed!L26/REA_transformed!L25-1)*100</f>
        <v>2.1525442782251325</v>
      </c>
      <c r="AK26" s="37">
        <f>(REA_transformed!T26/REA_transformed!T25-1)*100</f>
        <v>-0.17791003169334019</v>
      </c>
      <c r="AL26" s="37">
        <f t="shared" si="3"/>
        <v>-0.17791003169334019</v>
      </c>
      <c r="AM26" s="37">
        <f t="shared" si="4"/>
        <v>-0.17791003169334019</v>
      </c>
      <c r="AN26" s="37">
        <v>-2.7281556645777698</v>
      </c>
      <c r="AO26" s="37">
        <f>(AWMD_exIreland!N110/AWMD_exIreland!N109-1)*100</f>
        <v>-0.18005619487529989</v>
      </c>
      <c r="AP26" s="37">
        <f>(AWMD_Updated!$AZ110/AWMD_Updated!$AZ109-1)*100</f>
        <v>4.1593447164616659</v>
      </c>
      <c r="AQ26">
        <f t="shared" si="0"/>
        <v>25</v>
      </c>
    </row>
    <row r="27" spans="1:43">
      <c r="A27" t="s">
        <v>366</v>
      </c>
      <c r="B27" s="37">
        <f>100*(EA_transformed!B27/EA_transformed!B26-1)</f>
        <v>1.1197492135467835</v>
      </c>
      <c r="C27" s="37">
        <f>100*(EA_transformed!C27/EA_transformed!C26-1)</f>
        <v>0.61574263738148893</v>
      </c>
      <c r="D27" s="37">
        <f>100*(EA_transformed!D27/EA_transformed!D26-1)</f>
        <v>0.73552023226597374</v>
      </c>
      <c r="E27" s="37">
        <f>100*(EA_transformed!E27/EA_transformed!E26-1)</f>
        <v>1.4154711418792543</v>
      </c>
      <c r="F27" s="37">
        <f>100*(EA_transformed!F27/EA_transformed!F26-1)</f>
        <v>3.250333683621931</v>
      </c>
      <c r="G27" s="37">
        <f>100*(EA_transformed!G27/EA_transformed!G26-1)</f>
        <v>2.7630918899706369</v>
      </c>
      <c r="H27" s="37">
        <f>100*(EA_transformed!H27/EA_transformed!H26-1)</f>
        <v>0.59550876921532492</v>
      </c>
      <c r="I27" s="37">
        <v>-1.8284904189090501</v>
      </c>
      <c r="J27" s="37">
        <f>(AWMD_exIreland!I111/AWMD_exIreland!I110-1)*100</f>
        <v>-0.16038516511454048</v>
      </c>
      <c r="K27" s="37">
        <v>4.3899999999999997</v>
      </c>
      <c r="L27" s="37">
        <f>(DE_transformed!B27/DE_transformed!B26-1)*100</f>
        <v>1.0636489926976855</v>
      </c>
      <c r="M27" s="37">
        <f>(DE_transformed!C27/DE_transformed!C26-1)*100</f>
        <v>0.17781224100006376</v>
      </c>
      <c r="N27" s="37">
        <f>(DE_transformed!D27/DE_transformed!D26-1)*100</f>
        <v>0.58860491220986688</v>
      </c>
      <c r="O27" s="37">
        <f>(DE_transformed!E27/DE_transformed!E26-1)*100</f>
        <v>2.1140982374055817</v>
      </c>
      <c r="P27" s="37">
        <f>(DE_transformed!F27/DE_transformed!F26-1)*100</f>
        <v>2.2505363429028646</v>
      </c>
      <c r="Q27" s="37">
        <f>(DE_transformed!G27/DE_transformed!G26-1)*100</f>
        <v>1.0448747253467339</v>
      </c>
      <c r="R27" s="37">
        <f>(DE_transformed!H27/DE_transformed!H26-1)*100</f>
        <v>2.8518426671352737</v>
      </c>
      <c r="S27" s="37">
        <f>(DE_transformed!I27/DE_transformed!I26-1)*100</f>
        <v>0.88512742328006322</v>
      </c>
      <c r="T27" s="37">
        <f>(DE_transformed!J27/DE_transformed!J26-1)*100</f>
        <v>-0.7053583519313289</v>
      </c>
      <c r="U27" s="37">
        <f>(DE_RAW!I27/DE_RAW!I26-1)*100</f>
        <v>-0.58351958671822857</v>
      </c>
      <c r="V27" s="37">
        <f t="shared" si="1"/>
        <v>-0.58351958671822857</v>
      </c>
      <c r="W27" s="37">
        <f t="shared" si="2"/>
        <v>-0.58351958671822857</v>
      </c>
      <c r="X27" s="37">
        <f>100*(DE_RAW!L27/DE_RAW!L26-1)</f>
        <v>-0.34149484536082353</v>
      </c>
      <c r="Y27" s="37">
        <v>-3.7342771879596599</v>
      </c>
      <c r="Z27" s="37">
        <f>(REA_transformed!B27/REA_transformed!B26-1)*100</f>
        <v>1.1435940397459543</v>
      </c>
      <c r="AA27" s="37">
        <f>(REA_transformed!C27/REA_transformed!C26-1)*100</f>
        <v>0.8056006782946934</v>
      </c>
      <c r="AB27" s="37">
        <f>(REA_transformed!D27/REA_transformed!D26-1)*100</f>
        <v>0.78918149226834267</v>
      </c>
      <c r="AC27" s="37">
        <f>(REA_transformed!E27/REA_transformed!E26-1)*100</f>
        <v>1.1609376357812007</v>
      </c>
      <c r="AD27" s="37">
        <f>(REA_transformed!F27/REA_transformed!F26-1)*100</f>
        <v>1.2850525442226424</v>
      </c>
      <c r="AE27" s="37">
        <f>(REA_transformed!G27/REA_transformed!G26-1)*100</f>
        <v>0.48050192084914123</v>
      </c>
      <c r="AF27" s="37">
        <f>(REA_transformed!H27/REA_transformed!H26-1)*100</f>
        <v>1.1502565443543444</v>
      </c>
      <c r="AG27" s="37">
        <f>(REA_transformed!I27/REA_transformed!I26-1)*100</f>
        <v>3.3657469932173889</v>
      </c>
      <c r="AH27" s="37">
        <f>(REA_transformed!J27/REA_transformed!J26-1)*100</f>
        <v>3.3044115500432181</v>
      </c>
      <c r="AI27" s="37">
        <f>(REA_transformed!K27/REA_transformed!K26-1)*100</f>
        <v>5.86205908154811</v>
      </c>
      <c r="AJ27" s="37">
        <f>(REA_transformed!L27/REA_transformed!L26-1)*100</f>
        <v>1.254702797393481</v>
      </c>
      <c r="AK27" s="37">
        <f>(REA_transformed!T27/REA_transformed!T26-1)*100</f>
        <v>3.3590186326670768E-2</v>
      </c>
      <c r="AL27" s="37">
        <f t="shared" si="3"/>
        <v>3.3590186326670768E-2</v>
      </c>
      <c r="AM27" s="37">
        <f t="shared" si="4"/>
        <v>3.3590186326670768E-2</v>
      </c>
      <c r="AN27" s="37">
        <v>-2.54562654182874</v>
      </c>
      <c r="AO27" s="37">
        <f>(AWMD_exIreland!N111/AWMD_exIreland!N110-1)*100</f>
        <v>-4.9520882449505255E-2</v>
      </c>
      <c r="AP27" s="37">
        <f>(AWMD_Updated!$AZ111/AWMD_Updated!$AZ110-1)*100</f>
        <v>2.0979169124530239</v>
      </c>
      <c r="AQ27">
        <f t="shared" si="0"/>
        <v>26</v>
      </c>
    </row>
    <row r="28" spans="1:43">
      <c r="A28" t="s">
        <v>367</v>
      </c>
      <c r="B28" s="37">
        <f>100*(EA_transformed!B28/EA_transformed!B27-1)</f>
        <v>0.72094304534193743</v>
      </c>
      <c r="C28" s="37">
        <f>100*(EA_transformed!C28/EA_transformed!C27-1)</f>
        <v>0.48567017305880533</v>
      </c>
      <c r="D28" s="37">
        <f>100*(EA_transformed!D28/EA_transformed!D27-1)</f>
        <v>0.21728889263199491</v>
      </c>
      <c r="E28" s="37">
        <f>100*(EA_transformed!E28/EA_transformed!E27-1)</f>
        <v>0.27083683810125159</v>
      </c>
      <c r="F28" s="37">
        <f>100*(EA_transformed!F28/EA_transformed!F27-1)</f>
        <v>3.576296860490924</v>
      </c>
      <c r="G28" s="37">
        <f>100*(EA_transformed!G28/EA_transformed!G27-1)</f>
        <v>3.0838503892977265</v>
      </c>
      <c r="H28" s="37">
        <f>100*(EA_transformed!H28/EA_transformed!H27-1)</f>
        <v>8.2899518142887096E-2</v>
      </c>
      <c r="I28" s="37">
        <v>-1.55078859597365</v>
      </c>
      <c r="J28" s="37">
        <f>(AWMD_exIreland!I112/AWMD_exIreland!I111-1)*100</f>
        <v>0.20759797352050136</v>
      </c>
      <c r="K28" s="37">
        <v>4.3</v>
      </c>
      <c r="L28" s="37">
        <f>(DE_transformed!B28/DE_transformed!B27-1)*100</f>
        <v>0.35612187242568538</v>
      </c>
      <c r="M28" s="37">
        <f>(DE_transformed!C28/DE_transformed!C27-1)*100</f>
        <v>-0.27369015480589454</v>
      </c>
      <c r="N28" s="37">
        <f>(DE_transformed!D28/DE_transformed!D27-1)*100</f>
        <v>2.5158839630701202E-2</v>
      </c>
      <c r="O28" s="37">
        <f>(DE_transformed!E28/DE_transformed!E27-1)*100</f>
        <v>0.13431381556154864</v>
      </c>
      <c r="P28" s="37">
        <f>(DE_transformed!F28/DE_transformed!F27-1)*100</f>
        <v>0.48515297958549031</v>
      </c>
      <c r="Q28" s="37">
        <f>(DE_transformed!G28/DE_transformed!G27-1)*100</f>
        <v>-2.6479108230136439</v>
      </c>
      <c r="R28" s="37">
        <f>(DE_transformed!H28/DE_transformed!H27-1)*100</f>
        <v>5.2701122158271829</v>
      </c>
      <c r="S28" s="37">
        <f>(DE_transformed!I28/DE_transformed!I27-1)*100</f>
        <v>3.2820598936337264</v>
      </c>
      <c r="T28" s="37">
        <f>(DE_transformed!J28/DE_transformed!J27-1)*100</f>
        <v>-0.98458732258996928</v>
      </c>
      <c r="U28" s="37">
        <f>(DE_RAW!I28/DE_RAW!I27-1)*100</f>
        <v>-0.23154692190675563</v>
      </c>
      <c r="V28" s="37">
        <f t="shared" si="1"/>
        <v>-0.23154692190675563</v>
      </c>
      <c r="W28" s="37">
        <f t="shared" si="2"/>
        <v>-0.23154692190675563</v>
      </c>
      <c r="X28" s="37">
        <f>100*(DE_RAW!L28/DE_RAW!L27-1)</f>
        <v>1.6163444753325429E-2</v>
      </c>
      <c r="Y28" s="37">
        <v>-3.63171923917881</v>
      </c>
      <c r="Z28" s="37">
        <f>(REA_transformed!B28/REA_transformed!B27-1)*100</f>
        <v>0.87300503197769164</v>
      </c>
      <c r="AA28" s="37">
        <f>(REA_transformed!C28/REA_transformed!C27-1)*100</f>
        <v>0.8130590641167279</v>
      </c>
      <c r="AB28" s="37">
        <f>(REA_transformed!D28/REA_transformed!D27-1)*100</f>
        <v>0.28747025066451215</v>
      </c>
      <c r="AC28" s="37">
        <f>(REA_transformed!E28/REA_transformed!E27-1)*100</f>
        <v>0.32160350880789945</v>
      </c>
      <c r="AD28" s="37">
        <f>(REA_transformed!F28/REA_transformed!F27-1)*100</f>
        <v>0.26877543984749064</v>
      </c>
      <c r="AE28" s="37">
        <f>(REA_transformed!G28/REA_transformed!G27-1)*100</f>
        <v>0.61354205953443319</v>
      </c>
      <c r="AF28" s="37">
        <f>(REA_transformed!H28/REA_transformed!H27-1)*100</f>
        <v>0.68128208203599439</v>
      </c>
      <c r="AG28" s="37">
        <f>(REA_transformed!I28/REA_transformed!I27-1)*100</f>
        <v>3.0852928830190418</v>
      </c>
      <c r="AH28" s="37">
        <f>(REA_transformed!J28/REA_transformed!J27-1)*100</f>
        <v>3.0268324907809285</v>
      </c>
      <c r="AI28" s="37">
        <f>(REA_transformed!K28/REA_transformed!K27-1)*100</f>
        <v>3.6801882191239033</v>
      </c>
      <c r="AJ28" s="37">
        <f>(REA_transformed!L28/REA_transformed!L27-1)*100</f>
        <v>0.70029876648869394</v>
      </c>
      <c r="AK28" s="37">
        <f>(REA_transformed!T28/REA_transformed!T27-1)*100</f>
        <v>0.41796526829478431</v>
      </c>
      <c r="AL28" s="37">
        <f t="shared" si="3"/>
        <v>0.41796526829478431</v>
      </c>
      <c r="AM28" s="37">
        <f t="shared" si="4"/>
        <v>0.41796526829478431</v>
      </c>
      <c r="AN28" s="37">
        <v>-2.1955832026616902</v>
      </c>
      <c r="AO28" s="37">
        <f>(AWMD_exIreland!N112/AWMD_exIreland!N111-1)*100</f>
        <v>0.30087695479072973</v>
      </c>
      <c r="AP28" s="37">
        <f>(AWMD_Updated!$AZ112/AWMD_Updated!$AZ111-1)*100</f>
        <v>2.7717247885020058</v>
      </c>
      <c r="AQ28">
        <f t="shared" si="0"/>
        <v>27</v>
      </c>
    </row>
    <row r="29" spans="1:43">
      <c r="A29" t="s">
        <v>368</v>
      </c>
      <c r="B29" s="37">
        <f>100*(EA_transformed!B29/EA_transformed!B28-1)</f>
        <v>0.97179362976023143</v>
      </c>
      <c r="C29" s="37">
        <f>100*(EA_transformed!C29/EA_transformed!C28-1)</f>
        <v>1.1508207635886336</v>
      </c>
      <c r="D29" s="37">
        <f>100*(EA_transformed!D29/EA_transformed!D28-1)</f>
        <v>-0.56254271631525077</v>
      </c>
      <c r="E29" s="37">
        <f>100*(EA_transformed!E29/EA_transformed!E28-1)</f>
        <v>1.9446786330786114</v>
      </c>
      <c r="F29" s="37">
        <f>100*(EA_transformed!F29/EA_transformed!F28-1)</f>
        <v>1.426896127865307</v>
      </c>
      <c r="G29" s="37">
        <f>100*(EA_transformed!G29/EA_transformed!G28-1)</f>
        <v>2.2608065508896047</v>
      </c>
      <c r="H29" s="37">
        <f>100*(EA_transformed!H29/EA_transformed!H28-1)</f>
        <v>0.1772934569447715</v>
      </c>
      <c r="I29" s="37">
        <v>-1.5977481917585199</v>
      </c>
      <c r="J29" s="37">
        <f>(AWMD_exIreland!I113/AWMD_exIreland!I112-1)*100</f>
        <v>0.54987199095100081</v>
      </c>
      <c r="K29" s="37">
        <v>4.4400000000000004</v>
      </c>
      <c r="L29" s="37">
        <f>(DE_transformed!B29/DE_transformed!B28-1)*100</f>
        <v>0.71810230204354397</v>
      </c>
      <c r="M29" s="37">
        <f>(DE_transformed!C29/DE_transformed!C28-1)*100</f>
        <v>0.69990542926712251</v>
      </c>
      <c r="N29" s="37">
        <f>(DE_transformed!D29/DE_transformed!D28-1)*100</f>
        <v>-1.7985801248511235</v>
      </c>
      <c r="O29" s="37">
        <f>(DE_transformed!E29/DE_transformed!E28-1)*100</f>
        <v>1.1167469475659608</v>
      </c>
      <c r="P29" s="37">
        <f>(DE_transformed!F29/DE_transformed!F28-1)*100</f>
        <v>2.1639904325770454</v>
      </c>
      <c r="Q29" s="37">
        <f>(DE_transformed!G29/DE_transformed!G28-1)*100</f>
        <v>-7.4553764492141354</v>
      </c>
      <c r="R29" s="37">
        <f>(DE_transformed!H29/DE_transformed!H28-1)*100</f>
        <v>1.3975223521905278</v>
      </c>
      <c r="S29" s="37">
        <f>(DE_transformed!I29/DE_transformed!I28-1)*100</f>
        <v>1.2828130744429789</v>
      </c>
      <c r="T29" s="37">
        <f>(DE_transformed!J29/DE_transformed!J28-1)*100</f>
        <v>0.96668347086257267</v>
      </c>
      <c r="U29" s="37">
        <f>(DE_RAW!I29/DE_RAW!I28-1)*100</f>
        <v>0.24692690693688402</v>
      </c>
      <c r="V29" s="37">
        <f t="shared" si="1"/>
        <v>0.24692690693688402</v>
      </c>
      <c r="W29" s="37">
        <f t="shared" si="2"/>
        <v>0.24692690693688402</v>
      </c>
      <c r="X29" s="37">
        <f>100*(DE_RAW!L29/DE_RAW!L28-1)</f>
        <v>2.9089498690981763E-2</v>
      </c>
      <c r="Y29" s="37">
        <v>-3.9355360788822402</v>
      </c>
      <c r="Z29" s="37">
        <f>(REA_transformed!B29/REA_transformed!B28-1)*100</f>
        <v>1.078090285075195</v>
      </c>
      <c r="AA29" s="37">
        <f>(REA_transformed!C29/REA_transformed!C28-1)*100</f>
        <v>1.3445704428116212</v>
      </c>
      <c r="AB29" s="37">
        <f>(REA_transformed!D29/REA_transformed!D28-1)*100</f>
        <v>-0.11454360418736709</v>
      </c>
      <c r="AC29" s="37">
        <f>(REA_transformed!E29/REA_transformed!E28-1)*100</f>
        <v>2.2494574169762638</v>
      </c>
      <c r="AD29" s="37">
        <f>(REA_transformed!F29/REA_transformed!F28-1)*100</f>
        <v>2.2206306081901106</v>
      </c>
      <c r="AE29" s="37">
        <f>(REA_transformed!G29/REA_transformed!G28-1)*100</f>
        <v>2.4082142956319386</v>
      </c>
      <c r="AF29" s="37">
        <f>(REA_transformed!H29/REA_transformed!H28-1)*100</f>
        <v>2.2712284609896827</v>
      </c>
      <c r="AG29" s="37">
        <f>(REA_transformed!I29/REA_transformed!I28-1)*100</f>
        <v>1.43418793278276</v>
      </c>
      <c r="AH29" s="37">
        <f>(REA_transformed!J29/REA_transformed!J28-1)*100</f>
        <v>2.5350620500141474</v>
      </c>
      <c r="AI29" s="37">
        <f>(REA_transformed!K29/REA_transformed!K28-1)*100</f>
        <v>0.57058899967716847</v>
      </c>
      <c r="AJ29" s="37">
        <f>(REA_transformed!L29/REA_transformed!L28-1)*100</f>
        <v>-0.13571539218955042</v>
      </c>
      <c r="AK29" s="37">
        <f>(REA_transformed!T29/REA_transformed!T28-1)*100</f>
        <v>0.69340686236534221</v>
      </c>
      <c r="AL29" s="37">
        <f t="shared" si="3"/>
        <v>0.69340686236534221</v>
      </c>
      <c r="AM29" s="37">
        <f t="shared" si="4"/>
        <v>0.69340686236534221</v>
      </c>
      <c r="AN29" s="37">
        <v>-1.8796687722070899</v>
      </c>
      <c r="AO29" s="37">
        <f>(AWMD_exIreland!N113/AWMD_exIreland!N112-1)*100</f>
        <v>-0.17719236408747507</v>
      </c>
      <c r="AP29" s="37">
        <f>(AWMD_Updated!$AZ113/AWMD_Updated!$AZ112-1)*100</f>
        <v>-4.4170601489731176</v>
      </c>
      <c r="AQ29">
        <f t="shared" si="0"/>
        <v>28</v>
      </c>
    </row>
    <row r="30" spans="1:43">
      <c r="A30" t="s">
        <v>369</v>
      </c>
      <c r="B30" s="37">
        <f>100*(EA_transformed!B30/EA_transformed!B29-1)</f>
        <v>0.65121313258946767</v>
      </c>
      <c r="C30" s="37">
        <f>100*(EA_transformed!C30/EA_transformed!C29-1)</f>
        <v>0.53170534808082426</v>
      </c>
      <c r="D30" s="37">
        <f>100*(EA_transformed!D30/EA_transformed!D29-1)</f>
        <v>1.2865137004823168</v>
      </c>
      <c r="E30" s="37">
        <f>100*(EA_transformed!E30/EA_transformed!E29-1)</f>
        <v>1.9858295269892245</v>
      </c>
      <c r="F30" s="37">
        <f>100*(EA_transformed!F30/EA_transformed!F29-1)</f>
        <v>1.5880206389796925</v>
      </c>
      <c r="G30" s="37">
        <f>100*(EA_transformed!G30/EA_transformed!G29-1)</f>
        <v>3.0717658023261318</v>
      </c>
      <c r="H30" s="37">
        <f>100*(EA_transformed!H30/EA_transformed!H29-1)</f>
        <v>0.7189287724663318</v>
      </c>
      <c r="I30" s="37">
        <v>-1.5541363989633299</v>
      </c>
      <c r="J30" s="37">
        <f>(AWMD_exIreland!I114/AWMD_exIreland!I113-1)*100</f>
        <v>-0.29114318514660287</v>
      </c>
      <c r="K30" s="37">
        <v>4.26</v>
      </c>
      <c r="L30" s="37">
        <f>(DE_transformed!B30/DE_transformed!B29-1)*100</f>
        <v>0.9570199690509984</v>
      </c>
      <c r="M30" s="37">
        <f>(DE_transformed!C30/DE_transformed!C29-1)*100</f>
        <v>0.52154942903159807</v>
      </c>
      <c r="N30" s="37">
        <f>(DE_transformed!D30/DE_transformed!D29-1)*100</f>
        <v>3.7240136025414872</v>
      </c>
      <c r="O30" s="37">
        <f>(DE_transformed!E30/DE_transformed!E29-1)*100</f>
        <v>2.5724580335905411</v>
      </c>
      <c r="P30" s="37">
        <f>(DE_transformed!F30/DE_transformed!F29-1)*100</f>
        <v>1.6456367512912795</v>
      </c>
      <c r="Q30" s="37">
        <f>(DE_transformed!G30/DE_transformed!G29-1)*100</f>
        <v>10.94743071844686</v>
      </c>
      <c r="R30" s="37">
        <f>(DE_transformed!H30/DE_transformed!H29-1)*100</f>
        <v>2.1604418061898167</v>
      </c>
      <c r="S30" s="37">
        <f>(DE_transformed!I30/DE_transformed!I29-1)*100</f>
        <v>3.7977354516090855</v>
      </c>
      <c r="T30" s="37">
        <f>(DE_transformed!J30/DE_transformed!J29-1)*100</f>
        <v>0.78315588500363909</v>
      </c>
      <c r="U30" s="37">
        <f>(DE_RAW!I30/DE_RAW!I29-1)*100</f>
        <v>-0.41322314049586639</v>
      </c>
      <c r="V30" s="37">
        <f t="shared" si="1"/>
        <v>-0.41322314049586639</v>
      </c>
      <c r="W30" s="37">
        <f t="shared" si="2"/>
        <v>-0.41322314049586639</v>
      </c>
      <c r="X30" s="37">
        <f>100*(DE_RAW!L30/DE_RAW!L29-1)</f>
        <v>-1.111541941320926</v>
      </c>
      <c r="Y30" s="37">
        <v>-3.90878189498545</v>
      </c>
      <c r="Z30" s="37">
        <f>(REA_transformed!B30/REA_transformed!B29-1)*100</f>
        <v>0.53022025884703616</v>
      </c>
      <c r="AA30" s="37">
        <f>(REA_transformed!C30/REA_transformed!C29-1)*100</f>
        <v>0.54073965027066073</v>
      </c>
      <c r="AB30" s="37">
        <f>(REA_transformed!D30/REA_transformed!D29-1)*100</f>
        <v>0.42074676355168261</v>
      </c>
      <c r="AC30" s="37">
        <f>(REA_transformed!E30/REA_transformed!E29-1)*100</f>
        <v>1.7743419172389752</v>
      </c>
      <c r="AD30" s="37">
        <f>(REA_transformed!F30/REA_transformed!F29-1)*100</f>
        <v>2.4539534398674734</v>
      </c>
      <c r="AE30" s="37">
        <f>(REA_transformed!G30/REA_transformed!G29-1)*100</f>
        <v>-1.9616031370973341</v>
      </c>
      <c r="AF30" s="37">
        <f>(REA_transformed!H30/REA_transformed!H29-1)*100</f>
        <v>-2.3658591188038258</v>
      </c>
      <c r="AG30" s="37">
        <f>(REA_transformed!I30/REA_transformed!I29-1)*100</f>
        <v>1.4164742854391177</v>
      </c>
      <c r="AH30" s="37">
        <f>(REA_transformed!J30/REA_transformed!J29-1)*100</f>
        <v>2.8657701451012096</v>
      </c>
      <c r="AI30" s="37">
        <f>(REA_transformed!K30/REA_transformed!K29-1)*100</f>
        <v>2.0183076745549755</v>
      </c>
      <c r="AJ30" s="37">
        <f>(REA_transformed!L30/REA_transformed!L29-1)*100</f>
        <v>0.76650543559586559</v>
      </c>
      <c r="AK30" s="37">
        <f>(REA_transformed!T30/REA_transformed!T29-1)*100</f>
        <v>-0.24484711929975145</v>
      </c>
      <c r="AL30" s="37">
        <f t="shared" si="3"/>
        <v>-0.24484711929975145</v>
      </c>
      <c r="AM30" s="37">
        <f t="shared" si="4"/>
        <v>-0.24484711929975145</v>
      </c>
      <c r="AN30" s="37">
        <v>-1.57772784833577</v>
      </c>
      <c r="AO30" s="37">
        <f>(AWMD_exIreland!N114/AWMD_exIreland!N113-1)*100</f>
        <v>-0.96722830614356381</v>
      </c>
      <c r="AP30" s="37">
        <f>(AWMD_Updated!$AZ114/AWMD_Updated!$AZ113-1)*100</f>
        <v>5.0508440868668458E-2</v>
      </c>
      <c r="AQ30">
        <f t="shared" si="0"/>
        <v>29</v>
      </c>
    </row>
    <row r="31" spans="1:43">
      <c r="A31" t="s">
        <v>370</v>
      </c>
      <c r="B31" s="37">
        <f>100*(EA_transformed!B31/EA_transformed!B30-1)</f>
        <v>0.29720019241001872</v>
      </c>
      <c r="C31" s="37">
        <f>100*(EA_transformed!C31/EA_transformed!C30-1)</f>
        <v>0.5199402698638611</v>
      </c>
      <c r="D31" s="37">
        <f>100*(EA_transformed!D31/EA_transformed!D30-1)</f>
        <v>0.48193272526118047</v>
      </c>
      <c r="E31" s="37">
        <f>100*(EA_transformed!E31/EA_transformed!E30-1)</f>
        <v>0.38253039931788191</v>
      </c>
      <c r="F31" s="37">
        <f>100*(EA_transformed!F31/EA_transformed!F30-1)</f>
        <v>1.4535700302717558</v>
      </c>
      <c r="G31" s="37">
        <f>100*(EA_transformed!G31/EA_transformed!G30-1)</f>
        <v>1.3799983335687216</v>
      </c>
      <c r="H31" s="37">
        <f>100*(EA_transformed!H31/EA_transformed!H30-1)</f>
        <v>0.19618511669199368</v>
      </c>
      <c r="I31" s="37">
        <v>-1.2341323392541801</v>
      </c>
      <c r="J31" s="37">
        <f>(AWMD_exIreland!I115/AWMD_exIreland!I114-1)*100</f>
        <v>0.55964266300381205</v>
      </c>
      <c r="K31" s="37">
        <v>4.09</v>
      </c>
      <c r="L31" s="37">
        <f>(DE_transformed!B31/DE_transformed!B30-1)*100</f>
        <v>-0.47038978259228426</v>
      </c>
      <c r="M31" s="37">
        <f>(DE_transformed!C31/DE_transformed!C30-1)*100</f>
        <v>-0.33753433874234018</v>
      </c>
      <c r="N31" s="37">
        <f>(DE_transformed!D31/DE_transformed!D30-1)*100</f>
        <v>0.4756297805109444</v>
      </c>
      <c r="O31" s="37">
        <f>(DE_transformed!E31/DE_transformed!E30-1)*100</f>
        <v>-1.1476202490165788</v>
      </c>
      <c r="P31" s="37">
        <f>(DE_transformed!F31/DE_transformed!F30-1)*100</f>
        <v>-0.98177158965629951</v>
      </c>
      <c r="Q31" s="37">
        <f>(DE_transformed!G31/DE_transformed!G30-1)*100</f>
        <v>-2.5206212633072878</v>
      </c>
      <c r="R31" s="37">
        <f>(DE_transformed!H31/DE_transformed!H30-1)*100</f>
        <v>1.6437325325077135</v>
      </c>
      <c r="S31" s="37">
        <f>(DE_transformed!I31/DE_transformed!I30-1)*100</f>
        <v>2.3485721091385914</v>
      </c>
      <c r="T31" s="37">
        <f>(DE_transformed!J31/DE_transformed!J30-1)*100</f>
        <v>0.2812202630208871</v>
      </c>
      <c r="U31" s="37">
        <f>(DE_RAW!I31/DE_RAW!I30-1)*100</f>
        <v>0.68120075148336845</v>
      </c>
      <c r="V31" s="37">
        <f t="shared" si="1"/>
        <v>0.68120075148336845</v>
      </c>
      <c r="W31" s="37">
        <f t="shared" si="2"/>
        <v>0.68120075148336845</v>
      </c>
      <c r="X31" s="37">
        <f>100*(DE_RAW!L31/DE_RAW!L30-1)</f>
        <v>-0.98353156450136092</v>
      </c>
      <c r="Y31" s="37">
        <v>-3.4927900012631499</v>
      </c>
      <c r="Z31" s="37">
        <f>(REA_transformed!B31/REA_transformed!B30-1)*100</f>
        <v>0.61526723253850779</v>
      </c>
      <c r="AA31" s="37">
        <f>(REA_transformed!C31/REA_transformed!C30-1)*100</f>
        <v>0.88423050274819559</v>
      </c>
      <c r="AB31" s="37">
        <f>(REA_transformed!D31/REA_transformed!D30-1)*100</f>
        <v>0.48542047301540769</v>
      </c>
      <c r="AC31" s="37">
        <f>(REA_transformed!E31/REA_transformed!E30-1)*100</f>
        <v>0.94278746796552237</v>
      </c>
      <c r="AD31" s="37">
        <f>(REA_transformed!F31/REA_transformed!F30-1)*100</f>
        <v>0.59499809697822759</v>
      </c>
      <c r="AE31" s="37">
        <f>(REA_transformed!G31/REA_transformed!G30-1)*100</f>
        <v>2.9407556706068538</v>
      </c>
      <c r="AF31" s="37">
        <f>(REA_transformed!H31/REA_transformed!H30-1)*100</f>
        <v>2.6330066422848297</v>
      </c>
      <c r="AG31" s="37">
        <f>(REA_transformed!I31/REA_transformed!I30-1)*100</f>
        <v>1.3951852715429425</v>
      </c>
      <c r="AH31" s="37">
        <f>(REA_transformed!J31/REA_transformed!J30-1)*100</f>
        <v>1.1052497771409486</v>
      </c>
      <c r="AI31" s="37">
        <f>(REA_transformed!K31/REA_transformed!K30-1)*100</f>
        <v>-0.58197501596711776</v>
      </c>
      <c r="AJ31" s="37">
        <f>(REA_transformed!L31/REA_transformed!L30-1)*100</f>
        <v>0.15486999629445997</v>
      </c>
      <c r="AK31" s="37">
        <f>(REA_transformed!T31/REA_transformed!T30-1)*100</f>
        <v>0.53153882342249492</v>
      </c>
      <c r="AL31" s="37">
        <f t="shared" si="3"/>
        <v>0.53153882342249492</v>
      </c>
      <c r="AM31" s="37">
        <f t="shared" si="4"/>
        <v>0.53153882342249492</v>
      </c>
      <c r="AN31" s="37">
        <v>-0.94053051418977995</v>
      </c>
      <c r="AO31" s="37">
        <f>(AWMD_exIreland!N115/AWMD_exIreland!N114-1)*100</f>
        <v>-1.0051151754304044</v>
      </c>
      <c r="AP31" s="37">
        <f>(AWMD_Updated!$AZ115/AWMD_Updated!$AZ114-1)*100</f>
        <v>-1.6954756965936513</v>
      </c>
      <c r="AQ31">
        <f t="shared" si="0"/>
        <v>30</v>
      </c>
    </row>
    <row r="32" spans="1:43">
      <c r="A32" t="s">
        <v>371</v>
      </c>
      <c r="B32" s="37">
        <f>100*(EA_transformed!B32/EA_transformed!B31-1)</f>
        <v>0.45086956821638324</v>
      </c>
      <c r="C32" s="37">
        <f>100*(EA_transformed!C32/EA_transformed!C31-1)</f>
        <v>0.95161197033122313</v>
      </c>
      <c r="D32" s="37">
        <f>100*(EA_transformed!D32/EA_transformed!D31-1)</f>
        <v>0.18603726684185418</v>
      </c>
      <c r="E32" s="37">
        <f>100*(EA_transformed!E32/EA_transformed!E31-1)</f>
        <v>1.6227508755468856</v>
      </c>
      <c r="F32" s="37">
        <f>100*(EA_transformed!F32/EA_transformed!F31-1)</f>
        <v>-0.16289738953517707</v>
      </c>
      <c r="G32" s="37">
        <f>100*(EA_transformed!G32/EA_transformed!G31-1)</f>
        <v>1.2020983051519885</v>
      </c>
      <c r="H32" s="37">
        <f>100*(EA_transformed!H32/EA_transformed!H31-1)</f>
        <v>0.13925898046440732</v>
      </c>
      <c r="I32" s="37">
        <v>-1.2106453786118401</v>
      </c>
      <c r="J32" s="37">
        <f>(AWMD_exIreland!I116/AWMD_exIreland!I115-1)*100</f>
        <v>0.49661066006629895</v>
      </c>
      <c r="K32" s="37">
        <v>3.95</v>
      </c>
      <c r="L32" s="37">
        <f>(DE_transformed!B32/DE_transformed!B31-1)*100</f>
        <v>0.48574912429439898</v>
      </c>
      <c r="M32" s="37">
        <f>(DE_transformed!C32/DE_transformed!C31-1)*100</f>
        <v>0.7619594550239972</v>
      </c>
      <c r="N32" s="37">
        <f>(DE_transformed!D32/DE_transformed!D31-1)*100</f>
        <v>2.6306866237679749E-2</v>
      </c>
      <c r="O32" s="37">
        <f>(DE_transformed!E32/DE_transformed!E31-1)*100</f>
        <v>1.0202379687985985</v>
      </c>
      <c r="P32" s="37">
        <f>(DE_transformed!F32/DE_transformed!F31-1)*100</f>
        <v>0.93097355436084772</v>
      </c>
      <c r="Q32" s="37">
        <f>(DE_transformed!G32/DE_transformed!G31-1)*100</f>
        <v>1.7708917083252285</v>
      </c>
      <c r="R32" s="37">
        <f>(DE_transformed!H32/DE_transformed!H31-1)*100</f>
        <v>-1.1715625340828928</v>
      </c>
      <c r="S32" s="37">
        <f>(DE_transformed!I32/DE_transformed!I31-1)*100</f>
        <v>0.57200781888029351</v>
      </c>
      <c r="T32" s="37">
        <f>(DE_transformed!J32/DE_transformed!J31-1)*100</f>
        <v>-0.14849600401132257</v>
      </c>
      <c r="U32" s="37">
        <f>(DE_RAW!I32/DE_RAW!I31-1)*100</f>
        <v>0.33158368125008053</v>
      </c>
      <c r="V32" s="37">
        <f t="shared" si="1"/>
        <v>0.33158368125008053</v>
      </c>
      <c r="W32" s="37">
        <f t="shared" si="2"/>
        <v>0.33158368125008053</v>
      </c>
      <c r="X32" s="37">
        <f>100*(DE_RAW!L32/DE_RAW!L31-1)</f>
        <v>-1.5532015532015553</v>
      </c>
      <c r="Y32" s="37">
        <v>-2.8920627741681599</v>
      </c>
      <c r="Z32" s="37">
        <f>(REA_transformed!B32/REA_transformed!B31-1)*100</f>
        <v>0.43980895442139456</v>
      </c>
      <c r="AA32" s="37">
        <f>(REA_transformed!C32/REA_transformed!C31-1)*100</f>
        <v>1.0339501860884948</v>
      </c>
      <c r="AB32" s="37">
        <f>(REA_transformed!D32/REA_transformed!D31-1)*100</f>
        <v>0.24587569689924482</v>
      </c>
      <c r="AC32" s="37">
        <f>(REA_transformed!E32/REA_transformed!E31-1)*100</f>
        <v>1.8390660242363577</v>
      </c>
      <c r="AD32" s="37">
        <f>(REA_transformed!F32/REA_transformed!F31-1)*100</f>
        <v>1.9777746385673867</v>
      </c>
      <c r="AE32" s="37">
        <f>(REA_transformed!G32/REA_transformed!G31-1)*100</f>
        <v>1.060375777517919</v>
      </c>
      <c r="AF32" s="37">
        <f>(REA_transformed!H32/REA_transformed!H31-1)*100</f>
        <v>0.87403196731601351</v>
      </c>
      <c r="AG32" s="37">
        <f>(REA_transformed!I32/REA_transformed!I31-1)*100</f>
        <v>0.13515824192962267</v>
      </c>
      <c r="AH32" s="37">
        <f>(REA_transformed!J32/REA_transformed!J31-1)*100</f>
        <v>1.3785402466160557</v>
      </c>
      <c r="AI32" s="37">
        <f>(REA_transformed!K32/REA_transformed!K31-1)*100</f>
        <v>0.18468286754815821</v>
      </c>
      <c r="AJ32" s="37">
        <f>(REA_transformed!L32/REA_transformed!L31-1)*100</f>
        <v>0.28650569821695449</v>
      </c>
      <c r="AK32" s="37">
        <f>(REA_transformed!T32/REA_transformed!T31-1)*100</f>
        <v>0.56909666697617656</v>
      </c>
      <c r="AL32" s="37">
        <f t="shared" si="3"/>
        <v>0.56909666697617656</v>
      </c>
      <c r="AM32" s="37">
        <f t="shared" si="4"/>
        <v>0.56909666697617656</v>
      </c>
      <c r="AN32" s="37">
        <v>-0.38113911294010899</v>
      </c>
      <c r="AO32" s="37">
        <f>(AWMD_exIreland!N116/AWMD_exIreland!N115-1)*100</f>
        <v>-1.1485774796659354</v>
      </c>
      <c r="AP32" s="37">
        <f>(AWMD_Updated!$AZ116/AWMD_Updated!$AZ115-1)*100</f>
        <v>-3.4124959310935954</v>
      </c>
      <c r="AQ32">
        <f t="shared" si="0"/>
        <v>31</v>
      </c>
    </row>
    <row r="33" spans="1:43">
      <c r="A33" t="s">
        <v>372</v>
      </c>
      <c r="B33" s="37">
        <f>100*(EA_transformed!B33/EA_transformed!B32-1)</f>
        <v>0.27582537353239012</v>
      </c>
      <c r="C33" s="37">
        <f>100*(EA_transformed!C33/EA_transformed!C32-1)</f>
        <v>0.93138531175402939</v>
      </c>
      <c r="D33" s="37">
        <f>100*(EA_transformed!D33/EA_transformed!D32-1)</f>
        <v>0.19341502439178537</v>
      </c>
      <c r="E33" s="37">
        <f>100*(EA_transformed!E33/EA_transformed!E32-1)</f>
        <v>0.74066060478383822</v>
      </c>
      <c r="F33" s="37">
        <f>100*(EA_transformed!F33/EA_transformed!F32-1)</f>
        <v>-0.62680510124907274</v>
      </c>
      <c r="G33" s="37">
        <f>100*(EA_transformed!G33/EA_transformed!G32-1)</f>
        <v>1.2069682834534357</v>
      </c>
      <c r="H33" s="37">
        <f>100*(EA_transformed!H33/EA_transformed!H32-1)</f>
        <v>0.5118049658004109</v>
      </c>
      <c r="I33" s="37">
        <v>-1.6460311450617799</v>
      </c>
      <c r="J33" s="37">
        <f>(AWMD_exIreland!I117/AWMD_exIreland!I116-1)*100</f>
        <v>1.0366871343823192</v>
      </c>
      <c r="K33" s="37">
        <v>3.81</v>
      </c>
      <c r="L33" s="37">
        <f>(DE_transformed!B33/DE_transformed!B32-1)*100</f>
        <v>-2.441193644051598E-2</v>
      </c>
      <c r="M33" s="37">
        <f>(DE_transformed!C33/DE_transformed!C32-1)*100</f>
        <v>0.93658231503839229</v>
      </c>
      <c r="N33" s="37">
        <f>(DE_transformed!D33/DE_transformed!D32-1)*100</f>
        <v>-0.33011075367591625</v>
      </c>
      <c r="O33" s="37">
        <f>(DE_transformed!E33/DE_transformed!E32-1)*100</f>
        <v>-0.84779005308186495</v>
      </c>
      <c r="P33" s="37">
        <f>(DE_transformed!F33/DE_transformed!F32-1)*100</f>
        <v>-0.45098396009488617</v>
      </c>
      <c r="Q33" s="37">
        <f>(DE_transformed!G33/DE_transformed!G32-1)*100</f>
        <v>-4.1571233331554431</v>
      </c>
      <c r="R33" s="37">
        <f>(DE_transformed!H33/DE_transformed!H32-1)*100</f>
        <v>-1.6206717241503465</v>
      </c>
      <c r="S33" s="37">
        <f>(DE_transformed!I33/DE_transformed!I32-1)*100</f>
        <v>-0.42287722375508041</v>
      </c>
      <c r="T33" s="37">
        <f>(DE_transformed!J33/DE_transformed!J32-1)*100</f>
        <v>0.73335838219501515</v>
      </c>
      <c r="U33" s="37">
        <f>(DE_RAW!I33/DE_RAW!I32-1)*100</f>
        <v>0.95399930423611945</v>
      </c>
      <c r="V33" s="37">
        <f t="shared" si="1"/>
        <v>0.95399930423611945</v>
      </c>
      <c r="W33" s="37">
        <f t="shared" si="2"/>
        <v>0.95399930423611945</v>
      </c>
      <c r="X33" s="37">
        <f>100*(DE_RAW!L33/DE_RAW!L32-1)</f>
        <v>-1.2972501871571174</v>
      </c>
      <c r="Y33" s="37">
        <v>-2.90385494683817</v>
      </c>
      <c r="Z33" s="37">
        <f>(REA_transformed!B33/REA_transformed!B32-1)*100</f>
        <v>0.40090429567696262</v>
      </c>
      <c r="AA33" s="37">
        <f>(REA_transformed!C33/REA_transformed!C32-1)*100</f>
        <v>0.93298040571925256</v>
      </c>
      <c r="AB33" s="37">
        <f>(REA_transformed!D33/REA_transformed!D32-1)*100</f>
        <v>0.38617805989136222</v>
      </c>
      <c r="AC33" s="37">
        <f>(REA_transformed!E33/REA_transformed!E32-1)*100</f>
        <v>1.3045374568324108</v>
      </c>
      <c r="AD33" s="37">
        <f>(REA_transformed!F33/REA_transformed!F32-1)*100</f>
        <v>1.2907657736707989</v>
      </c>
      <c r="AE33" s="37">
        <f>(REA_transformed!G33/REA_transformed!G32-1)*100</f>
        <v>1.3825515287199996</v>
      </c>
      <c r="AF33" s="37">
        <f>(REA_transformed!H33/REA_transformed!H32-1)*100</f>
        <v>1.0875116498149318</v>
      </c>
      <c r="AG33" s="37">
        <f>(REA_transformed!I33/REA_transformed!I32-1)*100</f>
        <v>-0.33752306993373171</v>
      </c>
      <c r="AH33" s="37">
        <f>(REA_transformed!J33/REA_transformed!J32-1)*100</f>
        <v>1.6632818891403778</v>
      </c>
      <c r="AI33" s="37">
        <f>(REA_transformed!K33/REA_transformed!K32-1)*100</f>
        <v>-1.1371483348045497</v>
      </c>
      <c r="AJ33" s="37">
        <f>(REA_transformed!L33/REA_transformed!L32-1)*100</f>
        <v>0.36128560466395232</v>
      </c>
      <c r="AK33" s="37">
        <f>(REA_transformed!T33/REA_transformed!T32-1)*100</f>
        <v>1.0831398602660691</v>
      </c>
      <c r="AL33" s="37">
        <f t="shared" si="3"/>
        <v>1.0831398602660691</v>
      </c>
      <c r="AM33" s="37">
        <f t="shared" si="4"/>
        <v>1.0831398602660691</v>
      </c>
      <c r="AN33" s="37">
        <v>-0.64980553190774804</v>
      </c>
      <c r="AO33" s="37">
        <f>(AWMD_exIreland!N117/AWMD_exIreland!N116-1)*100</f>
        <v>-1.0407035704292911</v>
      </c>
      <c r="AP33" s="37">
        <f>(AWMD_Updated!$AZ117/AWMD_Updated!$AZ116-1)*100</f>
        <v>-4.2607035635034656</v>
      </c>
      <c r="AQ33">
        <f t="shared" si="0"/>
        <v>32</v>
      </c>
    </row>
    <row r="34" spans="1:43" s="45" customFormat="1">
      <c r="A34" s="45" t="s">
        <v>159</v>
      </c>
      <c r="B34" s="46">
        <f>100*(EA_transformed!B34/EA_transformed!B33-1)</f>
        <v>0.90410132623268691</v>
      </c>
      <c r="C34" s="46">
        <f>100*(EA_transformed!C34/EA_transformed!C33-1)</f>
        <v>0.6514250239175734</v>
      </c>
      <c r="D34" s="46">
        <f>100*(EA_transformed!D34/EA_transformed!D33-1)</f>
        <v>1.4680693581441417</v>
      </c>
      <c r="E34" s="46">
        <f>100*(EA_transformed!E34/EA_transformed!E33-1)</f>
        <v>2.0528878165809061</v>
      </c>
      <c r="F34" s="46">
        <f>100*(EA_transformed!F34/EA_transformed!F33-1)</f>
        <v>0.82451911444170189</v>
      </c>
      <c r="G34" s="46">
        <f>100*(EA_transformed!G34/EA_transformed!G33-1)</f>
        <v>1.5210597482264943</v>
      </c>
      <c r="H34" s="46">
        <f>100*(EA_transformed!H34/EA_transformed!H33-1)</f>
        <v>0.55947347898772648</v>
      </c>
      <c r="I34" s="46">
        <v>-1.6142749115085799</v>
      </c>
      <c r="J34" s="46">
        <f>(AWMD_exIreland!I118/AWMD_exIreland!I117-1)*100</f>
        <v>0.17151339550596223</v>
      </c>
      <c r="K34" s="46">
        <v>3.0536507936507902</v>
      </c>
      <c r="L34" s="46">
        <f>(DE_transformed!B34/DE_transformed!B33-1)*100</f>
        <v>1.2077831738154687</v>
      </c>
      <c r="M34" s="46">
        <f>(DE_transformed!C34/DE_transformed!C33-1)*100</f>
        <v>1.4923910894765635</v>
      </c>
      <c r="N34" s="46">
        <f>(DE_transformed!D34/DE_transformed!D33-1)*100</f>
        <v>3.2557810909286999</v>
      </c>
      <c r="O34" s="46">
        <f>(DE_transformed!E34/DE_transformed!E33-1)*100</f>
        <v>3.2430334564760299</v>
      </c>
      <c r="P34" s="37">
        <f>(DE_transformed!F34/DE_transformed!F33-1)*100</f>
        <v>1.0459174982909714</v>
      </c>
      <c r="Q34" s="37">
        <f>(DE_transformed!G34/DE_transformed!G33-1)*100</f>
        <v>22.275377709034295</v>
      </c>
      <c r="R34" s="46">
        <f>(DE_transformed!H34/DE_transformed!H33-1)*100</f>
        <v>0.61238281149849083</v>
      </c>
      <c r="S34" s="46">
        <f>(DE_transformed!I34/DE_transformed!I33-1)*100</f>
        <v>4.1798047231231594</v>
      </c>
      <c r="T34" s="46">
        <f>(DE_transformed!J34/DE_transformed!J33-1)*100</f>
        <v>2.1689093672105919E-2</v>
      </c>
      <c r="U34" s="46">
        <f>(DE_RAW!I34/DE_RAW!I33-1)*100</f>
        <v>0.16964652555964133</v>
      </c>
      <c r="V34" s="37">
        <f t="shared" si="1"/>
        <v>0.16964652555964133</v>
      </c>
      <c r="W34" s="37">
        <f t="shared" si="2"/>
        <v>0.16964652555964133</v>
      </c>
      <c r="X34" s="37">
        <f>100*(DE_RAW!L34/DE_RAW!L33-1)</f>
        <v>-0.73469480166636902</v>
      </c>
      <c r="Y34" s="46">
        <v>-2.8257339305448101</v>
      </c>
      <c r="Z34" s="46">
        <f>(REA_transformed!B34/REA_transformed!B33-1)*100</f>
        <v>0.78620404702576252</v>
      </c>
      <c r="AA34" s="46">
        <f>(REA_transformed!C34/REA_transformed!C33-1)*100</f>
        <v>0.30896676586777971</v>
      </c>
      <c r="AB34" s="46">
        <f>(REA_transformed!D34/REA_transformed!D33-1)*100</f>
        <v>0.82125011976561524</v>
      </c>
      <c r="AC34" s="46">
        <f>(REA_transformed!E34/REA_transformed!E33-1)*100</f>
        <v>1.6408440338916419</v>
      </c>
      <c r="AD34" s="37">
        <f>(REA_transformed!F34/REA_transformed!F33-1)*100</f>
        <v>1.845010618391818</v>
      </c>
      <c r="AE34" s="37">
        <f>(REA_transformed!G34/REA_transformed!G33-1)*100</f>
        <v>0.48532467820849856</v>
      </c>
      <c r="AF34" s="37">
        <f>(REA_transformed!H34/REA_transformed!H33-1)*100</f>
        <v>0.60186783959634838</v>
      </c>
      <c r="AG34" s="46">
        <f>(REA_transformed!I34/REA_transformed!I33-1)*100</f>
        <v>0.88226565819029545</v>
      </c>
      <c r="AH34" s="46">
        <f>(REA_transformed!J34/REA_transformed!J33-1)*100</f>
        <v>0.78331296488265423</v>
      </c>
      <c r="AI34" s="37">
        <f>(REA_transformed!K34/REA_transformed!K33-1)*100</f>
        <v>-0.26677543466115949</v>
      </c>
      <c r="AJ34" s="46">
        <f>(REA_transformed!L34/REA_transformed!L33-1)*100</f>
        <v>0.89353499643609613</v>
      </c>
      <c r="AK34" s="46">
        <f>(REA_transformed!T34/REA_transformed!T33-1)*100</f>
        <v>0.16559001127129935</v>
      </c>
      <c r="AL34" s="37">
        <f t="shared" si="3"/>
        <v>0.16559001127129935</v>
      </c>
      <c r="AM34" s="37">
        <f t="shared" si="4"/>
        <v>0.16559001127129935</v>
      </c>
      <c r="AN34" s="46">
        <v>-0.59427081494213096</v>
      </c>
      <c r="AO34" s="37">
        <f>(AWMD_exIreland!N118/AWMD_exIreland!N117-1)*100</f>
        <v>-0.5545589885549318</v>
      </c>
      <c r="AP34" s="37">
        <f>(AWMD_Updated!$AZ118/AWMD_Updated!$AZ117-1)*100</f>
        <v>2.0721539942508249</v>
      </c>
      <c r="AQ34" s="45">
        <f t="shared" si="0"/>
        <v>33</v>
      </c>
    </row>
    <row r="35" spans="1:43">
      <c r="A35" t="s">
        <v>373</v>
      </c>
      <c r="B35" s="37">
        <f>100*(EA_transformed!B35/EA_transformed!B34-1)</f>
        <v>0.41182956497491929</v>
      </c>
      <c r="C35" s="37">
        <f>100*(EA_transformed!C35/EA_transformed!C34-1)</f>
        <v>0.78379113160917946</v>
      </c>
      <c r="D35" s="37">
        <f>100*(EA_transformed!D35/EA_transformed!D34-1)</f>
        <v>-0.3406374983415561</v>
      </c>
      <c r="E35" s="37">
        <f>100*(EA_transformed!E35/EA_transformed!E34-1)</f>
        <v>1.1769274693836485</v>
      </c>
      <c r="F35" s="37">
        <f>100*(EA_transformed!F35/EA_transformed!F34-1)</f>
        <v>2.5900908549915114</v>
      </c>
      <c r="G35" s="37">
        <f>100*(EA_transformed!G35/EA_transformed!G34-1)</f>
        <v>2.2092301280645321</v>
      </c>
      <c r="H35" s="37">
        <f>100*(EA_transformed!H35/EA_transformed!H34-1)</f>
        <v>0.1039689599076743</v>
      </c>
      <c r="I35" s="37">
        <v>-0.810736870517208</v>
      </c>
      <c r="J35" s="37">
        <f>(AWMD_exIreland!I119/AWMD_exIreland!I118-1)*100</f>
        <v>0.21778731874020352</v>
      </c>
      <c r="K35" s="37">
        <v>2.6086153846153799</v>
      </c>
      <c r="L35" s="37">
        <f>(DE_transformed!B35/DE_transformed!B34-1)*100</f>
        <v>-0.13174762455970823</v>
      </c>
      <c r="M35" s="37">
        <f>(DE_transformed!C35/DE_transformed!C34-1)*100</f>
        <v>0.4174787416643122</v>
      </c>
      <c r="N35" s="37">
        <f>(DE_transformed!D35/DE_transformed!D34-1)*100</f>
        <v>-0.6345755934433539</v>
      </c>
      <c r="O35" s="37">
        <f>(DE_transformed!E35/DE_transformed!E34-1)*100</f>
        <v>0.68859598628170371</v>
      </c>
      <c r="P35" s="37">
        <f>(DE_transformed!F35/DE_transformed!F34-1)*100</f>
        <v>0.73549654737921077</v>
      </c>
      <c r="Q35" s="37">
        <f>(DE_transformed!G35/DE_transformed!G34-1)*100</f>
        <v>0.35286061151924564</v>
      </c>
      <c r="R35" s="37">
        <f>(DE_transformed!H35/DE_transformed!H34-1)*100</f>
        <v>5.2641137114124437</v>
      </c>
      <c r="S35" s="37">
        <f>(DE_transformed!I35/DE_transformed!I34-1)*100</f>
        <v>3.1032458166392773</v>
      </c>
      <c r="T35" s="37">
        <f>(DE_transformed!J35/DE_transformed!J34-1)*100</f>
        <v>1.0217164808097756</v>
      </c>
      <c r="U35" s="37">
        <f>(DE_RAW!I35/DE_RAW!I34-1)*100</f>
        <v>0.32151788195133868</v>
      </c>
      <c r="V35" s="37">
        <f t="shared" si="1"/>
        <v>0.32151788195133868</v>
      </c>
      <c r="W35" s="37">
        <f t="shared" si="2"/>
        <v>0.32151788195133868</v>
      </c>
      <c r="X35" s="37">
        <f>100*(DE_RAW!L35/DE_RAW!L34-1)</f>
        <v>0.82338316968308956</v>
      </c>
      <c r="Y35" s="37">
        <v>-2.78938638664162</v>
      </c>
      <c r="Z35" s="37">
        <f>(REA_transformed!B35/REA_transformed!B34-1)*100</f>
        <v>0.63516742634328605</v>
      </c>
      <c r="AA35" s="37">
        <f>(REA_transformed!C35/REA_transformed!C34-1)*100</f>
        <v>0.94088258412734493</v>
      </c>
      <c r="AB35" s="37">
        <f>(REA_transformed!D35/REA_transformed!D34-1)*100</f>
        <v>-0.22994002935653457</v>
      </c>
      <c r="AC35" s="37">
        <f>(REA_transformed!E35/REA_transformed!E34-1)*100</f>
        <v>1.3493906092032271</v>
      </c>
      <c r="AD35" s="37">
        <f>(REA_transformed!F35/REA_transformed!F34-1)*100</f>
        <v>1.2785759540354436</v>
      </c>
      <c r="AE35" s="37">
        <f>(REA_transformed!G35/REA_transformed!G34-1)*100</f>
        <v>1.7556026789687706</v>
      </c>
      <c r="AF35" s="37">
        <f>(REA_transformed!H35/REA_transformed!H34-1)*100</f>
        <v>1.8720175389057125</v>
      </c>
      <c r="AG35" s="37">
        <f>(REA_transformed!I35/REA_transformed!I34-1)*100</f>
        <v>1.8164139264552404</v>
      </c>
      <c r="AH35" s="37">
        <f>(REA_transformed!J35/REA_transformed!J34-1)*100</f>
        <v>1.9518519559181602</v>
      </c>
      <c r="AI35" s="37">
        <f>(REA_transformed!K35/REA_transformed!K34-1)*100</f>
        <v>4.4626386404058804</v>
      </c>
      <c r="AJ35" s="37">
        <f>(REA_transformed!L35/REA_transformed!L34-1)*100</f>
        <v>-0.19314838367108234</v>
      </c>
      <c r="AK35" s="37">
        <f>(REA_transformed!T35/REA_transformed!T34-1)*100</f>
        <v>0.19044894133712909</v>
      </c>
      <c r="AL35" s="37">
        <f t="shared" si="3"/>
        <v>0.19044894133712909</v>
      </c>
      <c r="AM35" s="37">
        <f t="shared" si="4"/>
        <v>0.19044894133712909</v>
      </c>
      <c r="AN35" s="37">
        <v>0.66728278062554003</v>
      </c>
      <c r="AO35" s="37">
        <f>(AWMD_exIreland!N119/AWMD_exIreland!N118-1)*100</f>
        <v>0.98433053374151758</v>
      </c>
      <c r="AP35" s="37">
        <f>(AWMD_Updated!$AZ119/AWMD_Updated!$AZ118-1)*100</f>
        <v>3.9099799184694417</v>
      </c>
      <c r="AQ35">
        <f t="shared" ref="AQ35:AQ66" si="5">AQ34+1</f>
        <v>34</v>
      </c>
    </row>
    <row r="36" spans="1:43">
      <c r="A36" t="s">
        <v>374</v>
      </c>
      <c r="B36" s="37">
        <f>100*(EA_transformed!B36/EA_transformed!B35-1)</f>
        <v>1.2165590783652869</v>
      </c>
      <c r="C36" s="37">
        <f>100*(EA_transformed!C36/EA_transformed!C35-1)</f>
        <v>0.93896103810640064</v>
      </c>
      <c r="D36" s="37">
        <f>100*(EA_transformed!D36/EA_transformed!D35-1)</f>
        <v>0.31521412156059192</v>
      </c>
      <c r="E36" s="37">
        <f>100*(EA_transformed!E36/EA_transformed!E35-1)</f>
        <v>1.5329966836272746</v>
      </c>
      <c r="F36" s="37">
        <f>100*(EA_transformed!F36/EA_transformed!F35-1)</f>
        <v>2.565979234420257</v>
      </c>
      <c r="G36" s="37">
        <f>100*(EA_transformed!G36/EA_transformed!G35-1)</f>
        <v>2.4860462672369188</v>
      </c>
      <c r="H36" s="37">
        <f>100*(EA_transformed!H36/EA_transformed!H35-1)</f>
        <v>1.0203086402190698</v>
      </c>
      <c r="I36" s="37">
        <v>-1.19091616009171</v>
      </c>
      <c r="J36" s="37">
        <f>(AWMD_exIreland!I120/AWMD_exIreland!I119-1)*100</f>
        <v>9.046649279893515E-2</v>
      </c>
      <c r="K36" s="37">
        <v>2.46575757575757</v>
      </c>
      <c r="L36" s="37">
        <f>(DE_transformed!B36/DE_transformed!B35-1)*100</f>
        <v>1.354513746079844</v>
      </c>
      <c r="M36" s="37">
        <f>(DE_transformed!C36/DE_transformed!C35-1)*100</f>
        <v>-5.0282218998176642E-2</v>
      </c>
      <c r="N36" s="37">
        <f>(DE_transformed!D36/DE_transformed!D35-1)*100</f>
        <v>0.6468515105494177</v>
      </c>
      <c r="O36" s="37">
        <f>(DE_transformed!E36/DE_transformed!E35-1)*100</f>
        <v>1.631770356430895</v>
      </c>
      <c r="P36" s="37">
        <f>(DE_transformed!F36/DE_transformed!F35-1)*100</f>
        <v>2.0774282500710228</v>
      </c>
      <c r="Q36" s="37">
        <f>(DE_transformed!G36/DE_transformed!G35-1)*100</f>
        <v>-1.5706139047027778</v>
      </c>
      <c r="R36" s="37">
        <f>(DE_transformed!H36/DE_transformed!H35-1)*100</f>
        <v>2.0524796794367806</v>
      </c>
      <c r="S36" s="37">
        <f>(DE_transformed!I36/DE_transformed!I35-1)*100</f>
        <v>2.4626062751040179</v>
      </c>
      <c r="T36" s="37">
        <f>(DE_transformed!J36/DE_transformed!J35-1)*100</f>
        <v>0.35142016454530189</v>
      </c>
      <c r="U36" s="37">
        <f>(DE_RAW!I36/DE_RAW!I35-1)*100</f>
        <v>-0.34290839070455492</v>
      </c>
      <c r="V36" s="37">
        <f t="shared" si="1"/>
        <v>-0.34290839070455492</v>
      </c>
      <c r="W36" s="37">
        <f t="shared" si="2"/>
        <v>-0.34290839070455492</v>
      </c>
      <c r="X36" s="37">
        <f>100*(DE_RAW!L36/DE_RAW!L35-1)</f>
        <v>1.1446798402877434</v>
      </c>
      <c r="Y36" s="37">
        <v>-2.55618971679234</v>
      </c>
      <c r="Z36" s="37">
        <f>(REA_transformed!B36/REA_transformed!B35-1)*100</f>
        <v>1.1639954300760591</v>
      </c>
      <c r="AA36" s="37">
        <f>(REA_transformed!C36/REA_transformed!C35-1)*100</f>
        <v>1.3537345089869479</v>
      </c>
      <c r="AB36" s="37">
        <f>(REA_transformed!D36/REA_transformed!D35-1)*100</f>
        <v>0.19402849557723645</v>
      </c>
      <c r="AC36" s="37">
        <f>(REA_transformed!E36/REA_transformed!E35-1)*100</f>
        <v>1.4989562415950175</v>
      </c>
      <c r="AD36" s="37">
        <f>(REA_transformed!F36/REA_transformed!F35-1)*100</f>
        <v>1.7990951709400127</v>
      </c>
      <c r="AE36" s="37">
        <f>(REA_transformed!G36/REA_transformed!G35-1)*100</f>
        <v>-0.21465089861915088</v>
      </c>
      <c r="AF36" s="37">
        <f>(REA_transformed!H36/REA_transformed!H35-1)*100</f>
        <v>0.12201945824532601</v>
      </c>
      <c r="AG36" s="37">
        <f>(REA_transformed!I36/REA_transformed!I35-1)*100</f>
        <v>2.717089505849013</v>
      </c>
      <c r="AH36" s="37">
        <f>(REA_transformed!J36/REA_transformed!J35-1)*100</f>
        <v>2.4904412608476756</v>
      </c>
      <c r="AI36" s="37">
        <f>(REA_transformed!K36/REA_transformed!K35-1)*100</f>
        <v>6.1331653978818235</v>
      </c>
      <c r="AJ36" s="37">
        <f>(REA_transformed!L36/REA_transformed!L35-1)*100</f>
        <v>1.3049558698461805</v>
      </c>
      <c r="AK36" s="37">
        <f>(REA_transformed!T36/REA_transformed!T35-1)*100</f>
        <v>0.2750254043353495</v>
      </c>
      <c r="AL36" s="37">
        <f t="shared" si="3"/>
        <v>0.2750254043353495</v>
      </c>
      <c r="AM36" s="37">
        <f t="shared" si="4"/>
        <v>0.2750254043353495</v>
      </c>
      <c r="AN36" s="37">
        <v>0.37979209051912899</v>
      </c>
      <c r="AO36" s="37">
        <f>(AWMD_exIreland!N120/AWMD_exIreland!N119-1)*100</f>
        <v>1.7295781348699135</v>
      </c>
      <c r="AP36" s="37">
        <f>(AWMD_Updated!$AZ120/AWMD_Updated!$AZ119-1)*100</f>
        <v>0.77260032974419968</v>
      </c>
      <c r="AQ36">
        <f t="shared" si="5"/>
        <v>35</v>
      </c>
    </row>
    <row r="37" spans="1:43">
      <c r="A37" t="s">
        <v>375</v>
      </c>
      <c r="B37" s="37">
        <f>100*(EA_transformed!B37/EA_transformed!B36-1)</f>
        <v>0.95098590802122906</v>
      </c>
      <c r="C37" s="37">
        <f>100*(EA_transformed!C37/EA_transformed!C36-1)</f>
        <v>0.74255663066031818</v>
      </c>
      <c r="D37" s="37">
        <f>100*(EA_transformed!D37/EA_transformed!D36-1)</f>
        <v>0.93671718397181358</v>
      </c>
      <c r="E37" s="37">
        <f>100*(EA_transformed!E37/EA_transformed!E36-1)</f>
        <v>0.74891967108907664</v>
      </c>
      <c r="F37" s="37">
        <f>100*(EA_transformed!F37/EA_transformed!F36-1)</f>
        <v>3.0564879056759864</v>
      </c>
      <c r="G37" s="37">
        <f>100*(EA_transformed!G37/EA_transformed!G36-1)</f>
        <v>2.7408853207248951</v>
      </c>
      <c r="H37" s="37">
        <f>100*(EA_transformed!H37/EA_transformed!H36-1)</f>
        <v>0.19370898699184735</v>
      </c>
      <c r="I37" s="37">
        <v>-0.77136908145362104</v>
      </c>
      <c r="J37" s="37">
        <f>(AWMD_exIreland!I121/AWMD_exIreland!I120-1)*100</f>
        <v>0.30808892035645297</v>
      </c>
      <c r="K37" s="37">
        <v>2.8313846153846098</v>
      </c>
      <c r="L37" s="37">
        <f>(DE_transformed!B37/DE_transformed!B36-1)*100</f>
        <v>0.44836034881030606</v>
      </c>
      <c r="M37" s="37">
        <f>(DE_transformed!C37/DE_transformed!C36-1)*100</f>
        <v>1.1779660999768682</v>
      </c>
      <c r="N37" s="37">
        <f>(DE_transformed!D37/DE_transformed!D36-1)*100</f>
        <v>-0.72984007683538632</v>
      </c>
      <c r="O37" s="37">
        <f>(DE_transformed!E37/DE_transformed!E36-1)*100</f>
        <v>-0.70475671454230948</v>
      </c>
      <c r="P37" s="37">
        <f>(DE_transformed!F37/DE_transformed!F36-1)*100</f>
        <v>-0.80732155775682379</v>
      </c>
      <c r="Q37" s="37">
        <f>(DE_transformed!G37/DE_transformed!G36-1)*100</f>
        <v>5.9563425089859123E-2</v>
      </c>
      <c r="R37" s="37">
        <f>(DE_transformed!H37/DE_transformed!H36-1)*100</f>
        <v>2.0862480003519979</v>
      </c>
      <c r="S37" s="37">
        <f>(DE_transformed!I37/DE_transformed!I36-1)*100</f>
        <v>3.0693281574323272E-2</v>
      </c>
      <c r="T37" s="37">
        <f>(DE_transformed!J37/DE_transformed!J36-1)*100</f>
        <v>0.64913073782677522</v>
      </c>
      <c r="U37" s="37">
        <f>(DE_RAW!I37/DE_RAW!I36-1)*100</f>
        <v>-8.7345491119883434E-2</v>
      </c>
      <c r="V37" s="37">
        <f t="shared" si="1"/>
        <v>-8.7345491119883434E-2</v>
      </c>
      <c r="W37" s="37">
        <f t="shared" si="2"/>
        <v>-8.7345491119883434E-2</v>
      </c>
      <c r="X37" s="37">
        <f>100*(DE_RAW!L37/DE_RAW!L36-1)</f>
        <v>1.8261929524384657</v>
      </c>
      <c r="Y37" s="37">
        <v>-2.3548024938259902</v>
      </c>
      <c r="Z37" s="37">
        <f>(REA_transformed!B37/REA_transformed!B36-1)*100</f>
        <v>1.1556984864868891</v>
      </c>
      <c r="AA37" s="37">
        <f>(REA_transformed!C37/REA_transformed!C36-1)*100</f>
        <v>0.56703051712694297</v>
      </c>
      <c r="AB37" s="37">
        <f>(REA_transformed!D37/REA_transformed!D36-1)*100</f>
        <v>1.5563576483460517</v>
      </c>
      <c r="AC37" s="37">
        <f>(REA_transformed!E37/REA_transformed!E36-1)*100</f>
        <v>1.2576368232452673</v>
      </c>
      <c r="AD37" s="37">
        <f>(REA_transformed!F37/REA_transformed!F36-1)*100</f>
        <v>1.2914648801751749</v>
      </c>
      <c r="AE37" s="37">
        <f>(REA_transformed!G37/REA_transformed!G36-1)*100</f>
        <v>1.0606019387203292</v>
      </c>
      <c r="AF37" s="37">
        <f>(REA_transformed!H37/REA_transformed!H36-1)*100</f>
        <v>0.98605500260646739</v>
      </c>
      <c r="AG37" s="37">
        <f>(REA_transformed!I37/REA_transformed!I36-1)*100</f>
        <v>3.3417516162650207</v>
      </c>
      <c r="AH37" s="37">
        <f>(REA_transformed!J37/REA_transformed!J36-1)*100</f>
        <v>3.5183206442424009</v>
      </c>
      <c r="AI37" s="37">
        <f>(REA_transformed!K37/REA_transformed!K36-1)*100</f>
        <v>5.8241721567156013</v>
      </c>
      <c r="AJ37" s="37">
        <f>(REA_transformed!L37/REA_transformed!L36-1)*100</f>
        <v>7.9912317403429967E-2</v>
      </c>
      <c r="AK37" s="37">
        <f>(REA_transformed!T37/REA_transformed!T36-1)*100</f>
        <v>0.4912669072407283</v>
      </c>
      <c r="AL37" s="37">
        <f t="shared" si="3"/>
        <v>0.4912669072407283</v>
      </c>
      <c r="AM37" s="37">
        <f t="shared" si="4"/>
        <v>0.4912669072407283</v>
      </c>
      <c r="AN37" s="37">
        <v>0.93992072879469302</v>
      </c>
      <c r="AO37" s="37">
        <f>(AWMD_exIreland!N121/AWMD_exIreland!N120-1)*100</f>
        <v>1.6846815725817477</v>
      </c>
      <c r="AP37" s="37">
        <f>(AWMD_Updated!$AZ121/AWMD_Updated!$AZ120-1)*100</f>
        <v>1.2082561582127394</v>
      </c>
      <c r="AQ37">
        <f t="shared" si="5"/>
        <v>36</v>
      </c>
    </row>
    <row r="38" spans="1:43">
      <c r="A38" t="s">
        <v>101</v>
      </c>
      <c r="B38" s="37">
        <f>100*(EA_transformed!B38/EA_transformed!B37-1)</f>
        <v>1.1911615219878158</v>
      </c>
      <c r="C38" s="37">
        <f>100*(EA_transformed!C38/EA_transformed!C37-1)</f>
        <v>0.84231131876633114</v>
      </c>
      <c r="D38" s="37">
        <f>100*(EA_transformed!D38/EA_transformed!D37-1)</f>
        <v>0.89665842779738103</v>
      </c>
      <c r="E38" s="37">
        <f>100*(EA_transformed!E38/EA_transformed!E37-1)</f>
        <v>1.8039122441971367</v>
      </c>
      <c r="F38" s="37">
        <f>100*(EA_transformed!F38/EA_transformed!F37-1)</f>
        <v>3.8559830231860603</v>
      </c>
      <c r="G38" s="37">
        <f>100*(EA_transformed!G38/EA_transformed!G37-1)</f>
        <v>2.8665489648911358</v>
      </c>
      <c r="H38" s="37">
        <f>100*(EA_transformed!H38/EA_transformed!H37-1)</f>
        <v>0.24019574659375209</v>
      </c>
      <c r="I38" s="37">
        <v>-0.54946521846140095</v>
      </c>
      <c r="J38" s="37">
        <f>(AWMD_exIreland!I122/AWMD_exIreland!I121-1)*100</f>
        <v>0.41896386245821038</v>
      </c>
      <c r="K38" s="37">
        <v>3.28353846153846</v>
      </c>
      <c r="L38" s="37">
        <f>(DE_transformed!B38/DE_transformed!B37-1)*100</f>
        <v>1.468841295327139</v>
      </c>
      <c r="M38" s="37">
        <f>(DE_transformed!C38/DE_transformed!C37-1)*100</f>
        <v>0.60445780005911054</v>
      </c>
      <c r="N38" s="37">
        <f>(DE_transformed!D38/DE_transformed!D37-1)*100</f>
        <v>2.7083354424220163</v>
      </c>
      <c r="O38" s="37">
        <f>(DE_transformed!E38/DE_transformed!E37-1)*100</f>
        <v>1.9271439955591552</v>
      </c>
      <c r="P38" s="37">
        <f>(DE_transformed!F38/DE_transformed!F37-1)*100</f>
        <v>2.2682772126477735</v>
      </c>
      <c r="Q38" s="37">
        <f>(DE_transformed!G38/DE_transformed!G37-1)*100</f>
        <v>-0.5929794020361201</v>
      </c>
      <c r="R38" s="37">
        <f>(DE_transformed!H38/DE_transformed!H37-1)*100</f>
        <v>4.6260281068605469</v>
      </c>
      <c r="S38" s="37">
        <f>(DE_transformed!I38/DE_transformed!I37-1)*100</f>
        <v>3.3534992087117521</v>
      </c>
      <c r="T38" s="37">
        <f>(DE_transformed!J38/DE_transformed!J37-1)*100</f>
        <v>0.59766894977648644</v>
      </c>
      <c r="U38" s="37">
        <f>(DE_RAW!I38/DE_RAW!I37-1)*100</f>
        <v>-0.24372152167001504</v>
      </c>
      <c r="V38" s="37">
        <f t="shared" si="1"/>
        <v>-0.24372152167001504</v>
      </c>
      <c r="W38" s="37">
        <f t="shared" si="2"/>
        <v>-0.24372152167001504</v>
      </c>
      <c r="X38" s="37">
        <f>100*(DE_RAW!L38/DE_RAW!L37-1)</f>
        <v>2.3074219693808073</v>
      </c>
      <c r="Y38" s="37">
        <v>-1.8294685601266101</v>
      </c>
      <c r="Z38" s="37">
        <f>(REA_transformed!B38/REA_transformed!B37-1)*100</f>
        <v>1.0818460835691379</v>
      </c>
      <c r="AA38" s="37">
        <f>(REA_transformed!C38/REA_transformed!C37-1)*100</f>
        <v>0.9421921263147448</v>
      </c>
      <c r="AB38" s="37">
        <f>(REA_transformed!D38/REA_transformed!D37-1)*100</f>
        <v>0.2404445527179</v>
      </c>
      <c r="AC38" s="37">
        <f>(REA_transformed!E38/REA_transformed!E37-1)*100</f>
        <v>1.7617749658190629</v>
      </c>
      <c r="AD38" s="37">
        <f>(REA_transformed!F38/REA_transformed!F37-1)*100</f>
        <v>1.8479972993699745</v>
      </c>
      <c r="AE38" s="37">
        <f>(REA_transformed!G38/REA_transformed!G37-1)*100</f>
        <v>1.2584171519459897</v>
      </c>
      <c r="AF38" s="37">
        <f>(REA_transformed!H38/REA_transformed!H37-1)*100</f>
        <v>1.983218749984883</v>
      </c>
      <c r="AG38" s="37">
        <f>(REA_transformed!I38/REA_transformed!I37-1)*100</f>
        <v>3.6297825552625396</v>
      </c>
      <c r="AH38" s="37">
        <f>(REA_transformed!J38/REA_transformed!J37-1)*100</f>
        <v>2.7296765762380382</v>
      </c>
      <c r="AI38" s="37">
        <f>(REA_transformed!K38/REA_transformed!K37-1)*100</f>
        <v>7.4426754523346572</v>
      </c>
      <c r="AJ38" s="37">
        <f>(REA_transformed!L38/REA_transformed!L37-1)*100</f>
        <v>7.561386414265403E-2</v>
      </c>
      <c r="AK38" s="37">
        <f>(REA_transformed!T38/REA_transformed!T37-1)*100</f>
        <v>0.69465386130380669</v>
      </c>
      <c r="AL38" s="37">
        <f t="shared" si="3"/>
        <v>0.69465386130380669</v>
      </c>
      <c r="AM38" s="37">
        <f t="shared" si="4"/>
        <v>0.69465386130380669</v>
      </c>
      <c r="AN38" s="37">
        <v>1.4475806505012001</v>
      </c>
      <c r="AO38" s="37">
        <f>(AWMD_exIreland!N122/AWMD_exIreland!N121-1)*100</f>
        <v>2.6534100580930975</v>
      </c>
      <c r="AP38" s="37">
        <f>(AWMD_Updated!$AZ122/AWMD_Updated!$AZ121-1)*100</f>
        <v>3.5769482631344385</v>
      </c>
      <c r="AQ38">
        <f t="shared" si="5"/>
        <v>37</v>
      </c>
    </row>
    <row r="39" spans="1:43">
      <c r="A39" t="s">
        <v>376</v>
      </c>
      <c r="B39" s="37">
        <f>100*(EA_transformed!B39/EA_transformed!B38-1)</f>
        <v>0.80397149610123009</v>
      </c>
      <c r="C39" s="37">
        <f>100*(EA_transformed!C39/EA_transformed!C38-1)</f>
        <v>0.58836134287978403</v>
      </c>
      <c r="D39" s="37">
        <f>100*(EA_transformed!D39/EA_transformed!D38-1)</f>
        <v>6.2834734957162297E-2</v>
      </c>
      <c r="E39" s="37">
        <f>100*(EA_transformed!E39/EA_transformed!E38-1)</f>
        <v>0.872329248496162</v>
      </c>
      <c r="F39" s="37">
        <f>100*(EA_transformed!F39/EA_transformed!F38-1)</f>
        <v>3.0599898751579424</v>
      </c>
      <c r="G39" s="37">
        <f>100*(EA_transformed!G39/EA_transformed!G38-1)</f>
        <v>3.1810885990150917</v>
      </c>
      <c r="H39" s="37">
        <f>100*(EA_transformed!H39/EA_transformed!H38-1)</f>
        <v>0.3081212698736735</v>
      </c>
      <c r="I39" s="37">
        <v>-0.29525177869070202</v>
      </c>
      <c r="J39" s="37">
        <f>(AWMD_exIreland!I123/AWMD_exIreland!I122-1)*100</f>
        <v>0.25131654791568092</v>
      </c>
      <c r="K39" s="37">
        <v>3.98467741935483</v>
      </c>
      <c r="L39" s="37">
        <f>(DE_transformed!B39/DE_transformed!B38-1)*100</f>
        <v>0.76127762423108258</v>
      </c>
      <c r="M39" s="37">
        <f>(DE_transformed!C39/DE_transformed!C38-1)*100</f>
        <v>0.84539681936162125</v>
      </c>
      <c r="N39" s="37">
        <f>(DE_transformed!D39/DE_transformed!D38-1)*100</f>
        <v>-0.5379885879427948</v>
      </c>
      <c r="O39" s="37">
        <f>(DE_transformed!E39/DE_transformed!E38-1)*100</f>
        <v>-3.6172703007963936E-2</v>
      </c>
      <c r="P39" s="37">
        <f>(DE_transformed!F39/DE_transformed!F38-1)*100</f>
        <v>0.20307515520550101</v>
      </c>
      <c r="Q39" s="37">
        <f>(DE_transformed!G39/DE_transformed!G38-1)*100</f>
        <v>-1.8544902833519616</v>
      </c>
      <c r="R39" s="37">
        <f>(DE_transformed!H39/DE_transformed!H38-1)*100</f>
        <v>3.6933886662361415</v>
      </c>
      <c r="S39" s="37">
        <f>(DE_transformed!I39/DE_transformed!I38-1)*100</f>
        <v>2.8990164673550201</v>
      </c>
      <c r="T39" s="37">
        <f>(DE_transformed!J39/DE_transformed!J38-1)*100</f>
        <v>0.63617937402253855</v>
      </c>
      <c r="U39" s="37">
        <f>(DE_RAW!I39/DE_RAW!I38-1)*100</f>
        <v>-8.099638835775691E-2</v>
      </c>
      <c r="V39" s="37">
        <f t="shared" si="1"/>
        <v>-8.099638835775691E-2</v>
      </c>
      <c r="W39" s="37">
        <f t="shared" si="2"/>
        <v>-8.099638835775691E-2</v>
      </c>
      <c r="X39" s="37">
        <f>100*(DE_RAW!L39/DE_RAW!L38-1)</f>
        <v>1.605925607857861</v>
      </c>
      <c r="Y39" s="37">
        <v>-1.75367440717658</v>
      </c>
      <c r="Z39" s="37">
        <f>(REA_transformed!B39/REA_transformed!B38-1)*100</f>
        <v>0.82336007106118547</v>
      </c>
      <c r="AA39" s="37">
        <f>(REA_transformed!C39/REA_transformed!C38-1)*100</f>
        <v>0.48548722874071082</v>
      </c>
      <c r="AB39" s="37">
        <f>(REA_transformed!D39/REA_transformed!D38-1)*100</f>
        <v>0.28711276640212002</v>
      </c>
      <c r="AC39" s="37">
        <f>(REA_transformed!E39/REA_transformed!E38-1)*100</f>
        <v>1.1842465149498826</v>
      </c>
      <c r="AD39" s="37">
        <f>(REA_transformed!F39/REA_transformed!F38-1)*100</f>
        <v>1.793511806856718</v>
      </c>
      <c r="AE39" s="37">
        <f>(REA_transformed!G39/REA_transformed!G38-1)*100</f>
        <v>-2.3932962987833983</v>
      </c>
      <c r="AF39" s="37">
        <f>(REA_transformed!H39/REA_transformed!H38-1)*100</f>
        <v>-2.02582459133549</v>
      </c>
      <c r="AG39" s="37">
        <f>(REA_transformed!I39/REA_transformed!I38-1)*100</f>
        <v>2.8715831108627743</v>
      </c>
      <c r="AH39" s="37">
        <f>(REA_transformed!J39/REA_transformed!J38-1)*100</f>
        <v>3.257661970962733</v>
      </c>
      <c r="AI39" s="37">
        <f>(REA_transformed!K39/REA_transformed!K38-1)*100</f>
        <v>3.8722033483986618</v>
      </c>
      <c r="AJ39" s="37">
        <f>(REA_transformed!L39/REA_transformed!L38-1)*100</f>
        <v>0.21817733187852184</v>
      </c>
      <c r="AK39" s="37">
        <f>(REA_transformed!T39/REA_transformed!T38-1)*100</f>
        <v>0.39280166809247952</v>
      </c>
      <c r="AL39" s="37">
        <f t="shared" si="3"/>
        <v>0.39280166809247952</v>
      </c>
      <c r="AM39" s="37">
        <f t="shared" si="4"/>
        <v>0.39280166809247952</v>
      </c>
      <c r="AN39" s="37">
        <v>1.64097889566168</v>
      </c>
      <c r="AO39" s="37">
        <f>(AWMD_exIreland!N123/AWMD_exIreland!N122-1)*100</f>
        <v>1.4171909688839301</v>
      </c>
      <c r="AP39" s="37">
        <f>(AWMD_Updated!$AZ123/AWMD_Updated!$AZ122-1)*100</f>
        <v>3.2016509166979956</v>
      </c>
      <c r="AQ39">
        <f t="shared" si="5"/>
        <v>38</v>
      </c>
    </row>
    <row r="40" spans="1:43">
      <c r="A40" t="s">
        <v>377</v>
      </c>
      <c r="B40" s="37">
        <f>100*(EA_transformed!B40/EA_transformed!B39-1)</f>
        <v>0.58255759161813803</v>
      </c>
      <c r="C40" s="37">
        <f>100*(EA_transformed!C40/EA_transformed!C39-1)</f>
        <v>0.32008759214892102</v>
      </c>
      <c r="D40" s="37">
        <f>100*(EA_transformed!D40/EA_transformed!D39-1)</f>
        <v>0.57440083749527027</v>
      </c>
      <c r="E40" s="37">
        <f>100*(EA_transformed!E40/EA_transformed!E39-1)</f>
        <v>1.2350459140048065</v>
      </c>
      <c r="F40" s="37">
        <f>100*(EA_transformed!F40/EA_transformed!F39-1)</f>
        <v>1.9776461685324431</v>
      </c>
      <c r="G40" s="37">
        <f>100*(EA_transformed!G40/EA_transformed!G39-1)</f>
        <v>2.6072016268327669</v>
      </c>
      <c r="H40" s="37">
        <f>100*(EA_transformed!H40/EA_transformed!H39-1)</f>
        <v>0.42792696912292705</v>
      </c>
      <c r="I40" s="37">
        <v>2.82259665977856E-2</v>
      </c>
      <c r="J40" s="37">
        <f>(AWMD_exIreland!I124/AWMD_exIreland!I123-1)*100</f>
        <v>0.50876333035434484</v>
      </c>
      <c r="K40" s="37">
        <v>4.4387692307692301</v>
      </c>
      <c r="L40" s="37">
        <f>(DE_transformed!B40/DE_transformed!B39-1)*100</f>
        <v>3.9180564378371585E-2</v>
      </c>
      <c r="M40" s="37">
        <f>(DE_transformed!C40/DE_transformed!C39-1)*100</f>
        <v>-4.490550046479802E-2</v>
      </c>
      <c r="N40" s="37">
        <f>(DE_transformed!D40/DE_transformed!D39-1)*100</f>
        <v>-0.37968210324953455</v>
      </c>
      <c r="O40" s="37">
        <f>(DE_transformed!E40/DE_transformed!E39-1)*100</f>
        <v>0.93324291163112694</v>
      </c>
      <c r="P40" s="37">
        <f>(DE_transformed!F40/DE_transformed!F39-1)*100</f>
        <v>0.97767932709660332</v>
      </c>
      <c r="Q40" s="37">
        <f>(DE_transformed!G40/DE_transformed!G39-1)*100</f>
        <v>0.58843969172279742</v>
      </c>
      <c r="R40" s="37">
        <f>(DE_transformed!H40/DE_transformed!H39-1)*100</f>
        <v>1.5969038922853507</v>
      </c>
      <c r="S40" s="37">
        <f>(DE_transformed!I40/DE_transformed!I39-1)*100</f>
        <v>3.2535041203451964</v>
      </c>
      <c r="T40" s="37">
        <f>(DE_transformed!J40/DE_transformed!J39-1)*100</f>
        <v>0.33722272647251916</v>
      </c>
      <c r="U40" s="37">
        <f>(DE_RAW!I40/DE_RAW!I39-1)*100</f>
        <v>9.9666449615276598E-2</v>
      </c>
      <c r="V40" s="37">
        <f t="shared" si="1"/>
        <v>9.9666449615276598E-2</v>
      </c>
      <c r="W40" s="37">
        <f t="shared" si="2"/>
        <v>9.9666449615276598E-2</v>
      </c>
      <c r="X40" s="37">
        <f>100*(DE_RAW!L40/DE_RAW!L39-1)</f>
        <v>1.9365880973259753</v>
      </c>
      <c r="Y40" s="37">
        <v>-1.80019759771974</v>
      </c>
      <c r="Z40" s="37">
        <f>(REA_transformed!B40/REA_transformed!B39-1)*100</f>
        <v>0.80223901805620557</v>
      </c>
      <c r="AA40" s="37">
        <f>(REA_transformed!C40/REA_transformed!C39-1)*100</f>
        <v>0.47312576685272223</v>
      </c>
      <c r="AB40" s="37">
        <f>(REA_transformed!D40/REA_transformed!D39-1)*100</f>
        <v>0.92665371846809563</v>
      </c>
      <c r="AC40" s="37">
        <f>(REA_transformed!E40/REA_transformed!E39-1)*100</f>
        <v>1.3373237311497421</v>
      </c>
      <c r="AD40" s="37">
        <f>(REA_transformed!F40/REA_transformed!F39-1)*100</f>
        <v>1.4167893877049975</v>
      </c>
      <c r="AE40" s="37">
        <f>(REA_transformed!G40/REA_transformed!G39-1)*100</f>
        <v>0.85069434793181298</v>
      </c>
      <c r="AF40" s="37">
        <f>(REA_transformed!H40/REA_transformed!H39-1)*100</f>
        <v>0.83990260283781648</v>
      </c>
      <c r="AG40" s="37">
        <f>(REA_transformed!I40/REA_transformed!I39-1)*100</f>
        <v>2.0891838749550917</v>
      </c>
      <c r="AH40" s="37">
        <f>(REA_transformed!J40/REA_transformed!J39-1)*100</f>
        <v>2.4250510204850473</v>
      </c>
      <c r="AI40" s="37">
        <f>(REA_transformed!K40/REA_transformed!K39-1)*100</f>
        <v>4.6873962302944605</v>
      </c>
      <c r="AJ40" s="37">
        <f>(REA_transformed!L40/REA_transformed!L39-1)*100</f>
        <v>0.53093181451120408</v>
      </c>
      <c r="AK40" s="37">
        <f>(REA_transformed!T40/REA_transformed!T39-1)*100</f>
        <v>0.68949718917334923</v>
      </c>
      <c r="AL40" s="37">
        <f t="shared" si="3"/>
        <v>0.68949718917334923</v>
      </c>
      <c r="AM40" s="37">
        <f t="shared" si="4"/>
        <v>0.68949718917334923</v>
      </c>
      <c r="AN40" s="37">
        <v>1.8720093038350401</v>
      </c>
      <c r="AO40" s="37">
        <f>(AWMD_exIreland!N124/AWMD_exIreland!N123-1)*100</f>
        <v>1.5769372399454751</v>
      </c>
      <c r="AP40" s="37">
        <f>(AWMD_Updated!$AZ124/AWMD_Updated!$AZ123-1)*100</f>
        <v>1.4756324221002259</v>
      </c>
      <c r="AQ40">
        <f t="shared" si="5"/>
        <v>39</v>
      </c>
    </row>
    <row r="41" spans="1:43">
      <c r="A41" t="s">
        <v>378</v>
      </c>
      <c r="B41" s="37">
        <f>100*(EA_transformed!B41/EA_transformed!B40-1)</f>
        <v>0.39395455416155745</v>
      </c>
      <c r="C41" s="37">
        <f>100*(EA_transformed!C41/EA_transformed!C40-1)</f>
        <v>0.2199707815049079</v>
      </c>
      <c r="D41" s="37">
        <f>100*(EA_transformed!D41/EA_transformed!D40-1)</f>
        <v>0.65198545902138694</v>
      </c>
      <c r="E41" s="37">
        <f>100*(EA_transformed!E41/EA_transformed!E40-1)</f>
        <v>-0.25451319043219289</v>
      </c>
      <c r="F41" s="37">
        <f>100*(EA_transformed!F41/EA_transformed!F40-1)</f>
        <v>3.4929360877711924</v>
      </c>
      <c r="G41" s="37">
        <f>100*(EA_transformed!G41/EA_transformed!G40-1)</f>
        <v>3.0849181068021592</v>
      </c>
      <c r="H41" s="37">
        <f>100*(EA_transformed!H41/EA_transformed!H40-1)</f>
        <v>-2.8847743506510426E-2</v>
      </c>
      <c r="I41" s="37">
        <v>0.32395753516492998</v>
      </c>
      <c r="J41" s="37">
        <f>(AWMD_exIreland!I125/AWMD_exIreland!I124-1)*100</f>
        <v>0.54715268234195591</v>
      </c>
      <c r="K41" s="37">
        <v>4.8052380952380904</v>
      </c>
      <c r="L41" s="37">
        <f>(DE_transformed!B41/DE_transformed!B40-1)*100</f>
        <v>-0.45723770028063271</v>
      </c>
      <c r="M41" s="37">
        <f>(DE_transformed!C41/DE_transformed!C40-1)*100</f>
        <v>-0.12001980631323184</v>
      </c>
      <c r="N41" s="37">
        <f>(DE_transformed!D41/DE_transformed!D40-1)*100</f>
        <v>0.73491478086262774</v>
      </c>
      <c r="O41" s="37">
        <f>(DE_transformed!E41/DE_transformed!E40-1)*100</f>
        <v>-1.2022147669091932</v>
      </c>
      <c r="P41" s="37">
        <f>(DE_transformed!F41/DE_transformed!F40-1)*100</f>
        <v>-1.6587458242633524</v>
      </c>
      <c r="Q41" s="37">
        <f>(DE_transformed!G41/DE_transformed!G40-1)*100</f>
        <v>2.3539341213689724</v>
      </c>
      <c r="R41" s="37">
        <f>(DE_transformed!H41/DE_transformed!H40-1)*100</f>
        <v>5.2655732305389336</v>
      </c>
      <c r="S41" s="37">
        <f>(DE_transformed!I41/DE_transformed!I40-1)*100</f>
        <v>5.0680101553102652</v>
      </c>
      <c r="T41" s="37">
        <f>(DE_transformed!J41/DE_transformed!J40-1)*100</f>
        <v>-8.6660932637783183E-2</v>
      </c>
      <c r="U41" s="37">
        <f>(DE_RAW!I41/DE_RAW!I40-1)*100</f>
        <v>0.26949526060058293</v>
      </c>
      <c r="V41" s="37">
        <f t="shared" si="1"/>
        <v>0.26949526060058293</v>
      </c>
      <c r="W41" s="37">
        <f t="shared" si="2"/>
        <v>0.26949526060058293</v>
      </c>
      <c r="X41" s="37">
        <f>100*(DE_RAW!L41/DE_RAW!L40-1)</f>
        <v>1.9609468927490603</v>
      </c>
      <c r="Y41" s="37">
        <v>-1.90079909869429</v>
      </c>
      <c r="Z41" s="37">
        <f>(REA_transformed!B41/REA_transformed!B40-1)*100</f>
        <v>0.73393735891336132</v>
      </c>
      <c r="AA41" s="37">
        <f>(REA_transformed!C41/REA_transformed!C40-1)*100</f>
        <v>0.36186024793334326</v>
      </c>
      <c r="AB41" s="37">
        <f>(REA_transformed!D41/REA_transformed!D40-1)*100</f>
        <v>0.62280571350308289</v>
      </c>
      <c r="AC41" s="37">
        <f>(REA_transformed!E41/REA_transformed!E40-1)*100</f>
        <v>6.5130511992950169E-2</v>
      </c>
      <c r="AD41" s="37">
        <f>(REA_transformed!F41/REA_transformed!F40-1)*100</f>
        <v>-0.43396341893552348</v>
      </c>
      <c r="AE41" s="37">
        <f>(REA_transformed!G41/REA_transformed!G40-1)*100</f>
        <v>3.1386226497461589</v>
      </c>
      <c r="AF41" s="37">
        <f>(REA_transformed!H41/REA_transformed!H40-1)*100</f>
        <v>3.290811763483914</v>
      </c>
      <c r="AG41" s="37">
        <f>(REA_transformed!I41/REA_transformed!I40-1)*100</f>
        <v>2.9675232882470093</v>
      </c>
      <c r="AH41" s="37">
        <f>(REA_transformed!J41/REA_transformed!J40-1)*100</f>
        <v>2.5266065643622326</v>
      </c>
      <c r="AI41" s="37">
        <f>(REA_transformed!K41/REA_transformed!K40-1)*100</f>
        <v>4.7646700045625989</v>
      </c>
      <c r="AJ41" s="37">
        <f>(REA_transformed!L41/REA_transformed!L40-1)*100</f>
        <v>8.7869427979736514E-2</v>
      </c>
      <c r="AK41" s="37">
        <f>(REA_transformed!T41/REA_transformed!T40-1)*100</f>
        <v>0.67462248421656934</v>
      </c>
      <c r="AL41" s="37">
        <f t="shared" si="3"/>
        <v>0.67462248421656934</v>
      </c>
      <c r="AM41" s="37">
        <f t="shared" si="4"/>
        <v>0.67462248421656934</v>
      </c>
      <c r="AN41" s="37">
        <v>2.3381773621475701</v>
      </c>
      <c r="AO41" s="37">
        <f>(AWMD_exIreland!N125/AWMD_exIreland!N124-1)*100</f>
        <v>1.4114828994470585</v>
      </c>
      <c r="AP41" s="37">
        <f>(AWMD_Updated!$AZ125/AWMD_Updated!$AZ124-1)*100</f>
        <v>1.8891597739234989</v>
      </c>
      <c r="AQ41">
        <f t="shared" si="5"/>
        <v>40</v>
      </c>
    </row>
    <row r="42" spans="1:43">
      <c r="A42" t="s">
        <v>106</v>
      </c>
      <c r="B42" s="37">
        <f>100*(EA_transformed!B42/EA_transformed!B41-1)</f>
        <v>1.048723620394254</v>
      </c>
      <c r="C42" s="37">
        <f>100*(EA_transformed!C42/EA_transformed!C41-1)</f>
        <v>0.88068645127816758</v>
      </c>
      <c r="D42" s="37">
        <f>100*(EA_transformed!D42/EA_transformed!D41-1)</f>
        <v>0.72358603696835999</v>
      </c>
      <c r="E42" s="37">
        <f>100*(EA_transformed!E42/EA_transformed!E41-1)</f>
        <v>0.77340458107033605</v>
      </c>
      <c r="F42" s="37">
        <f>100*(EA_transformed!F42/EA_transformed!F41-1)</f>
        <v>-0.24301300860010144</v>
      </c>
      <c r="G42" s="37">
        <f>100*(EA_transformed!G42/EA_transformed!G41-1)</f>
        <v>-1.584231406159442</v>
      </c>
      <c r="H42" s="37">
        <f>100*(EA_transformed!H42/EA_transformed!H41-1)</f>
        <v>0.27362861124398119</v>
      </c>
      <c r="I42" s="37">
        <v>0.683257809757427</v>
      </c>
      <c r="J42" s="37">
        <f>(AWMD_exIreland!I126/AWMD_exIreland!I125-1)*100</f>
        <v>0.69801202875809931</v>
      </c>
      <c r="K42" s="37">
        <v>4.8385937500000002</v>
      </c>
      <c r="L42" s="37">
        <f>(DE_transformed!B42/DE_transformed!B41-1)*100</f>
        <v>2.1155434778938886</v>
      </c>
      <c r="M42" s="37">
        <f>(DE_transformed!C42/DE_transformed!C41-1)*100</f>
        <v>1.1694792886153937</v>
      </c>
      <c r="N42" s="37">
        <f>(DE_transformed!D42/DE_transformed!D41-1)*100</f>
        <v>0.16490599432636976</v>
      </c>
      <c r="O42" s="37">
        <f>(DE_transformed!E42/DE_transformed!E41-1)*100</f>
        <v>0.67790888311269892</v>
      </c>
      <c r="P42" s="37">
        <f>(DE_transformed!F42/DE_transformed!F41-1)*100</f>
        <v>0.85404198093765871</v>
      </c>
      <c r="Q42" s="37">
        <f>(DE_transformed!G42/DE_transformed!G41-1)*100</f>
        <v>-0.64029256470723439</v>
      </c>
      <c r="R42" s="37">
        <f>(DE_transformed!H42/DE_transformed!H41-1)*100</f>
        <v>-0.31951910819681961</v>
      </c>
      <c r="S42" s="37">
        <f>(DE_transformed!I42/DE_transformed!I41-1)*100</f>
        <v>-3.7727873890658903</v>
      </c>
      <c r="T42" s="37">
        <f>(DE_transformed!J42/DE_transformed!J41-1)*100</f>
        <v>-6.3127434853449405E-2</v>
      </c>
      <c r="U42" s="37">
        <f>(DE_RAW!I42/DE_RAW!I41-1)*100</f>
        <v>0.53621787657720521</v>
      </c>
      <c r="V42" s="37">
        <f t="shared" si="1"/>
        <v>0.53621787657720521</v>
      </c>
      <c r="W42" s="37">
        <f t="shared" si="2"/>
        <v>0.53621787657720521</v>
      </c>
      <c r="X42" s="37">
        <f>100*(DE_RAW!L42/DE_RAW!L41-1)</f>
        <v>-1.7016345450109882</v>
      </c>
      <c r="Y42" s="37">
        <v>-2.13129752703176</v>
      </c>
      <c r="Z42" s="37">
        <f>(REA_transformed!B42/REA_transformed!B41-1)*100</f>
        <v>0.63215138092407308</v>
      </c>
      <c r="AA42" s="37">
        <f>(REA_transformed!C42/REA_transformed!C41-1)*100</f>
        <v>0.76511273436052907</v>
      </c>
      <c r="AB42" s="37">
        <f>(REA_transformed!D42/REA_transformed!D41-1)*100</f>
        <v>0.9273455477323278</v>
      </c>
      <c r="AC42" s="37">
        <f>(REA_transformed!E42/REA_transformed!E41-1)*100</f>
        <v>0.80504040959481493</v>
      </c>
      <c r="AD42" s="37">
        <f>(REA_transformed!F42/REA_transformed!F41-1)*100</f>
        <v>1.0277537138479786</v>
      </c>
      <c r="AE42" s="37">
        <f>(REA_transformed!G42/REA_transformed!G41-1)*100</f>
        <v>-0.51895314582292018</v>
      </c>
      <c r="AF42" s="37">
        <f>(REA_transformed!H42/REA_transformed!H41-1)*100</f>
        <v>-0.89143878070782057</v>
      </c>
      <c r="AG42" s="37">
        <f>(REA_transformed!I42/REA_transformed!I41-1)*100</f>
        <v>-0.2209840247604955</v>
      </c>
      <c r="AH42" s="37">
        <f>(REA_transformed!J42/REA_transformed!J41-1)*100</f>
        <v>-0.95705368711598293</v>
      </c>
      <c r="AI42" s="37">
        <f>(REA_transformed!K42/REA_transformed!K41-1)*100</f>
        <v>-4.4552958471716924</v>
      </c>
      <c r="AJ42" s="37">
        <f>(REA_transformed!L42/REA_transformed!L41-1)*100</f>
        <v>0.54597504133488961</v>
      </c>
      <c r="AK42" s="37">
        <f>(REA_transformed!T42/REA_transformed!T41-1)*100</f>
        <v>0.7499965155006727</v>
      </c>
      <c r="AL42" s="37">
        <f t="shared" si="3"/>
        <v>0.7499965155006727</v>
      </c>
      <c r="AM42" s="37">
        <f t="shared" si="4"/>
        <v>0.7499965155006727</v>
      </c>
      <c r="AN42" s="37">
        <v>2.7670665485514498</v>
      </c>
      <c r="AO42" s="37">
        <f>(AWMD_exIreland!N126/AWMD_exIreland!N125-1)*100</f>
        <v>-1.4169997362987519</v>
      </c>
      <c r="AP42" s="37">
        <f>(AWMD_Updated!$AZ126/AWMD_Updated!$AZ125-1)*100</f>
        <v>-5.8124511737051465</v>
      </c>
      <c r="AQ42">
        <f t="shared" si="5"/>
        <v>41</v>
      </c>
    </row>
    <row r="43" spans="1:43">
      <c r="A43" t="s">
        <v>379</v>
      </c>
      <c r="B43" s="37">
        <f>100*(EA_transformed!B43/EA_transformed!B42-1)</f>
        <v>-4.7452477179310559E-2</v>
      </c>
      <c r="C43" s="37">
        <f>100*(EA_transformed!C43/EA_transformed!C42-1)</f>
        <v>-2.915644176759713E-4</v>
      </c>
      <c r="D43" s="37">
        <f>100*(EA_transformed!D43/EA_transformed!D42-1)</f>
        <v>-0.1094668083651662</v>
      </c>
      <c r="E43" s="37">
        <f>100*(EA_transformed!E43/EA_transformed!E42-1)</f>
        <v>-0.32491706255639574</v>
      </c>
      <c r="F43" s="37">
        <f>100*(EA_transformed!F43/EA_transformed!F42-1)</f>
        <v>-0.60853391240182075</v>
      </c>
      <c r="G43" s="37">
        <f>100*(EA_transformed!G43/EA_transformed!G42-1)</f>
        <v>7.3410657689798597E-2</v>
      </c>
      <c r="H43" s="37">
        <f>100*(EA_transformed!H43/EA_transformed!H42-1)</f>
        <v>0.30760022673801402</v>
      </c>
      <c r="I43" s="37">
        <v>0.470224449520799</v>
      </c>
      <c r="J43" s="37">
        <f>(AWMD_exIreland!I127/AWMD_exIreland!I126-1)*100</f>
        <v>0.67997373302632891</v>
      </c>
      <c r="K43" s="37">
        <v>4.7408064516129</v>
      </c>
      <c r="L43" s="37">
        <f>(DE_transformed!B43/DE_transformed!B42-1)*100</f>
        <v>-0.28679659938952717</v>
      </c>
      <c r="M43" s="37">
        <f>(DE_transformed!C43/DE_transformed!C42-1)*100</f>
        <v>-0.77984865680079674</v>
      </c>
      <c r="N43" s="37">
        <f>(DE_transformed!D43/DE_transformed!D42-1)*100</f>
        <v>-0.39381615825871963</v>
      </c>
      <c r="O43" s="37">
        <f>(DE_transformed!E43/DE_transformed!E42-1)*100</f>
        <v>-2.0558307360855288</v>
      </c>
      <c r="P43" s="37">
        <f>(DE_transformed!F43/DE_transformed!F42-1)*100</f>
        <v>-2.066469764956913</v>
      </c>
      <c r="Q43" s="37">
        <f>(DE_transformed!G43/DE_transformed!G42-1)*100</f>
        <v>-1.9750094415223018</v>
      </c>
      <c r="R43" s="37">
        <f>(DE_transformed!H43/DE_transformed!H42-1)*100</f>
        <v>0.38793702987860446</v>
      </c>
      <c r="S43" s="37">
        <f>(DE_transformed!I43/DE_transformed!I42-1)*100</f>
        <v>0.24255304957607748</v>
      </c>
      <c r="T43" s="37">
        <f>(DE_transformed!J43/DE_transformed!J42-1)*100</f>
        <v>-0.27433989760353716</v>
      </c>
      <c r="U43" s="37">
        <f>(DE_RAW!I43/DE_RAW!I42-1)*100</f>
        <v>0.27260515711013955</v>
      </c>
      <c r="V43" s="37">
        <f t="shared" si="1"/>
        <v>0.27260515711013955</v>
      </c>
      <c r="W43" s="37">
        <f t="shared" si="2"/>
        <v>0.27260515711013955</v>
      </c>
      <c r="X43" s="37">
        <f>100*(DE_RAW!L43/DE_RAW!L42-1)</f>
        <v>8.6864801141661729E-2</v>
      </c>
      <c r="Y43" s="37">
        <v>-2.3266290119494601</v>
      </c>
      <c r="Z43" s="37">
        <f>(REA_transformed!B43/REA_transformed!B42-1)*100</f>
        <v>5.0149211963779194E-2</v>
      </c>
      <c r="AA43" s="37">
        <f>(REA_transformed!C43/REA_transformed!C42-1)*100</f>
        <v>0.32129050644316148</v>
      </c>
      <c r="AB43" s="37">
        <f>(REA_transformed!D43/REA_transformed!D42-1)*100</f>
        <v>-6.057892349653482E-3</v>
      </c>
      <c r="AC43" s="37">
        <f>(REA_transformed!E43/REA_transformed!E42-1)*100</f>
        <v>0.25005748541402362</v>
      </c>
      <c r="AD43" s="37">
        <f>(REA_transformed!F43/REA_transformed!F42-1)*100</f>
        <v>0.16291004486765903</v>
      </c>
      <c r="AE43" s="37">
        <f>(REA_transformed!G43/REA_transformed!G42-1)*100</f>
        <v>0.7761894608619091</v>
      </c>
      <c r="AF43" s="37">
        <f>(REA_transformed!H43/REA_transformed!H42-1)*100</f>
        <v>0.52752876551480643</v>
      </c>
      <c r="AG43" s="37">
        <f>(REA_transformed!I43/REA_transformed!I42-1)*100</f>
        <v>-0.91044048784590936</v>
      </c>
      <c r="AH43" s="37">
        <f>(REA_transformed!J43/REA_transformed!J42-1)*100</f>
        <v>2.3802883112411521E-2</v>
      </c>
      <c r="AI43" s="37">
        <f>(REA_transformed!K43/REA_transformed!K42-1)*100</f>
        <v>-2.4450253748977135</v>
      </c>
      <c r="AJ43" s="37">
        <f>(REA_transformed!L43/REA_transformed!L42-1)*100</f>
        <v>0.58174145570752955</v>
      </c>
      <c r="AK43" s="37">
        <f>(REA_transformed!T43/REA_transformed!T42-1)*100</f>
        <v>0.85066603431760424</v>
      </c>
      <c r="AL43" s="37">
        <f t="shared" si="3"/>
        <v>0.85066603431760424</v>
      </c>
      <c r="AM43" s="37">
        <f t="shared" si="4"/>
        <v>0.85066603431760424</v>
      </c>
      <c r="AN43" s="37">
        <v>2.2775868708974598</v>
      </c>
      <c r="AO43" s="37">
        <f>(AWMD_exIreland!N127/AWMD_exIreland!N126-1)*100</f>
        <v>0.30881302237533159</v>
      </c>
      <c r="AP43" s="37">
        <f>(AWMD_Updated!$AZ127/AWMD_Updated!$AZ126-1)*100</f>
        <v>2.4921955296174358</v>
      </c>
      <c r="AQ43">
        <f t="shared" si="5"/>
        <v>42</v>
      </c>
    </row>
    <row r="44" spans="1:43">
      <c r="A44" t="s">
        <v>380</v>
      </c>
      <c r="B44" s="37">
        <f>100*(EA_transformed!B44/EA_transformed!B43-1)</f>
        <v>0.14105826070245353</v>
      </c>
      <c r="C44" s="37">
        <f>100*(EA_transformed!C44/EA_transformed!C43-1)</f>
        <v>0.29093777733095738</v>
      </c>
      <c r="D44" s="37">
        <f>100*(EA_transformed!D44/EA_transformed!D43-1)</f>
        <v>0.13180861344361805</v>
      </c>
      <c r="E44" s="37">
        <f>100*(EA_transformed!E44/EA_transformed!E43-1)</f>
        <v>-0.77443803574533954</v>
      </c>
      <c r="F44" s="37">
        <f>100*(EA_transformed!F44/EA_transformed!F43-1)</f>
        <v>-0.61425199671070185</v>
      </c>
      <c r="G44" s="37">
        <f>100*(EA_transformed!G44/EA_transformed!G43-1)</f>
        <v>-1.2412530425874646</v>
      </c>
      <c r="H44" s="37">
        <f>100*(EA_transformed!H44/EA_transformed!H43-1)</f>
        <v>0.62804586923588257</v>
      </c>
      <c r="I44" s="37">
        <v>0.34553546479272401</v>
      </c>
      <c r="J44" s="37">
        <f>(AWMD_exIreland!I128/AWMD_exIreland!I127-1)*100</f>
        <v>0.59487103951985087</v>
      </c>
      <c r="K44" s="37">
        <v>4.3407692307692303</v>
      </c>
      <c r="L44" s="37">
        <f>(DE_transformed!B44/DE_transformed!B43-1)*100</f>
        <v>-4.2059663965632321E-2</v>
      </c>
      <c r="M44" s="37">
        <f>(DE_transformed!C44/DE_transformed!C43-1)*100</f>
        <v>0.39895936035778679</v>
      </c>
      <c r="N44" s="37">
        <f>(DE_transformed!D44/DE_transformed!D43-1)*100</f>
        <v>-0.43021404272041153</v>
      </c>
      <c r="O44" s="37">
        <f>(DE_transformed!E44/DE_transformed!E43-1)*100</f>
        <v>-1.6065505712879125</v>
      </c>
      <c r="P44" s="37">
        <f>(DE_transformed!F44/DE_transformed!F43-1)*100</f>
        <v>-1.7232379122406716</v>
      </c>
      <c r="Q44" s="37">
        <f>(DE_transformed!G44/DE_transformed!G43-1)*100</f>
        <v>-0.72094129034354637</v>
      </c>
      <c r="R44" s="37">
        <f>(DE_transformed!H44/DE_transformed!H43-1)*100</f>
        <v>-0.29880136776693211</v>
      </c>
      <c r="S44" s="37">
        <f>(DE_transformed!I44/DE_transformed!I43-1)*100</f>
        <v>-1.9837042401675498</v>
      </c>
      <c r="T44" s="37">
        <f>(DE_transformed!J44/DE_transformed!J43-1)*100</f>
        <v>3.6492060963833062E-2</v>
      </c>
      <c r="U44" s="37">
        <f>(DE_RAW!I44/DE_RAW!I43-1)*100</f>
        <v>0.41370615043143655</v>
      </c>
      <c r="V44" s="37">
        <f t="shared" si="1"/>
        <v>0.41370615043143655</v>
      </c>
      <c r="W44" s="37">
        <f t="shared" si="2"/>
        <v>0.41370615043143655</v>
      </c>
      <c r="X44" s="37">
        <f>100*(DE_RAW!L44/DE_RAW!L43-1)</f>
        <v>-0.46391006963817372</v>
      </c>
      <c r="Y44" s="37">
        <v>-2.61495446676131</v>
      </c>
      <c r="Z44" s="37">
        <f>(REA_transformed!B44/REA_transformed!B43-1)*100</f>
        <v>0.21616905331303116</v>
      </c>
      <c r="AA44" s="37">
        <f>(REA_transformed!C44/REA_transformed!C43-1)*100</f>
        <v>0.25025618437128916</v>
      </c>
      <c r="AB44" s="37">
        <f>(REA_transformed!D44/REA_transformed!D43-1)*100</f>
        <v>0.33440889280891284</v>
      </c>
      <c r="AC44" s="37">
        <f>(REA_transformed!E44/REA_transformed!E43-1)*100</f>
        <v>-0.50502480760249435</v>
      </c>
      <c r="AD44" s="37">
        <f>(REA_transformed!F44/REA_transformed!F43-1)*100</f>
        <v>-0.78932542366858538</v>
      </c>
      <c r="AE44" s="37">
        <f>(REA_transformed!G44/REA_transformed!G43-1)*100</f>
        <v>1.20092740524671</v>
      </c>
      <c r="AF44" s="37">
        <f>(REA_transformed!H44/REA_transformed!H43-1)*100</f>
        <v>1.0571226491460139</v>
      </c>
      <c r="AG44" s="37">
        <f>(REA_transformed!I44/REA_transformed!I43-1)*100</f>
        <v>-0.71198317114610221</v>
      </c>
      <c r="AH44" s="37">
        <f>(REA_transformed!J44/REA_transformed!J43-1)*100</f>
        <v>-1.0364022142289042</v>
      </c>
      <c r="AI44" s="37">
        <f>(REA_transformed!K44/REA_transformed!K43-1)*100</f>
        <v>-4.4113440119702201</v>
      </c>
      <c r="AJ44" s="37">
        <f>(REA_transformed!L44/REA_transformed!L43-1)*100</f>
        <v>0.97888146304756507</v>
      </c>
      <c r="AK44" s="37">
        <f>(REA_transformed!T44/REA_transformed!T43-1)*100</f>
        <v>0.67096474207521961</v>
      </c>
      <c r="AL44" s="37">
        <f t="shared" si="3"/>
        <v>0.67096474207521961</v>
      </c>
      <c r="AM44" s="37">
        <f t="shared" si="4"/>
        <v>0.67096474207521961</v>
      </c>
      <c r="AN44" s="37">
        <v>2.2965927987645398</v>
      </c>
      <c r="AO44" s="37">
        <f>(AWMD_exIreland!N128/AWMD_exIreland!N127-1)*100</f>
        <v>-0.78594363959109126</v>
      </c>
      <c r="AP44" s="37">
        <f>(AWMD_Updated!$AZ128/AWMD_Updated!$AZ127-1)*100</f>
        <v>-1.966895109511535</v>
      </c>
      <c r="AQ44">
        <f t="shared" si="5"/>
        <v>43</v>
      </c>
    </row>
    <row r="45" spans="1:43">
      <c r="A45" t="s">
        <v>381</v>
      </c>
      <c r="B45" s="37">
        <f>100*(EA_transformed!B45/EA_transformed!B44-1)</f>
        <v>-0.1758785782449146</v>
      </c>
      <c r="C45" s="37">
        <f>100*(EA_transformed!C45/EA_transformed!C44-1)</f>
        <v>0.28750107458290763</v>
      </c>
      <c r="D45" s="37">
        <f>100*(EA_transformed!D45/EA_transformed!D44-1)</f>
        <v>1.1225254798381101</v>
      </c>
      <c r="E45" s="37">
        <f>100*(EA_transformed!E45/EA_transformed!E44-1)</f>
        <v>-0.46335531110598405</v>
      </c>
      <c r="F45" s="37">
        <f>100*(EA_transformed!F45/EA_transformed!F44-1)</f>
        <v>-0.41205574560521097</v>
      </c>
      <c r="G45" s="37">
        <f>100*(EA_transformed!G45/EA_transformed!G44-1)</f>
        <v>-1.3714121179004723</v>
      </c>
      <c r="H45" s="37">
        <f>100*(EA_transformed!H45/EA_transformed!H44-1)</f>
        <v>0.4564757127859087</v>
      </c>
      <c r="I45" s="37">
        <v>0.28399706138762798</v>
      </c>
      <c r="J45" s="37">
        <f>(AWMD_exIreland!I129/AWMD_exIreland!I128-1)*100</f>
        <v>0.81599872534985352</v>
      </c>
      <c r="K45" s="37">
        <v>3.6285714285714201</v>
      </c>
      <c r="L45" s="37">
        <f>(DE_transformed!B45/DE_transformed!B44-1)*100</f>
        <v>-0.36018223293310392</v>
      </c>
      <c r="M45" s="37">
        <f>(DE_transformed!C45/DE_transformed!C44-1)*100</f>
        <v>0.29179078960344107</v>
      </c>
      <c r="N45" s="37">
        <f>(DE_transformed!D45/DE_transformed!D44-1)*100</f>
        <v>1.4524524189520438</v>
      </c>
      <c r="O45" s="37">
        <f>(DE_transformed!E45/DE_transformed!E44-1)*100</f>
        <v>-1.2927436714311957</v>
      </c>
      <c r="P45" s="37">
        <f>(DE_transformed!F45/DE_transformed!F44-1)*100</f>
        <v>-2.1149506907037541</v>
      </c>
      <c r="Q45" s="37">
        <f>(DE_transformed!G45/DE_transformed!G44-1)*100</f>
        <v>4.8844722830252429</v>
      </c>
      <c r="R45" s="37">
        <f>(DE_transformed!H45/DE_transformed!H44-1)*100</f>
        <v>1.2383519790357234</v>
      </c>
      <c r="S45" s="37">
        <f>(DE_transformed!I45/DE_transformed!I44-1)*100</f>
        <v>-1.4096656036545085</v>
      </c>
      <c r="T45" s="37">
        <f>(DE_transformed!J45/DE_transformed!J44-1)*100</f>
        <v>0.51766733030218504</v>
      </c>
      <c r="U45" s="37">
        <f>(DE_RAW!I45/DE_RAW!I44-1)*100</f>
        <v>0.97441665794704146</v>
      </c>
      <c r="V45" s="37">
        <f t="shared" si="1"/>
        <v>0.97441665794704146</v>
      </c>
      <c r="W45" s="37">
        <f t="shared" si="2"/>
        <v>0.97441665794704146</v>
      </c>
      <c r="X45" s="37">
        <f>100*(DE_RAW!L45/DE_RAW!L44-1)</f>
        <v>-1.1760798031908881</v>
      </c>
      <c r="Y45" s="37">
        <v>-2.8718517694955699</v>
      </c>
      <c r="Z45" s="37">
        <f>(REA_transformed!B45/REA_transformed!B44-1)*100</f>
        <v>-0.10039123863806454</v>
      </c>
      <c r="AA45" s="37">
        <f>(REA_transformed!C45/REA_transformed!C44-1)*100</f>
        <v>0.28898777556991551</v>
      </c>
      <c r="AB45" s="37">
        <f>(REA_transformed!D45/REA_transformed!D44-1)*100</f>
        <v>1.0060113111423963</v>
      </c>
      <c r="AC45" s="37">
        <f>(REA_transformed!E45/REA_transformed!E44-1)*100</f>
        <v>-0.19819514733795396</v>
      </c>
      <c r="AD45" s="37">
        <f>(REA_transformed!F45/REA_transformed!F44-1)*100</f>
        <v>-1.2272334436697507</v>
      </c>
      <c r="AE45" s="37">
        <f>(REA_transformed!G45/REA_transformed!G44-1)*100</f>
        <v>5.8551370584804863</v>
      </c>
      <c r="AF45" s="37">
        <f>(REA_transformed!H45/REA_transformed!H44-1)*100</f>
        <v>5.4880145890203735</v>
      </c>
      <c r="AG45" s="37">
        <f>(REA_transformed!I45/REA_transformed!I44-1)*100</f>
        <v>-0.91910452701665646</v>
      </c>
      <c r="AH45" s="37">
        <f>(REA_transformed!J45/REA_transformed!J44-1)*100</f>
        <v>-1.3637253277493433</v>
      </c>
      <c r="AI45" s="37">
        <f>(REA_transformed!K45/REA_transformed!K44-1)*100</f>
        <v>-4.2274478586752267</v>
      </c>
      <c r="AJ45" s="37">
        <f>(REA_transformed!L45/REA_transformed!L44-1)*100</f>
        <v>0.46483748732841779</v>
      </c>
      <c r="AK45" s="37">
        <f>(REA_transformed!T45/REA_transformed!T44-1)*100</f>
        <v>0.75439855592482896</v>
      </c>
      <c r="AL45" s="37">
        <f t="shared" si="3"/>
        <v>0.75439855592482896</v>
      </c>
      <c r="AM45" s="37">
        <f t="shared" si="4"/>
        <v>0.75439855592482896</v>
      </c>
      <c r="AN45" s="37">
        <v>2.3897065113577698</v>
      </c>
      <c r="AO45" s="37">
        <f>(AWMD_exIreland!N129/AWMD_exIreland!N128-1)*100</f>
        <v>-1.5622847612424273</v>
      </c>
      <c r="AP45" s="37">
        <f>(AWMD_Updated!$AZ129/AWMD_Updated!$AZ128-1)*100</f>
        <v>-0.74093890863782264</v>
      </c>
      <c r="AQ45">
        <f t="shared" si="5"/>
        <v>44</v>
      </c>
    </row>
    <row r="46" spans="1:43">
      <c r="A46" t="s">
        <v>85</v>
      </c>
      <c r="B46" s="37">
        <f>100*(EA_transformed!B46/EA_transformed!B45-1)</f>
        <v>5.4128601554559452E-2</v>
      </c>
      <c r="C46" s="37">
        <f>100*(EA_transformed!C46/EA_transformed!C45-1)</f>
        <v>-2.2324586472610708E-2</v>
      </c>
      <c r="D46" s="37">
        <f>100*(EA_transformed!D46/EA_transformed!D45-1)</f>
        <v>-0.17148829821578282</v>
      </c>
      <c r="E46" s="37">
        <f>100*(EA_transformed!E46/EA_transformed!E45-1)</f>
        <v>-0.53125176474142499</v>
      </c>
      <c r="F46" s="37">
        <f>100*(EA_transformed!F46/EA_transformed!F45-1)</f>
        <v>0.6159430590768622</v>
      </c>
      <c r="G46" s="37">
        <f>100*(EA_transformed!G46/EA_transformed!G45-1)</f>
        <v>0.20178173977258851</v>
      </c>
      <c r="H46" s="37">
        <f>100*(EA_transformed!H46/EA_transformed!H45-1)</f>
        <v>0.35934525759979685</v>
      </c>
      <c r="I46" s="37">
        <v>-4.8017665599947502E-2</v>
      </c>
      <c r="J46" s="37">
        <f>(AWMD_exIreland!I130/AWMD_exIreland!I129-1)*100</f>
        <v>0.60600156150372175</v>
      </c>
      <c r="K46" s="37">
        <v>3.28064516129032</v>
      </c>
      <c r="L46" s="37">
        <f>(DE_transformed!B46/DE_transformed!B45-1)*100</f>
        <v>-0.55280002209896484</v>
      </c>
      <c r="M46" s="37">
        <f>(DE_transformed!C46/DE_transformed!C45-1)*100</f>
        <v>-0.82227978560633908</v>
      </c>
      <c r="N46" s="37">
        <f>(DE_transformed!D46/DE_transformed!D45-1)*100</f>
        <v>-0.32857759610981363</v>
      </c>
      <c r="O46" s="37">
        <f>(DE_transformed!E46/DE_transformed!E45-1)*100</f>
        <v>-2.4312010377151139</v>
      </c>
      <c r="P46" s="37">
        <f>(DE_transformed!F46/DE_transformed!F45-1)*100</f>
        <v>-3.6880696277937108</v>
      </c>
      <c r="Q46" s="37">
        <f>(DE_transformed!G46/DE_transformed!G45-1)*100</f>
        <v>6.3814514336140382</v>
      </c>
      <c r="R46" s="37">
        <f>(DE_transformed!H46/DE_transformed!H45-1)*100</f>
        <v>-0.59490598954925478</v>
      </c>
      <c r="S46" s="37">
        <f>(DE_transformed!I46/DE_transformed!I45-1)*100</f>
        <v>-3.481525844517841</v>
      </c>
      <c r="T46" s="37">
        <f>(DE_transformed!J46/DE_transformed!J45-1)*100</f>
        <v>-0.562269805805371</v>
      </c>
      <c r="U46" s="37">
        <f>(DE_RAW!I46/DE_RAW!I45-1)*100</f>
        <v>0.1373039209336735</v>
      </c>
      <c r="V46" s="37">
        <f t="shared" si="1"/>
        <v>0.1373039209336735</v>
      </c>
      <c r="W46" s="37">
        <f t="shared" si="2"/>
        <v>0.1373039209336735</v>
      </c>
      <c r="X46" s="37">
        <f>100*(DE_RAW!L46/DE_RAW!L45-1)</f>
        <v>-0.74996848871895505</v>
      </c>
      <c r="Y46" s="37">
        <v>-3.1702460310621001</v>
      </c>
      <c r="Z46" s="37">
        <f>(REA_transformed!B46/REA_transformed!B45-1)*100</f>
        <v>0.2943508272345019</v>
      </c>
      <c r="AA46" s="37">
        <f>(REA_transformed!C46/REA_transformed!C45-1)*100</f>
        <v>0.30270171227446685</v>
      </c>
      <c r="AB46" s="37">
        <f>(REA_transformed!D46/REA_transformed!D45-1)*100</f>
        <v>-0.11487705163079065</v>
      </c>
      <c r="AC46" s="37">
        <f>(REA_transformed!E46/REA_transformed!E45-1)*100</f>
        <v>7.0649047541460064E-2</v>
      </c>
      <c r="AD46" s="37">
        <f>(REA_transformed!F46/REA_transformed!F45-1)*100</f>
        <v>0.93530045193701561</v>
      </c>
      <c r="AE46" s="37">
        <f>(REA_transformed!G46/REA_transformed!G45-1)*100</f>
        <v>-4.6753680844797918</v>
      </c>
      <c r="AF46" s="37">
        <f>(REA_transformed!H46/REA_transformed!H45-1)*100</f>
        <v>-4.7850515901529667</v>
      </c>
      <c r="AG46" s="37">
        <f>(REA_transformed!I46/REA_transformed!I45-1)*100</f>
        <v>0.99420510232803849</v>
      </c>
      <c r="AH46" s="37">
        <f>(REA_transformed!J46/REA_transformed!J45-1)*100</f>
        <v>1.2180033999541484</v>
      </c>
      <c r="AI46" s="37">
        <f>(REA_transformed!K46/REA_transformed!K45-1)*100</f>
        <v>1.2377030174058223</v>
      </c>
      <c r="AJ46" s="37">
        <f>(REA_transformed!L46/REA_transformed!L45-1)*100</f>
        <v>0.84326082529495583</v>
      </c>
      <c r="AK46" s="37">
        <f>(REA_transformed!T46/REA_transformed!T45-1)*100</f>
        <v>0.80083803475492488</v>
      </c>
      <c r="AL46" s="37">
        <f t="shared" si="3"/>
        <v>0.80083803475492488</v>
      </c>
      <c r="AM46" s="37">
        <f t="shared" si="4"/>
        <v>0.80083803475492488</v>
      </c>
      <c r="AN46" s="37">
        <v>2.2907707164039102</v>
      </c>
      <c r="AO46" s="37">
        <f>(AWMD_exIreland!N130/AWMD_exIreland!N129-1)*100</f>
        <v>-0.24532707483528871</v>
      </c>
      <c r="AP46" s="37">
        <f>(AWMD_Updated!$AZ130/AWMD_Updated!$AZ129-1)*100</f>
        <v>1.1646896786954297</v>
      </c>
      <c r="AQ46">
        <f t="shared" si="5"/>
        <v>45</v>
      </c>
    </row>
    <row r="47" spans="1:43">
      <c r="A47" t="s">
        <v>382</v>
      </c>
      <c r="B47" s="37">
        <f>100*(EA_transformed!B47/EA_transformed!B46-1)</f>
        <v>0.37933355656840639</v>
      </c>
      <c r="C47" s="37">
        <f>100*(EA_transformed!C47/EA_transformed!C46-1)</f>
        <v>-7.1772255556323827E-2</v>
      </c>
      <c r="D47" s="37">
        <f>100*(EA_transformed!D47/EA_transformed!D46-1)</f>
        <v>0.73067344808592782</v>
      </c>
      <c r="E47" s="37">
        <f>100*(EA_transformed!E47/EA_transformed!E46-1)</f>
        <v>-1.1332783615553232</v>
      </c>
      <c r="F47" s="37">
        <f>100*(EA_transformed!F47/EA_transformed!F46-1)</f>
        <v>1.6596597911450406</v>
      </c>
      <c r="G47" s="37">
        <f>100*(EA_transformed!G47/EA_transformed!G46-1)</f>
        <v>1.0290519689208244</v>
      </c>
      <c r="H47" s="37">
        <f>100*(EA_transformed!H47/EA_transformed!H46-1)</f>
        <v>0.17418856787900783</v>
      </c>
      <c r="I47" s="37">
        <v>-3.80840299638113E-2</v>
      </c>
      <c r="J47" s="37">
        <f>(AWMD_exIreland!I131/AWMD_exIreland!I130-1)*100</f>
        <v>0.40460600778067235</v>
      </c>
      <c r="K47" s="37">
        <v>3.3242857142857098</v>
      </c>
      <c r="L47" s="37">
        <f>(DE_transformed!B47/DE_transformed!B46-1)*100</f>
        <v>0.33823485525639185</v>
      </c>
      <c r="M47" s="37">
        <f>(DE_transformed!C47/DE_transformed!C46-1)*100</f>
        <v>-0.78677257508370513</v>
      </c>
      <c r="N47" s="37">
        <f>(DE_transformed!D47/DE_transformed!D46-1)*100</f>
        <v>0.30791461486667782</v>
      </c>
      <c r="O47" s="37">
        <f>(DE_transformed!E47/DE_transformed!E46-1)*100</f>
        <v>-1.5431289500470458</v>
      </c>
      <c r="P47" s="37">
        <f>(DE_transformed!F47/DE_transformed!F46-1)*100</f>
        <v>-1.032793079098504</v>
      </c>
      <c r="Q47" s="37">
        <f>(DE_transformed!G47/DE_transformed!G46-1)*100</f>
        <v>-4.7826965177240277</v>
      </c>
      <c r="R47" s="37">
        <f>(DE_transformed!H47/DE_transformed!H46-1)*100</f>
        <v>2.9980997599846182</v>
      </c>
      <c r="S47" s="37">
        <f>(DE_transformed!I47/DE_transformed!I46-1)*100</f>
        <v>2.0663744267583883</v>
      </c>
      <c r="T47" s="37">
        <f>(DE_transformed!J47/DE_transformed!J46-1)*100</f>
        <v>-1.4742666319356168E-2</v>
      </c>
      <c r="U47" s="37">
        <f>(DE_RAW!I47/DE_RAW!I46-1)*100</f>
        <v>-3.8806317668516055E-2</v>
      </c>
      <c r="V47" s="37">
        <f t="shared" si="1"/>
        <v>-3.8806317668516055E-2</v>
      </c>
      <c r="W47" s="37">
        <f t="shared" si="2"/>
        <v>-3.8806317668516055E-2</v>
      </c>
      <c r="X47" s="37">
        <f>100*(DE_RAW!L47/DE_RAW!L46-1)</f>
        <v>0.2698698274949729</v>
      </c>
      <c r="Y47" s="37">
        <v>-3.3902425203967401</v>
      </c>
      <c r="Z47" s="37">
        <f>(REA_transformed!B47/REA_transformed!B46-1)*100</f>
        <v>0.3988399729010883</v>
      </c>
      <c r="AA47" s="37">
        <f>(REA_transformed!C47/REA_transformed!C46-1)*100</f>
        <v>0.21788260127368897</v>
      </c>
      <c r="AB47" s="37">
        <f>(REA_transformed!D47/REA_transformed!D46-1)*100</f>
        <v>0.8825367425927988</v>
      </c>
      <c r="AC47" s="37">
        <f>(REA_transformed!E47/REA_transformed!E46-1)*100</f>
        <v>-1.0085304272448692</v>
      </c>
      <c r="AD47" s="37">
        <f>(REA_transformed!F47/REA_transformed!F46-1)*100</f>
        <v>-1.0581017609059717</v>
      </c>
      <c r="AE47" s="37">
        <f>(REA_transformed!G47/REA_transformed!G46-1)*100</f>
        <v>-0.72042144600105162</v>
      </c>
      <c r="AF47" s="37">
        <f>(REA_transformed!H47/REA_transformed!H46-1)*100</f>
        <v>-0.43909748067609833</v>
      </c>
      <c r="AG47" s="37">
        <f>(REA_transformed!I47/REA_transformed!I46-1)*100</f>
        <v>1.2458593903466264</v>
      </c>
      <c r="AH47" s="37">
        <f>(REA_transformed!J47/REA_transformed!J46-1)*100</f>
        <v>0.75107445401965123</v>
      </c>
      <c r="AI47" s="37">
        <f>(REA_transformed!K47/REA_transformed!K46-1)*100</f>
        <v>1.3677643937295425</v>
      </c>
      <c r="AJ47" s="37">
        <f>(REA_transformed!L47/REA_transformed!L46-1)*100</f>
        <v>0.32253997647826438</v>
      </c>
      <c r="AK47" s="37">
        <f>(REA_transformed!T47/REA_transformed!T46-1)*100</f>
        <v>0.5818568653575662</v>
      </c>
      <c r="AL47" s="37">
        <f t="shared" si="3"/>
        <v>0.5818568653575662</v>
      </c>
      <c r="AM47" s="37">
        <f t="shared" si="4"/>
        <v>0.5818568653575662</v>
      </c>
      <c r="AN47" s="37">
        <v>2.4140421116283002</v>
      </c>
      <c r="AO47" s="37">
        <f>(AWMD_exIreland!N131/AWMD_exIreland!N130-1)*100</f>
        <v>0.32952615630221782</v>
      </c>
      <c r="AP47" s="37">
        <f>(AWMD_Updated!$AZ131/AWMD_Updated!$AZ130-1)*100</f>
        <v>-2.8404897301686161</v>
      </c>
      <c r="AQ47">
        <f t="shared" si="5"/>
        <v>46</v>
      </c>
    </row>
    <row r="48" spans="1:43">
      <c r="A48" t="s">
        <v>383</v>
      </c>
      <c r="B48" s="37">
        <f>100*(EA_transformed!B48/EA_transformed!B47-1)</f>
        <v>0.29573749020386231</v>
      </c>
      <c r="C48" s="37">
        <f>100*(EA_transformed!C48/EA_transformed!C47-1)</f>
        <v>0.38673384695029345</v>
      </c>
      <c r="D48" s="37">
        <f>100*(EA_transformed!D48/EA_transformed!D47-1)</f>
        <v>0.33958428647651306</v>
      </c>
      <c r="E48" s="37">
        <f>100*(EA_transformed!E48/EA_transformed!E47-1)</f>
        <v>0.24699232472826793</v>
      </c>
      <c r="F48" s="37">
        <f>100*(EA_transformed!F48/EA_transformed!F47-1)</f>
        <v>0.40205039585266</v>
      </c>
      <c r="G48" s="37">
        <f>100*(EA_transformed!G48/EA_transformed!G47-1)</f>
        <v>0.41026930254470795</v>
      </c>
      <c r="H48" s="37">
        <f>100*(EA_transformed!H48/EA_transformed!H47-1)</f>
        <v>0.51534447684382645</v>
      </c>
      <c r="I48" s="37">
        <v>-0.33708523465477702</v>
      </c>
      <c r="J48" s="37">
        <f>(AWMD_exIreland!I132/AWMD_exIreland!I131-1)*100</f>
        <v>0.65062294847624269</v>
      </c>
      <c r="K48" s="37">
        <v>3.3040909090909101</v>
      </c>
      <c r="L48" s="37">
        <f>(DE_transformed!B48/DE_transformed!B47-1)*100</f>
        <v>0.64411999387918861</v>
      </c>
      <c r="M48" s="37">
        <f>(DE_transformed!C48/DE_transformed!C47-1)*100</f>
        <v>0.70187558745014034</v>
      </c>
      <c r="N48" s="37">
        <f>(DE_transformed!D48/DE_transformed!D47-1)*100</f>
        <v>0.28464822826235192</v>
      </c>
      <c r="O48" s="37">
        <f>(DE_transformed!E48/DE_transformed!E47-1)*100</f>
        <v>-0.69048201807651033</v>
      </c>
      <c r="P48" s="37">
        <f>(DE_transformed!F48/DE_transformed!F47-1)*100</f>
        <v>-0.87340288367889762</v>
      </c>
      <c r="Q48" s="37">
        <f>(DE_transformed!G48/DE_transformed!G47-1)*100</f>
        <v>0.51641337694485756</v>
      </c>
      <c r="R48" s="37">
        <f>(DE_transformed!H48/DE_transformed!H47-1)*100</f>
        <v>1.5336843944844247</v>
      </c>
      <c r="S48" s="37">
        <f>(DE_transformed!I48/DE_transformed!I47-1)*100</f>
        <v>0.17598153616180667</v>
      </c>
      <c r="T48" s="37">
        <f>(DE_transformed!J48/DE_transformed!J47-1)*100</f>
        <v>0.68867572859985238</v>
      </c>
      <c r="U48" s="37">
        <f>(DE_RAW!I48/DE_RAW!I47-1)*100</f>
        <v>0.55385172819855111</v>
      </c>
      <c r="V48" s="37">
        <f t="shared" si="1"/>
        <v>0.55385172819855111</v>
      </c>
      <c r="W48" s="37">
        <f t="shared" si="2"/>
        <v>0.55385172819855111</v>
      </c>
      <c r="X48" s="37">
        <f>100*(DE_RAW!L48/DE_RAW!L47-1)</f>
        <v>-1.197952398543467</v>
      </c>
      <c r="Y48" s="37">
        <v>-3.84409056946369</v>
      </c>
      <c r="Z48" s="37">
        <f>(REA_transformed!B48/REA_transformed!B47-1)*100</f>
        <v>0.16434614164904104</v>
      </c>
      <c r="AA48" s="37">
        <f>(REA_transformed!C48/REA_transformed!C47-1)*100</f>
        <v>0.2669388917638349</v>
      </c>
      <c r="AB48" s="37">
        <f>(REA_transformed!D48/REA_transformed!D47-1)*100</f>
        <v>0.36039060016392899</v>
      </c>
      <c r="AC48" s="37">
        <f>(REA_transformed!E48/REA_transformed!E47-1)*100</f>
        <v>0.53226974129765292</v>
      </c>
      <c r="AD48" s="37">
        <f>(REA_transformed!F48/REA_transformed!F47-1)*100</f>
        <v>0.61643351918683198</v>
      </c>
      <c r="AE48" s="37">
        <f>(REA_transformed!G48/REA_transformed!G47-1)*100</f>
        <v>4.4772987156083133E-2</v>
      </c>
      <c r="AF48" s="37">
        <f>(REA_transformed!H48/REA_transformed!H47-1)*100</f>
        <v>-0.53156615110275807</v>
      </c>
      <c r="AG48" s="37">
        <f>(REA_transformed!I48/REA_transformed!I47-1)*100</f>
        <v>4.6269006230770238E-2</v>
      </c>
      <c r="AH48" s="37">
        <f>(REA_transformed!J48/REA_transformed!J47-1)*100</f>
        <v>0.46702849968855986</v>
      </c>
      <c r="AI48" s="37">
        <f>(REA_transformed!K48/REA_transformed!K47-1)*100</f>
        <v>-0.922743714037777</v>
      </c>
      <c r="AJ48" s="37">
        <f>(REA_transformed!L48/REA_transformed!L47-1)*100</f>
        <v>0.49554083070466604</v>
      </c>
      <c r="AK48" s="37">
        <f>(REA_transformed!T48/REA_transformed!T47-1)*100</f>
        <v>0.6874935303070151</v>
      </c>
      <c r="AL48" s="37">
        <f t="shared" si="3"/>
        <v>0.6874935303070151</v>
      </c>
      <c r="AM48" s="37">
        <f t="shared" si="4"/>
        <v>0.6874935303070151</v>
      </c>
      <c r="AN48" s="37">
        <v>2.3107295654100102</v>
      </c>
      <c r="AO48" s="37">
        <f>(AWMD_exIreland!N132/AWMD_exIreland!N131-1)*100</f>
        <v>-0.88928955848789348</v>
      </c>
      <c r="AP48" s="37">
        <f>(AWMD_Updated!$AZ132/AWMD_Updated!$AZ131-1)*100</f>
        <v>-4.4857095377666472</v>
      </c>
      <c r="AQ48">
        <f t="shared" si="5"/>
        <v>47</v>
      </c>
    </row>
    <row r="49" spans="1:43">
      <c r="A49" t="s">
        <v>384</v>
      </c>
      <c r="B49" s="37">
        <f>100*(EA_transformed!B49/EA_transformed!B48-1)</f>
        <v>4.3011593854935803E-2</v>
      </c>
      <c r="C49" s="37">
        <f>100*(EA_transformed!C49/EA_transformed!C48-1)</f>
        <v>0.46930450205246999</v>
      </c>
      <c r="D49" s="37">
        <f>100*(EA_transformed!D49/EA_transformed!D48-1)</f>
        <v>0.54520641143145365</v>
      </c>
      <c r="E49" s="37">
        <f>100*(EA_transformed!E49/EA_transformed!E48-1)</f>
        <v>0.67296174189077629</v>
      </c>
      <c r="F49" s="37">
        <f>100*(EA_transformed!F49/EA_transformed!F48-1)</f>
        <v>1.0436208960023619</v>
      </c>
      <c r="G49" s="37">
        <f>100*(EA_transformed!G49/EA_transformed!G48-1)</f>
        <v>1.6049117258190027</v>
      </c>
      <c r="H49" s="37">
        <f>100*(EA_transformed!H49/EA_transformed!H48-1)</f>
        <v>0.17397629561113348</v>
      </c>
      <c r="I49" s="37">
        <v>-0.39797944421434001</v>
      </c>
      <c r="J49" s="37">
        <f>(AWMD_exIreland!I133/AWMD_exIreland!I132-1)*100</f>
        <v>0.48820734353431927</v>
      </c>
      <c r="K49" s="37">
        <v>3.23734375</v>
      </c>
      <c r="L49" s="37">
        <f>(DE_transformed!B49/DE_transformed!B48-1)*100</f>
        <v>-0.3105953402717021</v>
      </c>
      <c r="M49" s="37">
        <f>(DE_transformed!C49/DE_transformed!C48-1)*100</f>
        <v>0.39422171800671535</v>
      </c>
      <c r="N49" s="37">
        <f>(DE_transformed!D49/DE_transformed!D48-1)*100</f>
        <v>1.3517649994181369</v>
      </c>
      <c r="O49" s="37">
        <f>(DE_transformed!E49/DE_transformed!E48-1)*100</f>
        <v>-0.68834870565446238</v>
      </c>
      <c r="P49" s="37">
        <f>(DE_transformed!F49/DE_transformed!F48-1)*100</f>
        <v>-0.37257763459866977</v>
      </c>
      <c r="Q49" s="37">
        <f>(DE_transformed!G49/DE_transformed!G48-1)*100</f>
        <v>-2.742970717429738</v>
      </c>
      <c r="R49" s="37">
        <f>(DE_transformed!H49/DE_transformed!H48-1)*100</f>
        <v>1.7945954813179732</v>
      </c>
      <c r="S49" s="37">
        <f>(DE_transformed!I49/DE_transformed!I48-1)*100</f>
        <v>2.2849703237737495</v>
      </c>
      <c r="T49" s="37">
        <f>(DE_transformed!J49/DE_transformed!J48-1)*100</f>
        <v>0.55010642537063337</v>
      </c>
      <c r="U49" s="37">
        <f>(DE_RAW!I49/DE_RAW!I48-1)*100</f>
        <v>0.42597001479955932</v>
      </c>
      <c r="V49" s="37">
        <f t="shared" si="1"/>
        <v>0.42597001479955932</v>
      </c>
      <c r="W49" s="37">
        <f t="shared" si="2"/>
        <v>0.42597001479955932</v>
      </c>
      <c r="X49" s="37">
        <f>100*(DE_RAW!L49/DE_RAW!L48-1)</f>
        <v>0.29163550902679969</v>
      </c>
      <c r="Y49" s="37">
        <v>-4.4314246703591502</v>
      </c>
      <c r="Z49" s="37">
        <f>(REA_transformed!B49/REA_transformed!B48-1)*100</f>
        <v>0.18624622389931123</v>
      </c>
      <c r="AA49" s="37">
        <f>(REA_transformed!C49/REA_transformed!C48-1)*100</f>
        <v>0.50471433514209796</v>
      </c>
      <c r="AB49" s="37">
        <f>(REA_transformed!D49/REA_transformed!D48-1)*100</f>
        <v>0.26199243398583594</v>
      </c>
      <c r="AC49" s="37">
        <f>(REA_transformed!E49/REA_transformed!E48-1)*100</f>
        <v>1.0819108718367332</v>
      </c>
      <c r="AD49" s="37">
        <f>(REA_transformed!F49/REA_transformed!F48-1)*100</f>
        <v>3.3417246175153403</v>
      </c>
      <c r="AE49" s="37">
        <f>(REA_transformed!G49/REA_transformed!G48-1)*100</f>
        <v>-12.08226478992065</v>
      </c>
      <c r="AF49" s="37">
        <f>(REA_transformed!H49/REA_transformed!H48-1)*100</f>
        <v>-11.880699886740409</v>
      </c>
      <c r="AG49" s="37">
        <f>(REA_transformed!I49/REA_transformed!I48-1)*100</f>
        <v>0.80376205613963414</v>
      </c>
      <c r="AH49" s="37">
        <f>(REA_transformed!J49/REA_transformed!J48-1)*100</f>
        <v>1.4176972886538408</v>
      </c>
      <c r="AI49" s="37">
        <f>(REA_transformed!K49/REA_transformed!K48-1)*100</f>
        <v>1.253035641661393</v>
      </c>
      <c r="AJ49" s="37">
        <f>(REA_transformed!L49/REA_transformed!L48-1)*100</f>
        <v>0.1068323668789839</v>
      </c>
      <c r="AK49" s="37">
        <f>(REA_transformed!T49/REA_transformed!T48-1)*100</f>
        <v>0.51503601640650043</v>
      </c>
      <c r="AL49" s="37">
        <f t="shared" si="3"/>
        <v>0.51503601640650043</v>
      </c>
      <c r="AM49" s="37">
        <f t="shared" si="4"/>
        <v>0.51503601640650043</v>
      </c>
      <c r="AN49" s="37">
        <v>2.32261098812101</v>
      </c>
      <c r="AO49" s="37">
        <f>(AWMD_exIreland!N133/AWMD_exIreland!N132-1)*100</f>
        <v>9.5800073620644355E-2</v>
      </c>
      <c r="AP49" s="37">
        <f>(AWMD_Updated!$AZ133/AWMD_Updated!$AZ132-1)*100</f>
        <v>-1.3570654046064723</v>
      </c>
      <c r="AQ49">
        <f t="shared" si="5"/>
        <v>48</v>
      </c>
    </row>
    <row r="50" spans="1:43">
      <c r="A50" t="s">
        <v>385</v>
      </c>
      <c r="B50" s="37">
        <f>100*(EA_transformed!B50/EA_transformed!B49-1)</f>
        <v>-0.39303853290055812</v>
      </c>
      <c r="C50" s="37">
        <f>100*(EA_transformed!C50/EA_transformed!C49-1)</f>
        <v>-0.1340978852977126</v>
      </c>
      <c r="D50" s="37">
        <f>100*(EA_transformed!D50/EA_transformed!D49-1)</f>
        <v>-0.14045669305043917</v>
      </c>
      <c r="E50" s="37">
        <f>100*(EA_transformed!E50/EA_transformed!E49-1)</f>
        <v>-0.27257108305537292</v>
      </c>
      <c r="F50" s="37">
        <f>100*(EA_transformed!F50/EA_transformed!F49-1)</f>
        <v>-1.6048738178602751</v>
      </c>
      <c r="G50" s="37">
        <f>100*(EA_transformed!G50/EA_transformed!G49-1)</f>
        <v>0.30770736671088539</v>
      </c>
      <c r="H50" s="37">
        <f>100*(EA_transformed!H50/EA_transformed!H49-1)</f>
        <v>-0.72248047613712174</v>
      </c>
      <c r="I50" s="37">
        <v>-0.44241724780062502</v>
      </c>
      <c r="J50" s="37">
        <f>(AWMD_exIreland!I134/AWMD_exIreland!I133-1)*100</f>
        <v>0.58016887257146266</v>
      </c>
      <c r="K50" s="37">
        <v>2.7668253968253902</v>
      </c>
      <c r="L50" s="37">
        <f>(DE_transformed!B50/DE_transformed!B49-1)*100</f>
        <v>-1.390191306475308</v>
      </c>
      <c r="M50" s="37">
        <f>(DE_transformed!C50/DE_transformed!C49-1)*100</f>
        <v>-0.1558670238267057</v>
      </c>
      <c r="N50" s="37">
        <f>(DE_transformed!D50/DE_transformed!D49-1)*100</f>
        <v>-1.4148498403977694</v>
      </c>
      <c r="O50" s="37">
        <f>(DE_transformed!E50/DE_transformed!E49-1)*100</f>
        <v>-0.22947360340975775</v>
      </c>
      <c r="P50" s="37">
        <f>(DE_transformed!F50/DE_transformed!F49-1)*100</f>
        <v>0.11779179568323084</v>
      </c>
      <c r="Q50" s="37">
        <f>(DE_transformed!G50/DE_transformed!G49-1)*100</f>
        <v>-2.5440898845493165</v>
      </c>
      <c r="R50" s="37">
        <f>(DE_transformed!H50/DE_transformed!H49-1)*100</f>
        <v>-3.1223211517359628</v>
      </c>
      <c r="S50" s="37">
        <f>(DE_transformed!I50/DE_transformed!I49-1)*100</f>
        <v>2.1382717091052106</v>
      </c>
      <c r="T50" s="37">
        <f>(DE_transformed!J50/DE_transformed!J49-1)*100</f>
        <v>-1.0143099922667265</v>
      </c>
      <c r="U50" s="37">
        <f>(DE_RAW!I50/DE_RAW!I49-1)*100</f>
        <v>0.43954072479368556</v>
      </c>
      <c r="V50" s="37">
        <f t="shared" si="1"/>
        <v>0.43954072479368556</v>
      </c>
      <c r="W50" s="37">
        <f t="shared" si="2"/>
        <v>0.43954072479368556</v>
      </c>
      <c r="X50" s="37">
        <f>100*(DE_RAW!L50/DE_RAW!L49-1)</f>
        <v>-0.22687813555168912</v>
      </c>
      <c r="Y50" s="37">
        <v>-4.8890718417335401</v>
      </c>
      <c r="Z50" s="37">
        <f>(REA_transformed!B50/REA_transformed!B49-1)*100</f>
        <v>3.8691143897651159E-4</v>
      </c>
      <c r="AA50" s="37">
        <f>(REA_transformed!C50/REA_transformed!C49-1)*100</f>
        <v>-0.11808490400435634</v>
      </c>
      <c r="AB50" s="37">
        <f>(REA_transformed!D50/REA_transformed!D49-1)*100</f>
        <v>0.31624335761866185</v>
      </c>
      <c r="AC50" s="37">
        <f>(REA_transformed!E50/REA_transformed!E49-1)*100</f>
        <v>-0.29021651707157314</v>
      </c>
      <c r="AD50" s="37">
        <f>(REA_transformed!F50/REA_transformed!F49-1)*100</f>
        <v>-2.6495971331155554</v>
      </c>
      <c r="AE50" s="37">
        <f>(REA_transformed!G50/REA_transformed!G49-1)*100</f>
        <v>15.865203106456182</v>
      </c>
      <c r="AF50" s="37">
        <f>(REA_transformed!H50/REA_transformed!H49-1)*100</f>
        <v>15.811925470592358</v>
      </c>
      <c r="AG50" s="37">
        <f>(REA_transformed!I50/REA_transformed!I49-1)*100</f>
        <v>-1.1220270575457714</v>
      </c>
      <c r="AH50" s="37">
        <f>(REA_transformed!J50/REA_transformed!J49-1)*100</f>
        <v>-0.18987859802906959</v>
      </c>
      <c r="AI50" s="37">
        <f>(REA_transformed!K50/REA_transformed!K49-1)*100</f>
        <v>-0.89411625792022997</v>
      </c>
      <c r="AJ50" s="37">
        <f>(REA_transformed!L50/REA_transformed!L49-1)*100</f>
        <v>-0.51502092889325057</v>
      </c>
      <c r="AK50" s="37">
        <f>(REA_transformed!T50/REA_transformed!T49-1)*100</f>
        <v>0.64003329536894693</v>
      </c>
      <c r="AL50" s="37">
        <f t="shared" si="3"/>
        <v>0.64003329536894693</v>
      </c>
      <c r="AM50" s="37">
        <f t="shared" si="4"/>
        <v>0.64003329536894693</v>
      </c>
      <c r="AN50" s="37">
        <v>2.4015488190923699</v>
      </c>
      <c r="AO50" s="37">
        <f>(AWMD_exIreland!N134/AWMD_exIreland!N133-1)*100</f>
        <v>0.48566209495404244</v>
      </c>
      <c r="AP50" s="37">
        <f>(AWMD_Updated!$AZ134/AWMD_Updated!$AZ133-1)*100</f>
        <v>-4.8769180754855928</v>
      </c>
      <c r="AQ50">
        <f t="shared" si="5"/>
        <v>49</v>
      </c>
    </row>
    <row r="51" spans="1:43">
      <c r="A51" t="s">
        <v>386</v>
      </c>
      <c r="B51" s="37">
        <f>100*(EA_transformed!B51/EA_transformed!B50-1)</f>
        <v>-0.11287672327457976</v>
      </c>
      <c r="C51" s="37">
        <f>100*(EA_transformed!C51/EA_transformed!C50-1)</f>
        <v>6.5569264558851259E-2</v>
      </c>
      <c r="D51" s="37">
        <f>100*(EA_transformed!D51/EA_transformed!D50-1)</f>
        <v>0.35635896890524599</v>
      </c>
      <c r="E51" s="37">
        <f>100*(EA_transformed!E51/EA_transformed!E50-1)</f>
        <v>2.9712248315205692E-2</v>
      </c>
      <c r="F51" s="37">
        <f>100*(EA_transformed!F51/EA_transformed!F50-1)</f>
        <v>-0.71559616785847879</v>
      </c>
      <c r="G51" s="37">
        <f>100*(EA_transformed!G51/EA_transformed!G50-1)</f>
        <v>-0.45909447325812591</v>
      </c>
      <c r="H51" s="37">
        <f>100*(EA_transformed!H51/EA_transformed!H50-1)</f>
        <v>0.43875007456195547</v>
      </c>
      <c r="I51" s="37">
        <v>-0.76429669868792605</v>
      </c>
      <c r="J51" s="37">
        <f>(AWMD_exIreland!I135/AWMD_exIreland!I134-1)*100</f>
        <v>0.56796677143367003</v>
      </c>
      <c r="K51" s="37">
        <v>2.4417741935483801</v>
      </c>
      <c r="L51" s="37">
        <f>(DE_transformed!B51/DE_transformed!B50-1)*100</f>
        <v>0.12435328513160648</v>
      </c>
      <c r="M51" s="37">
        <f>(DE_transformed!C51/DE_transformed!C50-1)*100</f>
        <v>1.1464601148780673E-2</v>
      </c>
      <c r="N51" s="37">
        <f>(DE_transformed!D51/DE_transformed!D50-1)*100</f>
        <v>0.12012704451163092</v>
      </c>
      <c r="O51" s="37">
        <f>(DE_transformed!E51/DE_transformed!E50-1)*100</f>
        <v>-0.4824709076962419</v>
      </c>
      <c r="P51" s="37">
        <f>(DE_transformed!F51/DE_transformed!F50-1)*100</f>
        <v>-1.3237839435534027</v>
      </c>
      <c r="Q51" s="37">
        <f>(DE_transformed!G51/DE_transformed!G50-1)*100</f>
        <v>5.2782679611015348</v>
      </c>
      <c r="R51" s="37">
        <f>(DE_transformed!H51/DE_transformed!H50-1)*100</f>
        <v>-0.37484900731226123</v>
      </c>
      <c r="S51" s="37">
        <f>(DE_transformed!I51/DE_transformed!I50-1)*100</f>
        <v>-1.1489846350590582</v>
      </c>
      <c r="T51" s="37">
        <f>(DE_transformed!J51/DE_transformed!J50-1)*100</f>
        <v>0.34229855454654956</v>
      </c>
      <c r="U51" s="37">
        <f>(DE_RAW!I51/DE_RAW!I50-1)*100</f>
        <v>6.6344301407261774E-2</v>
      </c>
      <c r="V51" s="37">
        <f t="shared" si="1"/>
        <v>6.6344301407261774E-2</v>
      </c>
      <c r="W51" s="37">
        <f t="shared" si="2"/>
        <v>6.6344301407261774E-2</v>
      </c>
      <c r="X51" s="37">
        <f>100*(DE_RAW!L51/DE_RAW!L50-1)</f>
        <v>-1.4561759367994087</v>
      </c>
      <c r="Y51" s="37">
        <v>-5.2712666755526003</v>
      </c>
      <c r="Z51" s="37">
        <f>(REA_transformed!B51/REA_transformed!B50-1)*100</f>
        <v>-0.19809647820925314</v>
      </c>
      <c r="AA51" s="37">
        <f>(REA_transformed!C51/REA_transformed!C50-1)*100</f>
        <v>9.3747100946828255E-2</v>
      </c>
      <c r="AB51" s="37">
        <f>(REA_transformed!D51/REA_transformed!D50-1)*100</f>
        <v>0.44063249470254195</v>
      </c>
      <c r="AC51" s="37">
        <f>(REA_transformed!E51/REA_transformed!E50-1)*100</f>
        <v>0.1771925367221705</v>
      </c>
      <c r="AD51" s="37">
        <f>(REA_transformed!F51/REA_transformed!F50-1)*100</f>
        <v>-0.21438923559486955</v>
      </c>
      <c r="AE51" s="37">
        <f>(REA_transformed!G51/REA_transformed!G50-1)*100</f>
        <v>2.4300173939291847</v>
      </c>
      <c r="AF51" s="37">
        <f>(REA_transformed!H51/REA_transformed!H50-1)*100</f>
        <v>1.7701714287978287</v>
      </c>
      <c r="AG51" s="37">
        <f>(REA_transformed!I51/REA_transformed!I50-1)*100</f>
        <v>-0.82471273680372326</v>
      </c>
      <c r="AH51" s="37">
        <f>(REA_transformed!J51/REA_transformed!J50-1)*100</f>
        <v>-0.27799677276948431</v>
      </c>
      <c r="AI51" s="37">
        <f>(REA_transformed!K51/REA_transformed!K50-1)*100</f>
        <v>-4.4093598231653814</v>
      </c>
      <c r="AJ51" s="37">
        <f>(REA_transformed!L51/REA_transformed!L50-1)*100</f>
        <v>0.54977635806627845</v>
      </c>
      <c r="AK51" s="37">
        <f>(REA_transformed!T51/REA_transformed!T50-1)*100</f>
        <v>0.76172001619452256</v>
      </c>
      <c r="AL51" s="37">
        <f t="shared" si="3"/>
        <v>0.76172001619452256</v>
      </c>
      <c r="AM51" s="37">
        <f t="shared" si="4"/>
        <v>0.76172001619452256</v>
      </c>
      <c r="AN51" s="37">
        <v>2.2597703985002102</v>
      </c>
      <c r="AO51" s="37">
        <f>(AWMD_exIreland!N135/AWMD_exIreland!N134-1)*100</f>
        <v>-1.7939804217280475</v>
      </c>
      <c r="AP51" s="37">
        <f>(AWMD_Updated!$AZ135/AWMD_Updated!$AZ134-1)*100</f>
        <v>-3.7143494813904998</v>
      </c>
      <c r="AQ51">
        <f t="shared" si="5"/>
        <v>50</v>
      </c>
    </row>
    <row r="52" spans="1:43">
      <c r="A52" t="s">
        <v>387</v>
      </c>
      <c r="B52" s="37">
        <f>100*(EA_transformed!B52/EA_transformed!B51-1)</f>
        <v>0.51402716580137842</v>
      </c>
      <c r="C52" s="37">
        <f>100*(EA_transformed!C52/EA_transformed!C51-1)</f>
        <v>0.47835115410042039</v>
      </c>
      <c r="D52" s="37">
        <f>100*(EA_transformed!D52/EA_transformed!D51-1)</f>
        <v>0.6978626373059349</v>
      </c>
      <c r="E52" s="37">
        <f>100*(EA_transformed!E52/EA_transformed!E51-1)</f>
        <v>0.57409096992244724</v>
      </c>
      <c r="F52" s="37">
        <f>100*(EA_transformed!F52/EA_transformed!F51-1)</f>
        <v>1.3535808406779148</v>
      </c>
      <c r="G52" s="37">
        <f>100*(EA_transformed!G52/EA_transformed!G51-1)</f>
        <v>0.73304239856932796</v>
      </c>
      <c r="H52" s="37">
        <f>100*(EA_transformed!H52/EA_transformed!H51-1)</f>
        <v>0.711023473275052</v>
      </c>
      <c r="I52" s="37">
        <v>-0.81108713483461004</v>
      </c>
      <c r="J52" s="37">
        <f>(AWMD_exIreland!I136/AWMD_exIreland!I135-1)*100</f>
        <v>0.65445032755151455</v>
      </c>
      <c r="K52" s="37">
        <v>2.0654545454545401</v>
      </c>
      <c r="L52" s="37">
        <f>(DE_transformed!B52/DE_transformed!B51-1)*100</f>
        <v>0.89656391373704736</v>
      </c>
      <c r="M52" s="37">
        <f>(DE_transformed!C52/DE_transformed!C51-1)*100</f>
        <v>0.66730997788904123</v>
      </c>
      <c r="N52" s="37">
        <f>(DE_transformed!D52/DE_transformed!D51-1)*100</f>
        <v>0.9619827229259359</v>
      </c>
      <c r="O52" s="37">
        <f>(DE_transformed!E52/DE_transformed!E51-1)*100</f>
        <v>0.13175005419876484</v>
      </c>
      <c r="P52" s="37">
        <f>(DE_transformed!F52/DE_transformed!F51-1)*100</f>
        <v>0.33425272241842663</v>
      </c>
      <c r="Q52" s="37">
        <f>(DE_transformed!G52/DE_transformed!G51-1)*100</f>
        <v>-1.167895953293141</v>
      </c>
      <c r="R52" s="37">
        <f>(DE_transformed!H52/DE_transformed!H51-1)*100</f>
        <v>2.96498569152428</v>
      </c>
      <c r="S52" s="37">
        <f>(DE_transformed!I52/DE_transformed!I51-1)*100</f>
        <v>0.79327419142349864</v>
      </c>
      <c r="T52" s="37">
        <f>(DE_transformed!J52/DE_transformed!J51-1)*100</f>
        <v>0.49175628574431585</v>
      </c>
      <c r="U52" s="37">
        <f>(DE_RAW!I52/DE_RAW!I51-1)*100</f>
        <v>0.43477706519106096</v>
      </c>
      <c r="V52" s="37">
        <f t="shared" si="1"/>
        <v>0.43477706519106096</v>
      </c>
      <c r="W52" s="37">
        <f t="shared" si="2"/>
        <v>0.43477706519106096</v>
      </c>
      <c r="X52" s="37">
        <f>100*(DE_RAW!L52/DE_RAW!L51-1)</f>
        <v>-0.97285116893809365</v>
      </c>
      <c r="Y52" s="37">
        <v>-5.1736824392671297</v>
      </c>
      <c r="Z52" s="37">
        <f>(REA_transformed!B52/REA_transformed!B51-1)*100</f>
        <v>0.37359080809102885</v>
      </c>
      <c r="AA52" s="37">
        <f>(REA_transformed!C52/REA_transformed!C51-1)*100</f>
        <v>0.411284646177279</v>
      </c>
      <c r="AB52" s="37">
        <f>(REA_transformed!D52/REA_transformed!D51-1)*100</f>
        <v>0.60760158311596868</v>
      </c>
      <c r="AC52" s="37">
        <f>(REA_transformed!E52/REA_transformed!E51-1)*100</f>
        <v>0.69922603846090947</v>
      </c>
      <c r="AD52" s="37">
        <f>(REA_transformed!F52/REA_transformed!F51-1)*100</f>
        <v>0.7568114402948245</v>
      </c>
      <c r="AE52" s="37">
        <f>(REA_transformed!G52/REA_transformed!G51-1)*100</f>
        <v>0.37648214278431791</v>
      </c>
      <c r="AF52" s="37">
        <f>(REA_transformed!H52/REA_transformed!H51-1)*100</f>
        <v>6.0058232509652143E-2</v>
      </c>
      <c r="AG52" s="37">
        <f>(REA_transformed!I52/REA_transformed!I51-1)*100</f>
        <v>0.84579780206823774</v>
      </c>
      <c r="AH52" s="37">
        <f>(REA_transformed!J52/REA_transformed!J51-1)*100</f>
        <v>0.70875227961286758</v>
      </c>
      <c r="AI52" s="37">
        <f>(REA_transformed!K52/REA_transformed!K51-1)*100</f>
        <v>0.45543153889935351</v>
      </c>
      <c r="AJ52" s="37">
        <f>(REA_transformed!L52/REA_transformed!L51-1)*100</f>
        <v>0.83875561914859009</v>
      </c>
      <c r="AK52" s="37">
        <f>(REA_transformed!T52/REA_transformed!T51-1)*100</f>
        <v>0.73889392600603454</v>
      </c>
      <c r="AL52" s="37">
        <f t="shared" si="3"/>
        <v>0.73889392600603454</v>
      </c>
      <c r="AM52" s="37">
        <f t="shared" si="4"/>
        <v>0.73889392600603454</v>
      </c>
      <c r="AN52" s="37">
        <v>2.2954304869843698</v>
      </c>
      <c r="AO52" s="37">
        <f>(AWMD_exIreland!N136/AWMD_exIreland!N135-1)*100</f>
        <v>-0.50183365980882577</v>
      </c>
      <c r="AP52" s="37">
        <f>(AWMD_Updated!$AZ136/AWMD_Updated!$AZ135-1)*100</f>
        <v>0.82099943369624562</v>
      </c>
      <c r="AQ52">
        <f t="shared" si="5"/>
        <v>51</v>
      </c>
    </row>
    <row r="53" spans="1:43">
      <c r="A53" t="s">
        <v>388</v>
      </c>
      <c r="B53" s="37">
        <f>100*(EA_transformed!B53/EA_transformed!B52-1)</f>
        <v>0.39513568200815197</v>
      </c>
      <c r="C53" s="37">
        <f>100*(EA_transformed!C53/EA_transformed!C52-1)</f>
        <v>0.19843668915939805</v>
      </c>
      <c r="D53" s="37">
        <f>100*(EA_transformed!D53/EA_transformed!D52-1)</f>
        <v>0.27290262899251072</v>
      </c>
      <c r="E53" s="37">
        <f>100*(EA_transformed!E53/EA_transformed!E52-1)</f>
        <v>0.52127255361298364</v>
      </c>
      <c r="F53" s="37">
        <f>100*(EA_transformed!F53/EA_transformed!F52-1)</f>
        <v>2.0300969425141702</v>
      </c>
      <c r="G53" s="37">
        <f>100*(EA_transformed!G53/EA_transformed!G52-1)</f>
        <v>2.0186671718310567</v>
      </c>
      <c r="H53" s="37">
        <f>100*(EA_transformed!H53/EA_transformed!H52-1)</f>
        <v>-0.5668011127371031</v>
      </c>
      <c r="I53" s="37">
        <v>-0.76909289232688804</v>
      </c>
      <c r="J53" s="37">
        <f>(AWMD_exIreland!I137/AWMD_exIreland!I136-1)*100</f>
        <v>0.23057398445383015</v>
      </c>
      <c r="K53" s="37">
        <v>2.0154687500000001</v>
      </c>
      <c r="L53" s="37">
        <f>(DE_transformed!B53/DE_transformed!B52-1)*100</f>
        <v>0.11413440561052202</v>
      </c>
      <c r="M53" s="37">
        <f>(DE_transformed!C53/DE_transformed!C52-1)*100</f>
        <v>-6.1586437869243227E-3</v>
      </c>
      <c r="N53" s="37">
        <f>(DE_transformed!D53/DE_transformed!D52-1)*100</f>
        <v>0.63814837601803287</v>
      </c>
      <c r="O53" s="37">
        <f>(DE_transformed!E53/DE_transformed!E52-1)*100</f>
        <v>2.0248831150682101E-2</v>
      </c>
      <c r="P53" s="37">
        <f>(DE_transformed!F53/DE_transformed!F52-1)*100</f>
        <v>0.44533371411319411</v>
      </c>
      <c r="Q53" s="37">
        <f>(DE_transformed!G53/DE_transformed!G52-1)*100</f>
        <v>-2.7493774204416122</v>
      </c>
      <c r="R53" s="37">
        <f>(DE_transformed!H53/DE_transformed!H52-1)*100</f>
        <v>2.3873765016638959</v>
      </c>
      <c r="S53" s="37">
        <f>(DE_transformed!I53/DE_transformed!I52-1)*100</f>
        <v>2.9701234258013409</v>
      </c>
      <c r="T53" s="37">
        <f>(DE_transformed!J53/DE_transformed!J52-1)*100</f>
        <v>7.9603066768041408E-2</v>
      </c>
      <c r="U53" s="37">
        <f>(DE_RAW!I53/DE_RAW!I52-1)*100</f>
        <v>8.6325090133554383E-2</v>
      </c>
      <c r="V53" s="37">
        <f t="shared" si="1"/>
        <v>8.6325090133554383E-2</v>
      </c>
      <c r="W53" s="37">
        <f t="shared" si="2"/>
        <v>8.6325090133554383E-2</v>
      </c>
      <c r="X53" s="37">
        <f>100*(DE_RAW!L53/DE_RAW!L52-1)</f>
        <v>-0.23411517591458431</v>
      </c>
      <c r="Y53" s="37">
        <v>-5.6333287654713304</v>
      </c>
      <c r="Z53" s="37">
        <f>(REA_transformed!B53/REA_transformed!B52-1)*100</f>
        <v>0.50956522587370934</v>
      </c>
      <c r="AA53" s="37">
        <f>(REA_transformed!C53/REA_transformed!C52-1)*100</f>
        <v>0.28677320743051293</v>
      </c>
      <c r="AB53" s="37">
        <f>(REA_transformed!D53/REA_transformed!D52-1)*100</f>
        <v>0.14747624289082051</v>
      </c>
      <c r="AC53" s="37">
        <f>(REA_transformed!E53/REA_transformed!E52-1)*100</f>
        <v>0.66208037250343743</v>
      </c>
      <c r="AD53" s="37">
        <f>(REA_transformed!F53/REA_transformed!F52-1)*100</f>
        <v>0.31056208346234015</v>
      </c>
      <c r="AE53" s="37">
        <f>(REA_transformed!G53/REA_transformed!G52-1)*100</f>
        <v>2.6396692240111319</v>
      </c>
      <c r="AF53" s="37">
        <f>(REA_transformed!H53/REA_transformed!H52-1)*100</f>
        <v>2.7622115706971373</v>
      </c>
      <c r="AG53" s="37">
        <f>(REA_transformed!I53/REA_transformed!I52-1)*100</f>
        <v>1.9139951219913298</v>
      </c>
      <c r="AH53" s="37">
        <f>(REA_transformed!J53/REA_transformed!J52-1)*100</f>
        <v>1.7533503551840912</v>
      </c>
      <c r="AI53" s="37">
        <f>(REA_transformed!K53/REA_transformed!K52-1)*100</f>
        <v>3.141686618803563</v>
      </c>
      <c r="AJ53" s="37">
        <f>(REA_transformed!L53/REA_transformed!L52-1)*100</f>
        <v>-0.74764360548374986</v>
      </c>
      <c r="AK53" s="37">
        <f>(REA_transformed!T53/REA_transformed!T52-1)*100</f>
        <v>0.28580627401308956</v>
      </c>
      <c r="AL53" s="37">
        <f t="shared" si="3"/>
        <v>0.28580627401308956</v>
      </c>
      <c r="AM53" s="37">
        <f t="shared" si="4"/>
        <v>0.28580627401308956</v>
      </c>
      <c r="AN53" s="37">
        <v>2.5716233697864701</v>
      </c>
      <c r="AO53" s="37">
        <f>(AWMD_exIreland!N137/AWMD_exIreland!N136-1)*100</f>
        <v>0.15073933247775617</v>
      </c>
      <c r="AP53" s="37">
        <f>(AWMD_Updated!$AZ137/AWMD_Updated!$AZ136-1)*100</f>
        <v>-2.621991562458803</v>
      </c>
      <c r="AQ53">
        <f t="shared" si="5"/>
        <v>52</v>
      </c>
    </row>
    <row r="54" spans="1:43">
      <c r="A54" t="s">
        <v>389</v>
      </c>
      <c r="B54" s="37">
        <f>100*(EA_transformed!B54/EA_transformed!B53-1)</f>
        <v>0.42891508687081803</v>
      </c>
      <c r="C54" s="37">
        <f>100*(EA_transformed!C54/EA_transformed!C53-1)</f>
        <v>0.37782589431605285</v>
      </c>
      <c r="D54" s="37">
        <f>100*(EA_transformed!D54/EA_transformed!D53-1)</f>
        <v>-0.21966109089045505</v>
      </c>
      <c r="E54" s="37">
        <f>100*(EA_transformed!E54/EA_transformed!E53-1)</f>
        <v>8.3643180192272126E-2</v>
      </c>
      <c r="F54" s="37">
        <f>100*(EA_transformed!F54/EA_transformed!F53-1)</f>
        <v>2.078507433176835</v>
      </c>
      <c r="G54" s="37">
        <f>100*(EA_transformed!G54/EA_transformed!G53-1)</f>
        <v>1.2343802207262833</v>
      </c>
      <c r="H54" s="37">
        <f>100*(EA_transformed!H54/EA_transformed!H53-1)</f>
        <v>0.37692454924329599</v>
      </c>
      <c r="I54" s="37">
        <v>-1.1109063028614501</v>
      </c>
      <c r="J54" s="37">
        <f>(AWMD_exIreland!I138/AWMD_exIreland!I137-1)*100</f>
        <v>0.50531975585343947</v>
      </c>
      <c r="K54" s="37">
        <v>2.0189062500000001</v>
      </c>
      <c r="L54" s="37">
        <f>(DE_transformed!B54/DE_transformed!B53-1)*100</f>
        <v>-0.13739833307596649</v>
      </c>
      <c r="M54" s="37">
        <f>(DE_transformed!C54/DE_transformed!C53-1)*100</f>
        <v>8.1311660301541799E-2</v>
      </c>
      <c r="N54" s="37">
        <f>(DE_transformed!D54/DE_transformed!D53-1)*100</f>
        <v>-1.445755358547407</v>
      </c>
      <c r="O54" s="37">
        <f>(DE_transformed!E54/DE_transformed!E53-1)*100</f>
        <v>-1.8107331781856972</v>
      </c>
      <c r="P54" s="37">
        <f>(DE_transformed!F54/DE_transformed!F53-1)*100</f>
        <v>-1.5188831966772787</v>
      </c>
      <c r="Q54" s="37">
        <f>(DE_transformed!G54/DE_transformed!G53-1)*100</f>
        <v>-3.7747380109502737</v>
      </c>
      <c r="R54" s="37">
        <f>(DE_transformed!H54/DE_transformed!H53-1)*100</f>
        <v>3.9596442999492609</v>
      </c>
      <c r="S54" s="37">
        <f>(DE_transformed!I54/DE_transformed!I53-1)*100</f>
        <v>0.94128062069123164</v>
      </c>
      <c r="T54" s="37">
        <f>(DE_transformed!J54/DE_transformed!J53-1)*100</f>
        <v>-0.38016396915099282</v>
      </c>
      <c r="U54" s="37">
        <f>(DE_RAW!I54/DE_RAW!I53-1)*100</f>
        <v>0.36910197869102213</v>
      </c>
      <c r="V54" s="37">
        <f t="shared" si="1"/>
        <v>0.36910197869102213</v>
      </c>
      <c r="W54" s="37">
        <f t="shared" si="2"/>
        <v>0.36910197869102213</v>
      </c>
      <c r="X54" s="37">
        <f>100*(DE_RAW!L54/DE_RAW!L53-1)</f>
        <v>0.11623571726209203</v>
      </c>
      <c r="Y54" s="37">
        <v>-5.1787084799850298</v>
      </c>
      <c r="Z54" s="37">
        <f>(REA_transformed!B54/REA_transformed!B53-1)*100</f>
        <v>0.65225049538519819</v>
      </c>
      <c r="AA54" s="37">
        <f>(REA_transformed!C54/REA_transformed!C53-1)*100</f>
        <v>0.50265038100656412</v>
      </c>
      <c r="AB54" s="37">
        <f>(REA_transformed!D54/REA_transformed!D53-1)*100</f>
        <v>0.21137372608923677</v>
      </c>
      <c r="AC54" s="37">
        <f>(REA_transformed!E54/REA_transformed!E53-1)*100</f>
        <v>0.62581399746559629</v>
      </c>
      <c r="AD54" s="37">
        <f>(REA_transformed!F54/REA_transformed!F53-1)*100</f>
        <v>0.98336330523356441</v>
      </c>
      <c r="AE54" s="37">
        <f>(REA_transformed!G54/REA_transformed!G53-1)*100</f>
        <v>-1.3400589264059071</v>
      </c>
      <c r="AF54" s="37">
        <f>(REA_transformed!H54/REA_transformed!H53-1)*100</f>
        <v>-1.0830362846080188</v>
      </c>
      <c r="AG54" s="37">
        <f>(REA_transformed!I54/REA_transformed!I53-1)*100</f>
        <v>1.473895818997395</v>
      </c>
      <c r="AH54" s="37">
        <f>(REA_transformed!J54/REA_transformed!J53-1)*100</f>
        <v>1.3051184469241806</v>
      </c>
      <c r="AI54" s="37">
        <f>(REA_transformed!K54/REA_transformed!K53-1)*100</f>
        <v>0.56680867718381656</v>
      </c>
      <c r="AJ54" s="37">
        <f>(REA_transformed!L54/REA_transformed!L53-1)*100</f>
        <v>0.66773861273863311</v>
      </c>
      <c r="AK54" s="37">
        <f>(REA_transformed!T54/REA_transformed!T53-1)*100</f>
        <v>0.55635850578081847</v>
      </c>
      <c r="AL54" s="37">
        <f t="shared" si="3"/>
        <v>0.55635850578081847</v>
      </c>
      <c r="AM54" s="37">
        <f t="shared" si="4"/>
        <v>0.55635850578081847</v>
      </c>
      <c r="AN54" s="37">
        <v>2.2158490959308601</v>
      </c>
      <c r="AO54" s="37">
        <f>(AWMD_exIreland!N138/AWMD_exIreland!N137-1)*100</f>
        <v>0.38816844476567969</v>
      </c>
      <c r="AP54" s="37">
        <f>(AWMD_Updated!$AZ138/AWMD_Updated!$AZ137-1)*100</f>
        <v>-2.3536497021396374</v>
      </c>
      <c r="AQ54">
        <f t="shared" si="5"/>
        <v>53</v>
      </c>
    </row>
    <row r="55" spans="1:43">
      <c r="A55" t="s">
        <v>390</v>
      </c>
      <c r="B55" s="37">
        <f>100*(EA_transformed!B55/EA_transformed!B54-1)</f>
        <v>0.43825612738586095</v>
      </c>
      <c r="C55" s="37">
        <f>100*(EA_transformed!C55/EA_transformed!C54-1)</f>
        <v>7.5277785119487461E-2</v>
      </c>
      <c r="D55" s="37">
        <f>100*(EA_transformed!D55/EA_transformed!D54-1)</f>
        <v>0.2870768399521495</v>
      </c>
      <c r="E55" s="37">
        <f>100*(EA_transformed!E55/EA_transformed!E54-1)</f>
        <v>0.62643088652361012</v>
      </c>
      <c r="F55" s="37">
        <f>100*(EA_transformed!F55/EA_transformed!F54-1)</f>
        <v>3.0586878603154455</v>
      </c>
      <c r="G55" s="37">
        <f>100*(EA_transformed!G55/EA_transformed!G54-1)</f>
        <v>2.4025285374529748</v>
      </c>
      <c r="H55" s="37">
        <f>100*(EA_transformed!H55/EA_transformed!H54-1)</f>
        <v>-0.24583269195728175</v>
      </c>
      <c r="I55" s="37">
        <v>-1.05256397746168</v>
      </c>
      <c r="J55" s="37">
        <f>(AWMD_exIreland!I139/AWMD_exIreland!I138-1)*100</f>
        <v>0.61022286617722354</v>
      </c>
      <c r="K55" s="37">
        <v>2.0395238095238</v>
      </c>
      <c r="L55" s="37">
        <f>(DE_transformed!B55/DE_transformed!B54-1)*100</f>
        <v>0.59322390789458002</v>
      </c>
      <c r="M55" s="37">
        <f>(DE_transformed!C55/DE_transformed!C54-1)*100</f>
        <v>-0.12740429707546186</v>
      </c>
      <c r="N55" s="37">
        <f>(DE_transformed!D55/DE_transformed!D54-1)*100</f>
        <v>-0.18019455445239529</v>
      </c>
      <c r="O55" s="37">
        <f>(DE_transformed!E55/DE_transformed!E54-1)*100</f>
        <v>0.91853267149388795</v>
      </c>
      <c r="P55" s="37">
        <f>(DE_transformed!F55/DE_transformed!F54-1)*100</f>
        <v>1.7063370973408265</v>
      </c>
      <c r="Q55" s="37">
        <f>(DE_transformed!G55/DE_transformed!G54-1)*100</f>
        <v>-4.5072845674244295</v>
      </c>
      <c r="R55" s="37">
        <f>(DE_transformed!H55/DE_transformed!H54-1)*100</f>
        <v>4.4527614925469861</v>
      </c>
      <c r="S55" s="37">
        <f>(DE_transformed!I55/DE_transformed!I54-1)*100</f>
        <v>2.0467564992960874</v>
      </c>
      <c r="T55" s="37">
        <f>(DE_transformed!J55/DE_transformed!J54-1)*100</f>
        <v>-0.23460830767786378</v>
      </c>
      <c r="U55" s="37">
        <f>(DE_RAW!I55/DE_RAW!I54-1)*100</f>
        <v>0.53455662129886505</v>
      </c>
      <c r="V55" s="37">
        <f t="shared" si="1"/>
        <v>0.53455662129886505</v>
      </c>
      <c r="W55" s="37">
        <f t="shared" si="2"/>
        <v>0.53455662129886505</v>
      </c>
      <c r="X55" s="37">
        <f>100*(DE_RAW!L55/DE_RAW!L54-1)</f>
        <v>0.95728368017524712</v>
      </c>
      <c r="Y55" s="37">
        <v>-5.5969469212513898</v>
      </c>
      <c r="Z55" s="37">
        <f>(REA_transformed!B55/REA_transformed!B54-1)*100</f>
        <v>0.38609542983956135</v>
      </c>
      <c r="AA55" s="37">
        <f>(REA_transformed!C55/REA_transformed!C54-1)*100</f>
        <v>0.16219792243354902</v>
      </c>
      <c r="AB55" s="37">
        <f>(REA_transformed!D55/REA_transformed!D54-1)*100</f>
        <v>0.44889967711558842</v>
      </c>
      <c r="AC55" s="37">
        <f>(REA_transformed!E55/REA_transformed!E54-1)*100</f>
        <v>0.53680629303420879</v>
      </c>
      <c r="AD55" s="37">
        <f>(REA_transformed!F55/REA_transformed!F54-1)*100</f>
        <v>0.66744439440360459</v>
      </c>
      <c r="AE55" s="37">
        <f>(REA_transformed!G55/REA_transformed!G54-1)*100</f>
        <v>-0.19838158690776986</v>
      </c>
      <c r="AF55" s="37">
        <f>(REA_transformed!H55/REA_transformed!H54-1)*100</f>
        <v>0.23467080097896442</v>
      </c>
      <c r="AG55" s="37">
        <f>(REA_transformed!I55/REA_transformed!I54-1)*100</f>
        <v>2.6012471163166406</v>
      </c>
      <c r="AH55" s="37">
        <f>(REA_transformed!J55/REA_transformed!J54-1)*100</f>
        <v>2.4900049119726875</v>
      </c>
      <c r="AI55" s="37">
        <f>(REA_transformed!K55/REA_transformed!K54-1)*100</f>
        <v>5.2658378954527407</v>
      </c>
      <c r="AJ55" s="37">
        <f>(REA_transformed!L55/REA_transformed!L54-1)*100</f>
        <v>-0.13980816501864002</v>
      </c>
      <c r="AK55" s="37">
        <f>(REA_transformed!T55/REA_transformed!T54-1)*100</f>
        <v>0.63879836276155011</v>
      </c>
      <c r="AL55" s="37">
        <f t="shared" si="3"/>
        <v>0.63879836276155011</v>
      </c>
      <c r="AM55" s="37">
        <f t="shared" si="4"/>
        <v>0.63879836276155011</v>
      </c>
      <c r="AN55" s="37">
        <v>2.5502581846068799</v>
      </c>
      <c r="AO55" s="37">
        <f>(AWMD_exIreland!N139/AWMD_exIreland!N138-1)*100</f>
        <v>1.5369129147995819</v>
      </c>
      <c r="AP55" s="37">
        <f>(AWMD_Updated!$AZ139/AWMD_Updated!$AZ138-1)*100</f>
        <v>2.3374258947522764</v>
      </c>
      <c r="AQ55">
        <f t="shared" si="5"/>
        <v>54</v>
      </c>
    </row>
    <row r="56" spans="1:43">
      <c r="A56" t="s">
        <v>391</v>
      </c>
      <c r="B56" s="37">
        <f>100*(EA_transformed!B56/EA_transformed!B55-1)</f>
        <v>0.11648107900452676</v>
      </c>
      <c r="C56" s="37">
        <f>100*(EA_transformed!C56/EA_transformed!C55-1)</f>
        <v>1.2976833491884499E-2</v>
      </c>
      <c r="D56" s="37">
        <f>100*(EA_transformed!D56/EA_transformed!D55-1)</f>
        <v>0.39116462150701192</v>
      </c>
      <c r="E56" s="37">
        <f>100*(EA_transformed!E56/EA_transformed!E55-1)</f>
        <v>3.806130104577754E-2</v>
      </c>
      <c r="F56" s="37">
        <f>100*(EA_transformed!F56/EA_transformed!F55-1)</f>
        <v>-9.5846411907407614E-3</v>
      </c>
      <c r="G56" s="37">
        <f>100*(EA_transformed!G56/EA_transformed!G55-1)</f>
        <v>1.2435852479291798</v>
      </c>
      <c r="H56" s="37">
        <f>100*(EA_transformed!H56/EA_transformed!H55-1)</f>
        <v>-3.1897608788156173E-2</v>
      </c>
      <c r="I56" s="37">
        <v>-1.35319392533762</v>
      </c>
      <c r="J56" s="37">
        <f>(AWMD_exIreland!I140/AWMD_exIreland!I139-1)*100</f>
        <v>0.47161082216464756</v>
      </c>
      <c r="K56" s="37">
        <v>2.0533333333333301</v>
      </c>
      <c r="L56" s="37">
        <f>(DE_transformed!B56/DE_transformed!B55-1)*100</f>
        <v>-0.31764322312539672</v>
      </c>
      <c r="M56" s="37">
        <f>(DE_transformed!C56/DE_transformed!C55-1)*100</f>
        <v>-0.28944874095478967</v>
      </c>
      <c r="N56" s="37">
        <f>(DE_transformed!D56/DE_transformed!D55-1)*100</f>
        <v>0.7271800960463759</v>
      </c>
      <c r="O56" s="37">
        <f>(DE_transformed!E56/DE_transformed!E55-1)*100</f>
        <v>-0.35464945157515082</v>
      </c>
      <c r="P56" s="37">
        <f>(DE_transformed!F56/DE_transformed!F55-1)*100</f>
        <v>-0.27279251126920423</v>
      </c>
      <c r="Q56" s="37">
        <f>(DE_transformed!G56/DE_transformed!G55-1)*100</f>
        <v>-0.9551038391896971</v>
      </c>
      <c r="R56" s="37">
        <f>(DE_transformed!H56/DE_transformed!H55-1)*100</f>
        <v>-1.760487374060371</v>
      </c>
      <c r="S56" s="37">
        <f>(DE_transformed!I56/DE_transformed!I55-1)*100</f>
        <v>1.9093715989862092</v>
      </c>
      <c r="T56" s="37">
        <f>(DE_transformed!J56/DE_transformed!J55-1)*100</f>
        <v>-0.39291190165416934</v>
      </c>
      <c r="U56" s="37">
        <f>(DE_RAW!I56/DE_RAW!I55-1)*100</f>
        <v>0.12444377404028373</v>
      </c>
      <c r="V56" s="37">
        <f t="shared" si="1"/>
        <v>0.12444377404028373</v>
      </c>
      <c r="W56" s="37">
        <f t="shared" si="2"/>
        <v>0.12444377404028373</v>
      </c>
      <c r="X56" s="37">
        <f>100*(DE_RAW!L56/DE_RAW!L55-1)</f>
        <v>0.82561242866752149</v>
      </c>
      <c r="Y56" s="37">
        <v>-5.5533181917136396</v>
      </c>
      <c r="Z56" s="37">
        <f>(REA_transformed!B56/REA_transformed!B55-1)*100</f>
        <v>0.28724375887689835</v>
      </c>
      <c r="AA56" s="37">
        <f>(REA_transformed!C56/REA_transformed!C55-1)*100</f>
        <v>0.13817452183930712</v>
      </c>
      <c r="AB56" s="37">
        <f>(REA_transformed!D56/REA_transformed!D55-1)*100</f>
        <v>0.2779827935125434</v>
      </c>
      <c r="AC56" s="37">
        <f>(REA_transformed!E56/REA_transformed!E55-1)*100</f>
        <v>0.14185934002071132</v>
      </c>
      <c r="AD56" s="37">
        <f>(REA_transformed!F56/REA_transformed!F55-1)*100</f>
        <v>0.13549838852506824</v>
      </c>
      <c r="AE56" s="37">
        <f>(REA_transformed!G56/REA_transformed!G55-1)*100</f>
        <v>0.17796722266696374</v>
      </c>
      <c r="AF56" s="37">
        <f>(REA_transformed!H56/REA_transformed!H55-1)*100</f>
        <v>0.32586254398077052</v>
      </c>
      <c r="AG56" s="37">
        <f>(REA_transformed!I56/REA_transformed!I55-1)*100</f>
        <v>0.57329854197538666</v>
      </c>
      <c r="AH56" s="37">
        <f>(REA_transformed!J56/REA_transformed!J55-1)*100</f>
        <v>1.0550355606633532</v>
      </c>
      <c r="AI56" s="37">
        <f>(REA_transformed!K56/REA_transformed!K55-1)*100</f>
        <v>1.4856790305501466</v>
      </c>
      <c r="AJ56" s="37">
        <f>(REA_transformed!L56/REA_transformed!L55-1)*100</f>
        <v>0.13457750141012692</v>
      </c>
      <c r="AK56" s="37">
        <f>(REA_transformed!T56/REA_transformed!T55-1)*100</f>
        <v>0.60045961872561282</v>
      </c>
      <c r="AL56" s="37">
        <f t="shared" si="3"/>
        <v>0.60045961872561282</v>
      </c>
      <c r="AM56" s="37">
        <f t="shared" si="4"/>
        <v>0.60045961872561282</v>
      </c>
      <c r="AN56" s="37">
        <v>2.3894593055954698</v>
      </c>
      <c r="AO56" s="37">
        <f>(AWMD_exIreland!N140/AWMD_exIreland!N139-1)*100</f>
        <v>0.94833118197343858</v>
      </c>
      <c r="AP56" s="37">
        <f>(AWMD_Updated!$AZ140/AWMD_Updated!$AZ139-1)*100</f>
        <v>-0.79452238803262576</v>
      </c>
      <c r="AQ56">
        <f t="shared" si="5"/>
        <v>55</v>
      </c>
    </row>
    <row r="57" spans="1:43">
      <c r="A57" t="s">
        <v>392</v>
      </c>
      <c r="B57" s="37">
        <f>100*(EA_transformed!B57/EA_transformed!B56-1)</f>
        <v>0.2455029271273057</v>
      </c>
      <c r="C57" s="37">
        <f>100*(EA_transformed!C57/EA_transformed!C56-1)</f>
        <v>0.70304914234413651</v>
      </c>
      <c r="D57" s="37">
        <f>100*(EA_transformed!D57/EA_transformed!D56-1)</f>
        <v>-0.22110746624759425</v>
      </c>
      <c r="E57" s="37">
        <f>100*(EA_transformed!E57/EA_transformed!E56-1)</f>
        <v>0.22095128610648551</v>
      </c>
      <c r="F57" s="37">
        <f>100*(EA_transformed!F57/EA_transformed!F56-1)</f>
        <v>1.0449205476865453</v>
      </c>
      <c r="G57" s="37">
        <f>100*(EA_transformed!G57/EA_transformed!G56-1)</f>
        <v>1.3885825195759871</v>
      </c>
      <c r="H57" s="37">
        <f>100*(EA_transformed!H57/EA_transformed!H56-1)</f>
        <v>-2.6168315581442947E-3</v>
      </c>
      <c r="I57" s="37">
        <v>-1.1685921660794101</v>
      </c>
      <c r="J57" s="37">
        <f>(AWMD_exIreland!I141/AWMD_exIreland!I140-1)*100</f>
        <v>0.56579378673828895</v>
      </c>
      <c r="K57" s="37">
        <v>2.0824242424242398</v>
      </c>
      <c r="L57" s="37">
        <f>(DE_transformed!B57/DE_transformed!B56-1)*100</f>
        <v>-2.8629875948205097E-2</v>
      </c>
      <c r="M57" s="37">
        <f>(DE_transformed!C57/DE_transformed!C56-1)*100</f>
        <v>0.54411831310972048</v>
      </c>
      <c r="N57" s="37">
        <f>(DE_transformed!D57/DE_transformed!D56-1)*100</f>
        <v>-1.2290116397882134</v>
      </c>
      <c r="O57" s="37">
        <f>(DE_transformed!E57/DE_transformed!E56-1)*100</f>
        <v>-0.51448849965228804</v>
      </c>
      <c r="P57" s="37">
        <f>(DE_transformed!F57/DE_transformed!F56-1)*100</f>
        <v>-1.899633187217864E-2</v>
      </c>
      <c r="Q57" s="37">
        <f>(DE_transformed!G57/DE_transformed!G56-1)*100</f>
        <v>-4.1741664266076617</v>
      </c>
      <c r="R57" s="37">
        <f>(DE_transformed!H57/DE_transformed!H56-1)*100</f>
        <v>0.44894385576479401</v>
      </c>
      <c r="S57" s="37">
        <f>(DE_transformed!I57/DE_transformed!I56-1)*100</f>
        <v>0.2489537700547384</v>
      </c>
      <c r="T57" s="37">
        <f>(DE_transformed!J57/DE_transformed!J56-1)*100</f>
        <v>-9.1451783246387919E-2</v>
      </c>
      <c r="U57" s="37">
        <f>(DE_RAW!I57/DE_RAW!I56-1)*100</f>
        <v>7.281583870035746E-2</v>
      </c>
      <c r="V57" s="37">
        <f t="shared" si="1"/>
        <v>7.281583870035746E-2</v>
      </c>
      <c r="W57" s="37">
        <f t="shared" si="2"/>
        <v>7.281583870035746E-2</v>
      </c>
      <c r="X57" s="37">
        <f>100*(DE_RAW!L57/DE_RAW!L56-1)</f>
        <v>0.41749609942431931</v>
      </c>
      <c r="Y57" s="37">
        <v>-5.82020557467348</v>
      </c>
      <c r="Z57" s="37">
        <f>(REA_transformed!B57/REA_transformed!B56-1)*100</f>
        <v>0.35476699584073845</v>
      </c>
      <c r="AA57" s="37">
        <f>(REA_transformed!C57/REA_transformed!C56-1)*100</f>
        <v>0.77224063986467417</v>
      </c>
      <c r="AB57" s="37">
        <f>(REA_transformed!D57/REA_transformed!D56-1)*100</f>
        <v>0.12424160223314384</v>
      </c>
      <c r="AC57" s="37">
        <f>(REA_transformed!E57/REA_transformed!E56-1)*100</f>
        <v>0.41979639197087248</v>
      </c>
      <c r="AD57" s="37">
        <f>(REA_transformed!F57/REA_transformed!F56-1)*100</f>
        <v>0.34367548555604976</v>
      </c>
      <c r="AE57" s="37">
        <f>(REA_transformed!G57/REA_transformed!G56-1)*100</f>
        <v>0.85171283527722963</v>
      </c>
      <c r="AF57" s="37">
        <f>(REA_transformed!H57/REA_transformed!H56-1)*100</f>
        <v>0.90534457106996591</v>
      </c>
      <c r="AG57" s="37">
        <f>(REA_transformed!I57/REA_transformed!I56-1)*100</f>
        <v>1.2372489047080437</v>
      </c>
      <c r="AH57" s="37">
        <f>(REA_transformed!J57/REA_transformed!J56-1)*100</f>
        <v>1.688442920856037</v>
      </c>
      <c r="AI57" s="37">
        <f>(REA_transformed!K57/REA_transformed!K56-1)*100</f>
        <v>0.6684317139500795</v>
      </c>
      <c r="AJ57" s="37">
        <f>(REA_transformed!L57/REA_transformed!L56-1)*100</f>
        <v>0.11566533834526105</v>
      </c>
      <c r="AK57" s="37">
        <f>(REA_transformed!T57/REA_transformed!T56-1)*100</f>
        <v>0.74677578743458373</v>
      </c>
      <c r="AL57" s="37">
        <f t="shared" si="3"/>
        <v>0.74677578743458373</v>
      </c>
      <c r="AM57" s="37">
        <f t="shared" si="4"/>
        <v>0.74677578743458373</v>
      </c>
      <c r="AN57" s="37">
        <v>2.6158005966959399</v>
      </c>
      <c r="AO57" s="37">
        <f>(AWMD_exIreland!N141/AWMD_exIreland!N140-1)*100</f>
        <v>0.64191643658202402</v>
      </c>
      <c r="AP57" s="37">
        <f>(AWMD_Updated!$AZ141/AWMD_Updated!$AZ140-1)*100</f>
        <v>-2.5919625996364659</v>
      </c>
      <c r="AQ57">
        <f t="shared" si="5"/>
        <v>56</v>
      </c>
    </row>
    <row r="58" spans="1:43">
      <c r="A58" t="s">
        <v>393</v>
      </c>
      <c r="B58" s="37">
        <f>100*(EA_transformed!B58/EA_transformed!B57-1)</f>
        <v>9.4200687068557443E-2</v>
      </c>
      <c r="C58" s="37">
        <f>100*(EA_transformed!C58/EA_transformed!C57-1)</f>
        <v>0.23964364272264227</v>
      </c>
      <c r="D58" s="37">
        <f>100*(EA_transformed!D58/EA_transformed!D57-1)</f>
        <v>0.4557426294900857</v>
      </c>
      <c r="E58" s="37">
        <f>100*(EA_transformed!E58/EA_transformed!E57-1)</f>
        <v>-3.5253904981602524E-2</v>
      </c>
      <c r="F58" s="37">
        <f>100*(EA_transformed!F58/EA_transformed!F57-1)</f>
        <v>0.54295150352823285</v>
      </c>
      <c r="G58" s="37">
        <f>100*(EA_transformed!G58/EA_transformed!G57-1)</f>
        <v>-0.21075540233109757</v>
      </c>
      <c r="H58" s="37">
        <f>100*(EA_transformed!H58/EA_transformed!H57-1)</f>
        <v>9.9636667836566772E-2</v>
      </c>
      <c r="I58" s="37">
        <v>-1.3234292738237099</v>
      </c>
      <c r="J58" s="37">
        <f>(AWMD_exIreland!I142/AWMD_exIreland!I141-1)*100</f>
        <v>0.35580976409779197</v>
      </c>
      <c r="K58" s="37">
        <v>2.0641935483870899</v>
      </c>
      <c r="L58" s="37">
        <f>(DE_transformed!B58/DE_transformed!B57-1)*100</f>
        <v>0.16725422674797041</v>
      </c>
      <c r="M58" s="37">
        <f>(DE_transformed!C58/DE_transformed!C57-1)*100</f>
        <v>0.59108144075057378</v>
      </c>
      <c r="N58" s="37">
        <f>(DE_transformed!D58/DE_transformed!D57-1)*100</f>
        <v>0.26069714080914075</v>
      </c>
      <c r="O58" s="37">
        <f>(DE_transformed!E58/DE_transformed!E57-1)*100</f>
        <v>-1.4044207350700666</v>
      </c>
      <c r="P58" s="37">
        <f>(DE_transformed!F58/DE_transformed!F57-1)*100</f>
        <v>-1.8805661640723947</v>
      </c>
      <c r="Q58" s="37">
        <f>(DE_transformed!G58/DE_transformed!G57-1)*100</f>
        <v>2.2648569390752993</v>
      </c>
      <c r="R58" s="37">
        <f>(DE_transformed!H58/DE_transformed!H57-1)*100</f>
        <v>2.5163428076362626</v>
      </c>
      <c r="S58" s="37">
        <f>(DE_transformed!I58/DE_transformed!I57-1)*100</f>
        <v>-1.4540365621818707</v>
      </c>
      <c r="T58" s="37">
        <f>(DE_transformed!J58/DE_transformed!J57-1)*100</f>
        <v>0.60123470846480398</v>
      </c>
      <c r="U58" s="37">
        <f>(DE_RAW!I58/DE_RAW!I57-1)*100</f>
        <v>0.12670773168068639</v>
      </c>
      <c r="V58" s="37">
        <f t="shared" si="1"/>
        <v>0.12670773168068639</v>
      </c>
      <c r="W58" s="37">
        <f t="shared" si="2"/>
        <v>0.12670773168068639</v>
      </c>
      <c r="X58" s="37">
        <f>100*(DE_RAW!L58/DE_RAW!L57-1)</f>
        <v>0.57863549178660545</v>
      </c>
      <c r="Y58" s="37">
        <v>-6.8016841561797401</v>
      </c>
      <c r="Z58" s="37">
        <f>(REA_transformed!B58/REA_transformed!B57-1)*100</f>
        <v>7.4020548425890453E-2</v>
      </c>
      <c r="AA58" s="37">
        <f>(REA_transformed!C58/REA_transformed!C57-1)*100</f>
        <v>0.11376596168073405</v>
      </c>
      <c r="AB58" s="37">
        <f>(REA_transformed!D58/REA_transformed!D57-1)*100</f>
        <v>0.5221022558066668</v>
      </c>
      <c r="AC58" s="37">
        <f>(REA_transformed!E58/REA_transformed!E57-1)*100</f>
        <v>0.33562545452325843</v>
      </c>
      <c r="AD58" s="37">
        <f>(REA_transformed!F58/REA_transformed!F57-1)*100</f>
        <v>0.66537669961161949</v>
      </c>
      <c r="AE58" s="37">
        <f>(REA_transformed!G58/REA_transformed!G57-1)*100</f>
        <v>-1.525985635262761</v>
      </c>
      <c r="AF58" s="37">
        <f>(REA_transformed!H58/REA_transformed!H57-1)*100</f>
        <v>-1.3754959425888669</v>
      </c>
      <c r="AG58" s="37">
        <f>(REA_transformed!I58/REA_transformed!I57-1)*100</f>
        <v>-9.259837187806097E-2</v>
      </c>
      <c r="AH58" s="37">
        <f>(REA_transformed!J58/REA_transformed!J57-1)*100</f>
        <v>0.11002795053032255</v>
      </c>
      <c r="AI58" s="37">
        <f>(REA_transformed!K58/REA_transformed!K57-1)*100</f>
        <v>-0.1013344135996519</v>
      </c>
      <c r="AJ58" s="37">
        <f>(REA_transformed!L58/REA_transformed!L57-1)*100</f>
        <v>2.9112246539098052E-2</v>
      </c>
      <c r="AK58" s="37">
        <f>(REA_transformed!T58/REA_transformed!T57-1)*100</f>
        <v>0.43936108446125388</v>
      </c>
      <c r="AL58" s="37">
        <f t="shared" si="3"/>
        <v>0.43936108446125388</v>
      </c>
      <c r="AM58" s="37">
        <f t="shared" si="4"/>
        <v>0.43936108446125388</v>
      </c>
      <c r="AN58" s="37">
        <v>2.7029762887625099</v>
      </c>
      <c r="AO58" s="37">
        <f>(AWMD_exIreland!N142/AWMD_exIreland!N141-1)*100</f>
        <v>0.43330976000943711</v>
      </c>
      <c r="AP58" s="37">
        <f>(AWMD_Updated!$AZ142/AWMD_Updated!$AZ141-1)*100</f>
        <v>0.47243721464567123</v>
      </c>
      <c r="AQ58">
        <f t="shared" si="5"/>
        <v>57</v>
      </c>
    </row>
    <row r="59" spans="1:43">
      <c r="A59" t="s">
        <v>394</v>
      </c>
      <c r="B59" s="37">
        <f>100*(EA_transformed!B59/EA_transformed!B58-1)</f>
        <v>0.46397386805641094</v>
      </c>
      <c r="C59" s="37">
        <f>100*(EA_transformed!C59/EA_transformed!C58-1)</f>
        <v>0.54235931219381861</v>
      </c>
      <c r="D59" s="37">
        <f>100*(EA_transformed!D59/EA_transformed!D58-1)</f>
        <v>0.41384052360291523</v>
      </c>
      <c r="E59" s="37">
        <f>100*(EA_transformed!E59/EA_transformed!E58-1)</f>
        <v>1.4732926607755381</v>
      </c>
      <c r="F59" s="37">
        <f>100*(EA_transformed!F59/EA_transformed!F58-1)</f>
        <v>1.5012854230330941</v>
      </c>
      <c r="G59" s="37">
        <f>100*(EA_transformed!G59/EA_transformed!G58-1)</f>
        <v>2.6901977998345483</v>
      </c>
      <c r="H59" s="37">
        <f>100*(EA_transformed!H59/EA_transformed!H58-1)</f>
        <v>-0.24228946103986848</v>
      </c>
      <c r="I59" s="37">
        <v>-1.02574623651373</v>
      </c>
      <c r="J59" s="37">
        <f>(AWMD_exIreland!I143/AWMD_exIreland!I142-1)*100</f>
        <v>0.44635008790447905</v>
      </c>
      <c r="K59" s="37">
        <v>2.0692307692307601</v>
      </c>
      <c r="L59" s="37">
        <f>(DE_transformed!B59/DE_transformed!B58-1)*100</f>
        <v>0.61128066297331252</v>
      </c>
      <c r="M59" s="37">
        <f>(DE_transformed!C59/DE_transformed!C58-1)*100</f>
        <v>0.33675744580934364</v>
      </c>
      <c r="N59" s="37">
        <f>(DE_transformed!D59/DE_transformed!D58-1)*100</f>
        <v>1.4307412160510014</v>
      </c>
      <c r="O59" s="37">
        <f>(DE_transformed!E59/DE_transformed!E58-1)*100</f>
        <v>1.9358726177073571</v>
      </c>
      <c r="P59" s="37">
        <f>(DE_transformed!F59/DE_transformed!F58-1)*100</f>
        <v>1.8405509776129758</v>
      </c>
      <c r="Q59" s="37">
        <f>(DE_transformed!G59/DE_transformed!G58-1)*100</f>
        <v>2.6406648088228124</v>
      </c>
      <c r="R59" s="37">
        <f>(DE_transformed!H59/DE_transformed!H58-1)*100</f>
        <v>1.7118233021369056</v>
      </c>
      <c r="S59" s="37">
        <f>(DE_transformed!I59/DE_transformed!I58-1)*100</f>
        <v>5.0017825817012751</v>
      </c>
      <c r="T59" s="37">
        <f>(DE_transformed!J59/DE_transformed!J58-1)*100</f>
        <v>-0.75483663600978135</v>
      </c>
      <c r="U59" s="37">
        <f>(DE_RAW!I59/DE_RAW!I58-1)*100</f>
        <v>4.2600110259116697E-2</v>
      </c>
      <c r="V59" s="37">
        <f t="shared" si="1"/>
        <v>4.2600110259116697E-2</v>
      </c>
      <c r="W59" s="37">
        <f t="shared" si="2"/>
        <v>4.2600110259116697E-2</v>
      </c>
      <c r="X59" s="37">
        <f>100*(DE_RAW!L59/DE_RAW!L58-1)</f>
        <v>-1.7046120409536236E-2</v>
      </c>
      <c r="Y59" s="37">
        <v>-6.2275998566675996</v>
      </c>
      <c r="Z59" s="37">
        <f>(REA_transformed!B59/REA_transformed!B58-1)*100</f>
        <v>0.41541667233899737</v>
      </c>
      <c r="AA59" s="37">
        <f>(REA_transformed!C59/REA_transformed!C58-1)*100</f>
        <v>0.6294936927679684</v>
      </c>
      <c r="AB59" s="37">
        <f>(REA_transformed!D59/REA_transformed!D58-1)*100</f>
        <v>7.4487184582894272E-2</v>
      </c>
      <c r="AC59" s="37">
        <f>(REA_transformed!E59/REA_transformed!E58-1)*100</f>
        <v>1.3386869584299133</v>
      </c>
      <c r="AD59" s="37">
        <f>(REA_transformed!F59/REA_transformed!F58-1)*100</f>
        <v>1.2326714733888133</v>
      </c>
      <c r="AE59" s="37">
        <f>(REA_transformed!G59/REA_transformed!G58-1)*100</f>
        <v>1.9505162969225331</v>
      </c>
      <c r="AF59" s="37">
        <f>(REA_transformed!H59/REA_transformed!H58-1)*100</f>
        <v>2.1045771784897527</v>
      </c>
      <c r="AG59" s="37">
        <f>(REA_transformed!I59/REA_transformed!I58-1)*100</f>
        <v>1.4318454921984358</v>
      </c>
      <c r="AH59" s="37">
        <f>(REA_transformed!J59/REA_transformed!J58-1)*100</f>
        <v>2.0742231960088953</v>
      </c>
      <c r="AI59" s="37">
        <f>(REA_transformed!K59/REA_transformed!K58-1)*100</f>
        <v>4.8440328579876013</v>
      </c>
      <c r="AJ59" s="37">
        <f>(REA_transformed!L59/REA_transformed!L58-1)*100</f>
        <v>2.1018615420698161E-2</v>
      </c>
      <c r="AK59" s="37">
        <f>(REA_transformed!T59/REA_transformed!T58-1)*100</f>
        <v>0.59411238950226597</v>
      </c>
      <c r="AL59" s="37">
        <f t="shared" si="3"/>
        <v>0.59411238950226597</v>
      </c>
      <c r="AM59" s="37">
        <f t="shared" si="4"/>
        <v>0.59411238950226597</v>
      </c>
      <c r="AN59" s="37">
        <v>3.34328104491409</v>
      </c>
      <c r="AO59" s="37">
        <f>(AWMD_exIreland!N143/AWMD_exIreland!N142-1)*100</f>
        <v>0.57154527665648214</v>
      </c>
      <c r="AP59" s="37">
        <f>(AWMD_Updated!$AZ143/AWMD_Updated!$AZ142-1)*100</f>
        <v>2.3732337905813417</v>
      </c>
      <c r="AQ59">
        <f t="shared" si="5"/>
        <v>58</v>
      </c>
    </row>
    <row r="60" spans="1:43">
      <c r="A60" t="s">
        <v>395</v>
      </c>
      <c r="B60" s="37">
        <f>100*(EA_transformed!B60/EA_transformed!B59-1)</f>
        <v>0.65557282125532357</v>
      </c>
      <c r="C60" s="37">
        <f>100*(EA_transformed!C60/EA_transformed!C59-1)</f>
        <v>0.30271225389482126</v>
      </c>
      <c r="D60" s="37">
        <f>100*(EA_transformed!D60/EA_transformed!D59-1)</f>
        <v>7.9907438918436213E-2</v>
      </c>
      <c r="E60" s="37">
        <f>100*(EA_transformed!E60/EA_transformed!E59-1)</f>
        <v>1.0239834197128372</v>
      </c>
      <c r="F60" s="37">
        <f>100*(EA_transformed!F60/EA_transformed!F59-1)</f>
        <v>2.3416752859014567</v>
      </c>
      <c r="G60" s="37">
        <f>100*(EA_transformed!G60/EA_transformed!G59-1)</f>
        <v>1.5816815834787112</v>
      </c>
      <c r="H60" s="37">
        <f>100*(EA_transformed!H60/EA_transformed!H59-1)</f>
        <v>0.17361578552146373</v>
      </c>
      <c r="I60" s="37">
        <v>-1.1912653274510701</v>
      </c>
      <c r="J60" s="37">
        <f>(AWMD_exIreland!I144/AWMD_exIreland!I143-1)*100</f>
        <v>0.47878344809360041</v>
      </c>
      <c r="K60" s="37">
        <v>2.0757575757575699</v>
      </c>
      <c r="L60" s="37">
        <f>(DE_transformed!B60/DE_transformed!B59-1)*100</f>
        <v>0.80085478843106017</v>
      </c>
      <c r="M60" s="37">
        <f>(DE_transformed!C60/DE_transformed!C59-1)*100</f>
        <v>1.4194022345592749E-2</v>
      </c>
      <c r="N60" s="37">
        <f>(DE_transformed!D60/DE_transformed!D59-1)*100</f>
        <v>-0.23761815775266149</v>
      </c>
      <c r="O60" s="37">
        <f>(DE_transformed!E60/DE_transformed!E59-1)*100</f>
        <v>1.5270936926412793</v>
      </c>
      <c r="P60" s="37">
        <f>(DE_transformed!F60/DE_transformed!F59-1)*100</f>
        <v>1.1082483106675367</v>
      </c>
      <c r="Q60" s="37">
        <f>(DE_transformed!G60/DE_transformed!G59-1)*100</f>
        <v>4.5998250526191775</v>
      </c>
      <c r="R60" s="37">
        <f>(DE_transformed!H60/DE_transformed!H59-1)*100</f>
        <v>4.0954670347517208</v>
      </c>
      <c r="S60" s="37">
        <f>(DE_transformed!I60/DE_transformed!I59-1)*100</f>
        <v>2.6546913419064566</v>
      </c>
      <c r="T60" s="37">
        <f>(DE_transformed!J60/DE_transformed!J59-1)*100</f>
        <v>-0.94512176665890735</v>
      </c>
      <c r="U60" s="37">
        <f>(DE_RAW!I60/DE_RAW!I59-1)*100</f>
        <v>9.0173584149488839E-2</v>
      </c>
      <c r="V60" s="37">
        <f t="shared" si="1"/>
        <v>9.0173584149488839E-2</v>
      </c>
      <c r="W60" s="37">
        <f t="shared" si="2"/>
        <v>9.0173584149488839E-2</v>
      </c>
      <c r="X60" s="37">
        <f>100*(DE_RAW!L60/DE_RAW!L59-1)</f>
        <v>1.2563001481134206</v>
      </c>
      <c r="Y60" s="37">
        <v>-5.6898286952942803</v>
      </c>
      <c r="Z60" s="37">
        <f>(REA_transformed!B60/REA_transformed!B59-1)*100</f>
        <v>0.60774182674134813</v>
      </c>
      <c r="AA60" s="37">
        <f>(REA_transformed!C60/REA_transformed!C59-1)*100</f>
        <v>0.4208173728854625</v>
      </c>
      <c r="AB60" s="37">
        <f>(REA_transformed!D60/REA_transformed!D59-1)*100</f>
        <v>0.18855779165434239</v>
      </c>
      <c r="AC60" s="37">
        <f>(REA_transformed!E60/REA_transformed!E59-1)*100</f>
        <v>0.87828304575150451</v>
      </c>
      <c r="AD60" s="37">
        <f>(REA_transformed!F60/REA_transformed!F59-1)*100</f>
        <v>1.0016959814028059</v>
      </c>
      <c r="AE60" s="37">
        <f>(REA_transformed!G60/REA_transformed!G59-1)*100</f>
        <v>0.17106563283142417</v>
      </c>
      <c r="AF60" s="37">
        <f>(REA_transformed!H60/REA_transformed!H59-1)*100</f>
        <v>0.31714101435293962</v>
      </c>
      <c r="AG60" s="37">
        <f>(REA_transformed!I60/REA_transformed!I59-1)*100</f>
        <v>1.7641967353384524</v>
      </c>
      <c r="AH60" s="37">
        <f>(REA_transformed!J60/REA_transformed!J59-1)*100</f>
        <v>1.2841358261574065</v>
      </c>
      <c r="AI60" s="37">
        <f>(REA_transformed!K60/REA_transformed!K59-1)*100</f>
        <v>3.5681040149400323</v>
      </c>
      <c r="AJ60" s="37">
        <f>(REA_transformed!L60/REA_transformed!L59-1)*100</f>
        <v>0.59856728407781112</v>
      </c>
      <c r="AK60" s="37">
        <f>(REA_transformed!T60/REA_transformed!T59-1)*100</f>
        <v>0.6202266499005793</v>
      </c>
      <c r="AL60" s="37">
        <f t="shared" si="3"/>
        <v>0.6202266499005793</v>
      </c>
      <c r="AM60" s="37">
        <f t="shared" si="4"/>
        <v>0.6202266499005793</v>
      </c>
      <c r="AN60" s="37">
        <v>3.0291686158959301</v>
      </c>
      <c r="AO60" s="37">
        <f>(AWMD_exIreland!N144/AWMD_exIreland!N143-1)*100</f>
        <v>1.7098342155384971</v>
      </c>
      <c r="AP60" s="37">
        <f>(AWMD_Updated!$AZ144/AWMD_Updated!$AZ143-1)*100</f>
        <v>1.8749573473296754</v>
      </c>
      <c r="AQ60">
        <f t="shared" si="5"/>
        <v>59</v>
      </c>
    </row>
    <row r="61" spans="1:43">
      <c r="A61" t="s">
        <v>396</v>
      </c>
      <c r="B61" s="37">
        <f>100*(EA_transformed!B61/EA_transformed!B60-1)</f>
        <v>0.5108219617778742</v>
      </c>
      <c r="C61" s="37">
        <f>100*(EA_transformed!C61/EA_transformed!C60-1)</f>
        <v>0.26591048574760023</v>
      </c>
      <c r="D61" s="37">
        <f>100*(EA_transformed!D61/EA_transformed!D60-1)</f>
        <v>-3.55689291339778E-2</v>
      </c>
      <c r="E61" s="37">
        <f>100*(EA_transformed!E61/EA_transformed!E60-1)</f>
        <v>0.90543662441542327</v>
      </c>
      <c r="F61" s="37">
        <f>100*(EA_transformed!F61/EA_transformed!F60-1)</f>
        <v>1.6773556284745084</v>
      </c>
      <c r="G61" s="37">
        <f>100*(EA_transformed!G61/EA_transformed!G60-1)</f>
        <v>2.2657783836738998</v>
      </c>
      <c r="H61" s="37">
        <f>100*(EA_transformed!H61/EA_transformed!H60-1)</f>
        <v>7.257672911580304E-2</v>
      </c>
      <c r="I61" s="37">
        <v>-0.83049226038805601</v>
      </c>
      <c r="J61" s="37">
        <f>(AWMD_exIreland!I145/AWMD_exIreland!I144-1)*100</f>
        <v>0.66842443997126022</v>
      </c>
      <c r="K61" s="37">
        <v>2.1420312500000001</v>
      </c>
      <c r="L61" s="37">
        <f>(DE_transformed!B61/DE_transformed!B60-1)*100</f>
        <v>0.39507702288090751</v>
      </c>
      <c r="M61" s="37">
        <f>(DE_transformed!C61/DE_transformed!C60-1)*100</f>
        <v>-3.7368923670999532E-2</v>
      </c>
      <c r="N61" s="37">
        <f>(DE_transformed!D61/DE_transformed!D60-1)*100</f>
        <v>3.0632573251176964E-2</v>
      </c>
      <c r="O61" s="37">
        <f>(DE_transformed!E61/DE_transformed!E60-1)*100</f>
        <v>2.9315728738682267</v>
      </c>
      <c r="P61" s="37">
        <f>(DE_transformed!F61/DE_transformed!F60-1)*100</f>
        <v>4.3042276452380124</v>
      </c>
      <c r="Q61" s="37">
        <f>(DE_transformed!G61/DE_transformed!G60-1)*100</f>
        <v>-6.802348044722784</v>
      </c>
      <c r="R61" s="37">
        <f>(DE_transformed!H61/DE_transformed!H60-1)*100</f>
        <v>1.4636392377641583</v>
      </c>
      <c r="S61" s="37">
        <f>(DE_transformed!I61/DE_transformed!I60-1)*100</f>
        <v>3.6789361327303816</v>
      </c>
      <c r="T61" s="37">
        <f>(DE_transformed!J61/DE_transformed!J60-1)*100</f>
        <v>-0.64564562849006579</v>
      </c>
      <c r="U61" s="37">
        <f>(DE_RAW!I61/DE_RAW!I60-1)*100</f>
        <v>0.31031807602792671</v>
      </c>
      <c r="V61" s="37">
        <f t="shared" si="1"/>
        <v>0.31031807602792671</v>
      </c>
      <c r="W61" s="37">
        <f t="shared" si="2"/>
        <v>0.31031807602792671</v>
      </c>
      <c r="X61" s="37">
        <f>100*(DE_RAW!L61/DE_RAW!L60-1)</f>
        <v>0.79662408183023281</v>
      </c>
      <c r="Y61" s="37">
        <v>-5.0349177931668399</v>
      </c>
      <c r="Z61" s="37">
        <f>(REA_transformed!B61/REA_transformed!B60-1)*100</f>
        <v>0.56013785555888429</v>
      </c>
      <c r="AA61" s="37">
        <f>(REA_transformed!C61/REA_transformed!C60-1)*100</f>
        <v>0.38857197910022734</v>
      </c>
      <c r="AB61" s="37">
        <f>(REA_transformed!D61/REA_transformed!D60-1)*100</f>
        <v>-5.679324278993203E-2</v>
      </c>
      <c r="AC61" s="37">
        <f>(REA_transformed!E61/REA_transformed!E60-1)*100</f>
        <v>0.34166341313919268</v>
      </c>
      <c r="AD61" s="37">
        <f>(REA_transformed!F61/REA_transformed!F60-1)*100</f>
        <v>0.43510725816289231</v>
      </c>
      <c r="AE61" s="37">
        <f>(REA_transformed!G61/REA_transformed!G60-1)*100</f>
        <v>-0.19825648731370826</v>
      </c>
      <c r="AF61" s="37">
        <f>(REA_transformed!H61/REA_transformed!H60-1)*100</f>
        <v>-0.28902859799393443</v>
      </c>
      <c r="AG61" s="37">
        <f>(REA_transformed!I61/REA_transformed!I60-1)*100</f>
        <v>1.7502482267153452</v>
      </c>
      <c r="AH61" s="37">
        <f>(REA_transformed!J61/REA_transformed!J60-1)*100</f>
        <v>1.8730034990501077</v>
      </c>
      <c r="AI61" s="37">
        <f>(REA_transformed!K61/REA_transformed!K60-1)*100</f>
        <v>1.3922529050597987</v>
      </c>
      <c r="AJ61" s="37">
        <f>(REA_transformed!L61/REA_transformed!L60-1)*100</f>
        <v>0.39199214910341507</v>
      </c>
      <c r="AK61" s="37">
        <f>(REA_transformed!T61/REA_transformed!T60-1)*100</f>
        <v>0.79478522588292133</v>
      </c>
      <c r="AL61" s="37">
        <f t="shared" si="3"/>
        <v>0.79478522588292133</v>
      </c>
      <c r="AM61" s="37">
        <f t="shared" si="4"/>
        <v>0.79478522588292133</v>
      </c>
      <c r="AN61" s="37">
        <v>3.6114312059964102</v>
      </c>
      <c r="AO61" s="37">
        <f>(AWMD_exIreland!N145/AWMD_exIreland!N144-1)*100</f>
        <v>1.1596153494233485</v>
      </c>
      <c r="AP61" s="37">
        <f>(AWMD_Updated!$AZ145/AWMD_Updated!$AZ144-1)*100</f>
        <v>1.2709977471476508</v>
      </c>
      <c r="AQ61">
        <f t="shared" si="5"/>
        <v>60</v>
      </c>
    </row>
    <row r="62" spans="1:43">
      <c r="A62" t="s">
        <v>397</v>
      </c>
      <c r="B62" s="37">
        <f>100*(EA_transformed!B62/EA_transformed!B61-1)</f>
        <v>0.83639971681790382</v>
      </c>
      <c r="C62" s="37">
        <f>100*(EA_transformed!C62/EA_transformed!C61-1)</f>
        <v>0.54725286617869351</v>
      </c>
      <c r="D62" s="37">
        <f>100*(EA_transformed!D62/EA_transformed!D61-1)</f>
        <v>0.93790839026715034</v>
      </c>
      <c r="E62" s="37">
        <f>100*(EA_transformed!E62/EA_transformed!E61-1)</f>
        <v>0.96646526474317707</v>
      </c>
      <c r="F62" s="37">
        <f>100*(EA_transformed!F62/EA_transformed!F61-1)</f>
        <v>2.3255131124142459</v>
      </c>
      <c r="G62" s="37">
        <f>100*(EA_transformed!G62/EA_transformed!G61-1)</f>
        <v>2.3277115984312591</v>
      </c>
      <c r="H62" s="37">
        <f>100*(EA_transformed!H62/EA_transformed!H61-1)</f>
        <v>-0.44694602539263606</v>
      </c>
      <c r="I62" s="37">
        <v>-0.473299871939803</v>
      </c>
      <c r="J62" s="37">
        <f>(AWMD_exIreland!I146/AWMD_exIreland!I145-1)*100</f>
        <v>0.24859407815693846</v>
      </c>
      <c r="K62" s="37">
        <v>2.4020000000000001</v>
      </c>
      <c r="L62" s="37">
        <f>(DE_transformed!B62/DE_transformed!B61-1)*100</f>
        <v>1.1299538419981214</v>
      </c>
      <c r="M62" s="37">
        <f>(DE_transformed!C62/DE_transformed!C61-1)*100</f>
        <v>0.90504137470035495</v>
      </c>
      <c r="N62" s="37">
        <f>(DE_transformed!D62/DE_transformed!D61-1)*100</f>
        <v>0.6202993751555308</v>
      </c>
      <c r="O62" s="37">
        <f>(DE_transformed!E62/DE_transformed!E61-1)*100</f>
        <v>-1.3703954000480079</v>
      </c>
      <c r="P62" s="37">
        <f>(DE_transformed!F62/DE_transformed!F61-1)*100</f>
        <v>-2.2378588376638864</v>
      </c>
      <c r="Q62" s="37">
        <f>(DE_transformed!G62/DE_transformed!G61-1)*100</f>
        <v>5.5141395540683424</v>
      </c>
      <c r="R62" s="37">
        <f>(DE_transformed!H62/DE_transformed!H61-1)*100</f>
        <v>3.2158373286394593</v>
      </c>
      <c r="S62" s="37">
        <f>(DE_transformed!I62/DE_transformed!I61-1)*100</f>
        <v>2.5175234001844515</v>
      </c>
      <c r="T62" s="37">
        <f>(DE_transformed!J62/DE_transformed!J61-1)*100</f>
        <v>-0.20085616272588203</v>
      </c>
      <c r="U62" s="37">
        <f>(DE_RAW!I62/DE_RAW!I61-1)*100</f>
        <v>-0.26070902876531576</v>
      </c>
      <c r="V62" s="37">
        <f t="shared" si="1"/>
        <v>-0.26070902876531576</v>
      </c>
      <c r="W62" s="37">
        <f t="shared" si="2"/>
        <v>-0.26070902876531576</v>
      </c>
      <c r="X62" s="37">
        <f>100*(DE_RAW!L62/DE_RAW!L61-1)</f>
        <v>1.0983159850912916</v>
      </c>
      <c r="Y62" s="37">
        <v>-4.6114363333122004</v>
      </c>
      <c r="Z62" s="37">
        <f>(REA_transformed!B62/REA_transformed!B61-1)*100</f>
        <v>0.73267162915655604</v>
      </c>
      <c r="AA62" s="37">
        <f>(REA_transformed!C62/REA_transformed!C61-1)*100</f>
        <v>0.41804068345805412</v>
      </c>
      <c r="AB62" s="37">
        <f>(REA_transformed!D62/REA_transformed!D61-1)*100</f>
        <v>1.0455059893759611</v>
      </c>
      <c r="AC62" s="37">
        <f>(REA_transformed!E62/REA_transformed!E61-1)*100</f>
        <v>1.6173759424937595</v>
      </c>
      <c r="AD62" s="37">
        <f>(REA_transformed!F62/REA_transformed!F61-1)*100</f>
        <v>1.6345277836285144</v>
      </c>
      <c r="AE62" s="37">
        <f>(REA_transformed!G62/REA_transformed!G61-1)*100</f>
        <v>1.5176434209686285</v>
      </c>
      <c r="AF62" s="37">
        <f>(REA_transformed!H62/REA_transformed!H61-1)*100</f>
        <v>1.8873704617313747</v>
      </c>
      <c r="AG62" s="37">
        <f>(REA_transformed!I62/REA_transformed!I61-1)*100</f>
        <v>2.0283275271122614</v>
      </c>
      <c r="AH62" s="37">
        <f>(REA_transformed!J62/REA_transformed!J61-1)*100</f>
        <v>2.2687983158508507</v>
      </c>
      <c r="AI62" s="37">
        <f>(REA_transformed!K62/REA_transformed!K61-1)*100</f>
        <v>4.2837071845362118</v>
      </c>
      <c r="AJ62" s="37">
        <f>(REA_transformed!L62/REA_transformed!L61-1)*100</f>
        <v>-0.52462802860581137</v>
      </c>
      <c r="AK62" s="37">
        <f>(REA_transformed!T62/REA_transformed!T61-1)*100</f>
        <v>0.43405641269207429</v>
      </c>
      <c r="AL62" s="37">
        <f t="shared" si="3"/>
        <v>0.43405641269207429</v>
      </c>
      <c r="AM62" s="37">
        <f t="shared" si="4"/>
        <v>0.43405641269207429</v>
      </c>
      <c r="AN62" s="37">
        <v>3.9772501435067702</v>
      </c>
      <c r="AO62" s="37">
        <f>(AWMD_exIreland!N146/AWMD_exIreland!N145-1)*100</f>
        <v>1.4185209510147567</v>
      </c>
      <c r="AP62" s="37">
        <f>(AWMD_Updated!$AZ146/AWMD_Updated!$AZ145-1)*100</f>
        <v>-1.7884523508759909E-2</v>
      </c>
      <c r="AQ62">
        <f t="shared" si="5"/>
        <v>61</v>
      </c>
    </row>
    <row r="63" spans="1:43">
      <c r="A63" t="s">
        <v>398</v>
      </c>
      <c r="B63" s="37">
        <f>100*(EA_transformed!B63/EA_transformed!B62-1)</f>
        <v>0.9873317006406479</v>
      </c>
      <c r="C63" s="37">
        <f>100*(EA_transformed!C63/EA_transformed!C62-1)</f>
        <v>0.50488595632276478</v>
      </c>
      <c r="D63" s="37">
        <f>100*(EA_transformed!D63/EA_transformed!D62-1)</f>
        <v>0.20486236969134985</v>
      </c>
      <c r="E63" s="37">
        <f>100*(EA_transformed!E63/EA_transformed!E62-1)</f>
        <v>2.5661618007734033</v>
      </c>
      <c r="F63" s="37">
        <f>100*(EA_transformed!F63/EA_transformed!F62-1)</f>
        <v>2.3470836199438017</v>
      </c>
      <c r="G63" s="37">
        <f>100*(EA_transformed!G63/EA_transformed!G62-1)</f>
        <v>1.7296088291043343</v>
      </c>
      <c r="H63" s="37">
        <f>100*(EA_transformed!H63/EA_transformed!H62-1)</f>
        <v>0.11456078781530987</v>
      </c>
      <c r="I63" s="37">
        <v>-0.21378429915969299</v>
      </c>
      <c r="J63" s="37">
        <f>(AWMD_exIreland!I147/AWMD_exIreland!I146-1)*100</f>
        <v>0.64411953238179276</v>
      </c>
      <c r="K63" s="37">
        <v>2.6346774193548299</v>
      </c>
      <c r="L63" s="37">
        <f>(DE_transformed!B63/DE_transformed!B62-1)*100</f>
        <v>1.736517286028838</v>
      </c>
      <c r="M63" s="37">
        <f>(DE_transformed!C63/DE_transformed!C62-1)*100</f>
        <v>0.50553321283681729</v>
      </c>
      <c r="N63" s="37">
        <f>(DE_transformed!D63/DE_transformed!D62-1)*100</f>
        <v>-4.6066578908643407E-2</v>
      </c>
      <c r="O63" s="37">
        <f>(DE_transformed!E63/DE_transformed!E62-1)*100</f>
        <v>7.0029289075856926</v>
      </c>
      <c r="P63" s="37">
        <f>(DE_transformed!F63/DE_transformed!F62-1)*100</f>
        <v>6.7911560504830382</v>
      </c>
      <c r="Q63" s="37">
        <f>(DE_transformed!G63/DE_transformed!G62-1)*100</f>
        <v>8.5601625201960019</v>
      </c>
      <c r="R63" s="37">
        <f>(DE_transformed!H63/DE_transformed!H62-1)*100</f>
        <v>3.1614908747757742</v>
      </c>
      <c r="S63" s="37">
        <f>(DE_transformed!I63/DE_transformed!I62-1)*100</f>
        <v>1.5475397856500095</v>
      </c>
      <c r="T63" s="37">
        <f>(DE_transformed!J63/DE_transformed!J62-1)*100</f>
        <v>-0.52856581687072968</v>
      </c>
      <c r="U63" s="37">
        <f>(DE_RAW!I63/DE_RAW!I62-1)*100</f>
        <v>0.27014520304664558</v>
      </c>
      <c r="V63" s="37">
        <f t="shared" si="1"/>
        <v>0.27014520304664558</v>
      </c>
      <c r="W63" s="37">
        <f t="shared" si="2"/>
        <v>0.27014520304664558</v>
      </c>
      <c r="X63" s="37">
        <f>100*(DE_RAW!L63/DE_RAW!L62-1)</f>
        <v>0.43992358134972154</v>
      </c>
      <c r="Y63" s="37">
        <v>-3.6220729695159202</v>
      </c>
      <c r="Z63" s="37">
        <f>(REA_transformed!B63/REA_transformed!B62-1)*100</f>
        <v>0.71508133530402418</v>
      </c>
      <c r="AA63" s="37">
        <f>(REA_transformed!C63/REA_transformed!C62-1)*100</f>
        <v>0.51204523208367991</v>
      </c>
      <c r="AB63" s="37">
        <f>(REA_transformed!D63/REA_transformed!D62-1)*100</f>
        <v>0.28950419528253057</v>
      </c>
      <c r="AC63" s="37">
        <f>(REA_transformed!E63/REA_transformed!E62-1)*100</f>
        <v>1.3501451300457212</v>
      </c>
      <c r="AD63" s="37">
        <f>(REA_transformed!F63/REA_transformed!F62-1)*100</f>
        <v>1.7314715671740366</v>
      </c>
      <c r="AE63" s="37">
        <f>(REA_transformed!G63/REA_transformed!G62-1)*100</f>
        <v>-0.86970019988520386</v>
      </c>
      <c r="AF63" s="37">
        <f>(REA_transformed!H63/REA_transformed!H62-1)*100</f>
        <v>-0.58146598488936219</v>
      </c>
      <c r="AG63" s="37">
        <f>(REA_transformed!I63/REA_transformed!I62-1)*100</f>
        <v>2.0733674230801524</v>
      </c>
      <c r="AH63" s="37">
        <f>(REA_transformed!J63/REA_transformed!J62-1)*100</f>
        <v>1.7725229196700276</v>
      </c>
      <c r="AI63" s="37">
        <f>(REA_transformed!K63/REA_transformed!K62-1)*100</f>
        <v>4.3385553613051187E-3</v>
      </c>
      <c r="AJ63" s="37">
        <f>(REA_transformed!L63/REA_transformed!L62-1)*100</f>
        <v>0.34407841748600454</v>
      </c>
      <c r="AK63" s="37">
        <f>(REA_transformed!T63/REA_transformed!T62-1)*100</f>
        <v>0.78805907096750616</v>
      </c>
      <c r="AL63" s="37">
        <f t="shared" si="3"/>
        <v>0.78805907096750616</v>
      </c>
      <c r="AM63" s="37">
        <f t="shared" si="4"/>
        <v>0.78805907096750616</v>
      </c>
      <c r="AN63" s="37">
        <v>4.1615358446956803</v>
      </c>
      <c r="AO63" s="37">
        <f>(AWMD_exIreland!N147/AWMD_exIreland!N146-1)*100</f>
        <v>0.35216498915819905</v>
      </c>
      <c r="AP63" s="37">
        <f>(AWMD_Updated!$AZ147/AWMD_Updated!$AZ146-1)*100</f>
        <v>-2.678912125182642</v>
      </c>
      <c r="AQ63">
        <f t="shared" si="5"/>
        <v>62</v>
      </c>
    </row>
    <row r="64" spans="1:43">
      <c r="A64" t="s">
        <v>399</v>
      </c>
      <c r="B64" s="37">
        <f>100*(EA_transformed!B64/EA_transformed!B63-1)</f>
        <v>0.42515758802743608</v>
      </c>
      <c r="C64" s="37">
        <f>100*(EA_transformed!C64/EA_transformed!C63-1)</f>
        <v>0.22406990681029804</v>
      </c>
      <c r="D64" s="37">
        <f>100*(EA_transformed!D64/EA_transformed!D63-1)</f>
        <v>0.18212483306725424</v>
      </c>
      <c r="E64" s="37">
        <f>100*(EA_transformed!E64/EA_transformed!E63-1)</f>
        <v>0.54048231752903408</v>
      </c>
      <c r="F64" s="37">
        <f>100*(EA_transformed!F64/EA_transformed!F63-1)</f>
        <v>0.6443462973036107</v>
      </c>
      <c r="G64" s="37">
        <f>100*(EA_transformed!G64/EA_transformed!G63-1)</f>
        <v>0.72900186503632725</v>
      </c>
      <c r="H64" s="37">
        <f>100*(EA_transformed!H64/EA_transformed!H63-1)</f>
        <v>4.4997317074790821E-2</v>
      </c>
      <c r="I64" s="37">
        <v>0.180393178208065</v>
      </c>
      <c r="J64" s="37">
        <f>(AWMD_exIreland!I148/AWMD_exIreland!I147-1)*100</f>
        <v>0.56824723518726916</v>
      </c>
      <c r="K64" s="37">
        <v>2.94184615384615</v>
      </c>
      <c r="L64" s="37">
        <f>(DE_transformed!B64/DE_transformed!B63-1)*100</f>
        <v>0.78433961513355577</v>
      </c>
      <c r="M64" s="37">
        <f>(DE_transformed!C64/DE_transformed!C63-1)*100</f>
        <v>1.7543800836250512E-2</v>
      </c>
      <c r="N64" s="37">
        <f>(DE_transformed!D64/DE_transformed!D63-1)*100</f>
        <v>0.76771145556546738</v>
      </c>
      <c r="O64" s="37">
        <f>(DE_transformed!E64/DE_transformed!E63-1)*100</f>
        <v>0.16182361155703262</v>
      </c>
      <c r="P64" s="37">
        <f>(DE_transformed!F64/DE_transformed!F63-1)*100</f>
        <v>0.47614538321101296</v>
      </c>
      <c r="Q64" s="37">
        <f>(DE_transformed!G64/DE_transformed!G63-1)*100</f>
        <v>-2.1118218282242807</v>
      </c>
      <c r="R64" s="37">
        <f>(DE_transformed!H64/DE_transformed!H63-1)*100</f>
        <v>2.8026472047426587</v>
      </c>
      <c r="S64" s="37">
        <f>(DE_transformed!I64/DE_transformed!I63-1)*100</f>
        <v>1.8800863087997888</v>
      </c>
      <c r="T64" s="37">
        <f>(DE_transformed!J64/DE_transformed!J63-1)*100</f>
        <v>0.4411392940058656</v>
      </c>
      <c r="U64" s="37">
        <f>(DE_RAW!I64/DE_RAW!I63-1)*100</f>
        <v>0.20331034138674209</v>
      </c>
      <c r="V64" s="37">
        <f t="shared" si="1"/>
        <v>0.20331034138674209</v>
      </c>
      <c r="W64" s="37">
        <f t="shared" si="2"/>
        <v>0.20331034138674209</v>
      </c>
      <c r="X64" s="37">
        <f>100*(DE_RAW!L64/DE_RAW!L63-1)</f>
        <v>0.49660192677434267</v>
      </c>
      <c r="Y64" s="37">
        <v>-3.0840697364284999</v>
      </c>
      <c r="Z64" s="37">
        <f>(REA_transformed!B64/REA_transformed!B63-1)*100</f>
        <v>0.29755941128288832</v>
      </c>
      <c r="AA64" s="37">
        <f>(REA_transformed!C64/REA_transformed!C63-1)*100</f>
        <v>0.30979966416264659</v>
      </c>
      <c r="AB64" s="37">
        <f>(REA_transformed!D64/REA_transformed!D63-1)*100</f>
        <v>-1.1595857237667317E-2</v>
      </c>
      <c r="AC64" s="37">
        <f>(REA_transformed!E64/REA_transformed!E63-1)*100</f>
        <v>0.64314317865383774</v>
      </c>
      <c r="AD64" s="37">
        <f>(REA_transformed!F64/REA_transformed!F63-1)*100</f>
        <v>0.74550473814185558</v>
      </c>
      <c r="AE64" s="37">
        <f>(REA_transformed!G64/REA_transformed!G63-1)*100</f>
        <v>3.1621861560182651E-2</v>
      </c>
      <c r="AF64" s="37">
        <f>(REA_transformed!H64/REA_transformed!H63-1)*100</f>
        <v>0.15768169700034473</v>
      </c>
      <c r="AG64" s="37">
        <f>(REA_transformed!I64/REA_transformed!I63-1)*100</f>
        <v>-8.9293443672966433E-2</v>
      </c>
      <c r="AH64" s="37">
        <f>(REA_transformed!J64/REA_transformed!J63-1)*100</f>
        <v>0.40424892792902956</v>
      </c>
      <c r="AI64" s="37">
        <f>(REA_transformed!K64/REA_transformed!K63-1)*100</f>
        <v>-1.0877566444975062</v>
      </c>
      <c r="AJ64" s="37">
        <f>(REA_transformed!L64/REA_transformed!L63-1)*100</f>
        <v>-9.1841341749798744E-2</v>
      </c>
      <c r="AK64" s="37">
        <f>(REA_transformed!T64/REA_transformed!T63-1)*100</f>
        <v>0.70309048738597113</v>
      </c>
      <c r="AL64" s="37">
        <f t="shared" si="3"/>
        <v>0.70309048738597113</v>
      </c>
      <c r="AM64" s="37">
        <f t="shared" si="4"/>
        <v>0.70309048738597113</v>
      </c>
      <c r="AN64" s="37">
        <v>4.6544018752274798</v>
      </c>
      <c r="AO64" s="37">
        <f>(AWMD_exIreland!N148/AWMD_exIreland!N147-1)*100</f>
        <v>0.52912962783067119</v>
      </c>
      <c r="AP64" s="37">
        <f>(AWMD_Updated!$AZ148/AWMD_Updated!$AZ147-1)*100</f>
        <v>-0.98292927567306121</v>
      </c>
      <c r="AQ64">
        <f t="shared" si="5"/>
        <v>63</v>
      </c>
    </row>
    <row r="65" spans="1:43">
      <c r="A65" t="s">
        <v>400</v>
      </c>
      <c r="B65" s="37">
        <f>100*(EA_transformed!B65/EA_transformed!B64-1)</f>
        <v>1.0472145151289913</v>
      </c>
      <c r="C65" s="37">
        <f>100*(EA_transformed!C65/EA_transformed!C64-1)</f>
        <v>0.58504776377026335</v>
      </c>
      <c r="D65" s="37">
        <f>100*(EA_transformed!D65/EA_transformed!D64-1)</f>
        <v>0.76266200776675674</v>
      </c>
      <c r="E65" s="37">
        <f>100*(EA_transformed!E65/EA_transformed!E64-1)</f>
        <v>2.1439188437617496</v>
      </c>
      <c r="F65" s="37">
        <f>100*(EA_transformed!F65/EA_transformed!F64-1)</f>
        <v>3.2773600585500162</v>
      </c>
      <c r="G65" s="37">
        <f>100*(EA_transformed!G65/EA_transformed!G64-1)</f>
        <v>2.6847542370713962</v>
      </c>
      <c r="H65" s="37">
        <f>100*(EA_transformed!H65/EA_transformed!H64-1)</f>
        <v>0.29534717446080272</v>
      </c>
      <c r="I65" s="37">
        <v>0.58214304779778103</v>
      </c>
      <c r="J65" s="37">
        <f>(AWMD_exIreland!I149/AWMD_exIreland!I148-1)*100</f>
        <v>0.53492541891915213</v>
      </c>
      <c r="K65" s="37">
        <v>3.3626984126984101</v>
      </c>
      <c r="L65" s="37">
        <f>(DE_transformed!B65/DE_transformed!B64-1)*100</f>
        <v>1.4996689830352405</v>
      </c>
      <c r="M65" s="37">
        <f>(DE_transformed!C65/DE_transformed!C64-1)*100</f>
        <v>1.066800489533537</v>
      </c>
      <c r="N65" s="37">
        <f>(DE_transformed!D65/DE_transformed!D64-1)*100</f>
        <v>0.32361406992691411</v>
      </c>
      <c r="O65" s="37">
        <f>(DE_transformed!E65/DE_transformed!E64-1)*100</f>
        <v>2.7871950738948659</v>
      </c>
      <c r="P65" s="37">
        <f>(DE_transformed!F65/DE_transformed!F64-1)*100</f>
        <v>3.0060257793982581</v>
      </c>
      <c r="Q65" s="37">
        <f>(DE_transformed!G65/DE_transformed!G64-1)*100</f>
        <v>1.1624349306051496</v>
      </c>
      <c r="R65" s="37">
        <f>(DE_transformed!H65/DE_transformed!H64-1)*100</f>
        <v>5.7451868812883111</v>
      </c>
      <c r="S65" s="37">
        <f>(DE_transformed!I65/DE_transformed!I64-1)*100</f>
        <v>3.1321147524348003</v>
      </c>
      <c r="T65" s="37">
        <f>(DE_transformed!J65/DE_transformed!J64-1)*100</f>
        <v>-0.95006417859384573</v>
      </c>
      <c r="U65" s="37">
        <f>(DE_RAW!I65/DE_RAW!I64-1)*100</f>
        <v>0.4394045010953862</v>
      </c>
      <c r="V65" s="37">
        <f t="shared" si="1"/>
        <v>0.4394045010953862</v>
      </c>
      <c r="W65" s="37">
        <f t="shared" si="2"/>
        <v>0.4394045010953862</v>
      </c>
      <c r="X65" s="37">
        <f>100*(DE_RAW!L65/DE_RAW!L64-1)</f>
        <v>-0.41434768374529751</v>
      </c>
      <c r="Y65" s="37">
        <v>-2.1303582046518201</v>
      </c>
      <c r="Z65" s="37">
        <f>(REA_transformed!B65/REA_transformed!B64-1)*100</f>
        <v>0.88466733869778658</v>
      </c>
      <c r="AA65" s="37">
        <f>(REA_transformed!C65/REA_transformed!C64-1)*100</f>
        <v>0.4112756506027937</v>
      </c>
      <c r="AB65" s="37">
        <f>(REA_transformed!D65/REA_transformed!D64-1)*100</f>
        <v>0.91044590416371474</v>
      </c>
      <c r="AC65" s="37">
        <f>(REA_transformed!E65/REA_transformed!E64-1)*100</f>
        <v>1.9542126730774712</v>
      </c>
      <c r="AD65" s="37">
        <f>(REA_transformed!F65/REA_transformed!F64-1)*100</f>
        <v>1.748077030596229</v>
      </c>
      <c r="AE65" s="37">
        <f>(REA_transformed!G65/REA_transformed!G64-1)*100</f>
        <v>3.1944824616072065</v>
      </c>
      <c r="AF65" s="37">
        <f>(REA_transformed!H65/REA_transformed!H64-1)*100</f>
        <v>3.2989641684441962</v>
      </c>
      <c r="AG65" s="37">
        <f>(REA_transformed!I65/REA_transformed!I64-1)*100</f>
        <v>2.4172510425782612</v>
      </c>
      <c r="AH65" s="37">
        <f>(REA_transformed!J65/REA_transformed!J64-1)*100</f>
        <v>2.5525729266341335</v>
      </c>
      <c r="AI65" s="37">
        <f>(REA_transformed!K65/REA_transformed!K64-1)*100</f>
        <v>1.3006178790589518</v>
      </c>
      <c r="AJ65" s="37">
        <f>(REA_transformed!L65/REA_transformed!L64-1)*100</f>
        <v>0.76710533998918251</v>
      </c>
      <c r="AK65" s="37">
        <f>(REA_transformed!T65/REA_transformed!T64-1)*100</f>
        <v>0.57490428806297178</v>
      </c>
      <c r="AL65" s="37">
        <f t="shared" si="3"/>
        <v>0.57490428806297178</v>
      </c>
      <c r="AM65" s="37">
        <f t="shared" si="4"/>
        <v>0.57490428806297178</v>
      </c>
      <c r="AN65" s="37">
        <v>4.8831954372617101</v>
      </c>
      <c r="AO65" s="37">
        <f>(AWMD_exIreland!N149/AWMD_exIreland!N148-1)*100</f>
        <v>-0.35735863195762718</v>
      </c>
      <c r="AP65" s="37">
        <f>(AWMD_Updated!$AZ149/AWMD_Updated!$AZ148-1)*100</f>
        <v>4.8210240035650997E-3</v>
      </c>
      <c r="AQ65">
        <f t="shared" si="5"/>
        <v>64</v>
      </c>
    </row>
    <row r="66" spans="1:43">
      <c r="A66" t="s">
        <v>401</v>
      </c>
      <c r="B66" s="37">
        <f>100*(EA_transformed!B66/EA_transformed!B65-1)</f>
        <v>0.52506270765808605</v>
      </c>
      <c r="C66" s="37">
        <f>100*(EA_transformed!C66/EA_transformed!C65-1)</f>
        <v>6.4490848143550217E-2</v>
      </c>
      <c r="D66" s="37">
        <f>100*(EA_transformed!D66/EA_transformed!D65-1)</f>
        <v>0.35771913892681528</v>
      </c>
      <c r="E66" s="37">
        <f>100*(EA_transformed!E66/EA_transformed!E65-1)</f>
        <v>0.86650939505614755</v>
      </c>
      <c r="F66" s="37">
        <f>100*(EA_transformed!F66/EA_transformed!F65-1)</f>
        <v>0.63690501063982108</v>
      </c>
      <c r="G66" s="37">
        <f>100*(EA_transformed!G66/EA_transformed!G65-1)</f>
        <v>1.4217748956215415</v>
      </c>
      <c r="H66" s="37">
        <f>100*(EA_transformed!H66/EA_transformed!H65-1)</f>
        <v>-0.11458852290100463</v>
      </c>
      <c r="I66" s="37">
        <v>0.97918909039605895</v>
      </c>
      <c r="J66" s="37">
        <f>(AWMD_exIreland!I150/AWMD_exIreland!I149-1)*100</f>
        <v>0.90011353664181115</v>
      </c>
      <c r="K66" s="37">
        <v>3.6090624999999998</v>
      </c>
      <c r="L66" s="37">
        <f>(DE_transformed!B66/DE_transformed!B65-1)*100</f>
        <v>0.18545725648613232</v>
      </c>
      <c r="M66" s="37">
        <f>(DE_transformed!C66/DE_transformed!C65-1)*100</f>
        <v>-1.3814998845281035</v>
      </c>
      <c r="N66" s="37">
        <f>(DE_transformed!D66/DE_transformed!D65-1)*100</f>
        <v>0.87913483303185824</v>
      </c>
      <c r="O66" s="37">
        <f>(DE_transformed!E66/DE_transformed!E65-1)*100</f>
        <v>0.1452717569826234</v>
      </c>
      <c r="P66" s="37">
        <f>(DE_transformed!F66/DE_transformed!F65-1)*100</f>
        <v>0.12706517183576072</v>
      </c>
      <c r="Q66" s="37">
        <f>(DE_transformed!G66/DE_transformed!G65-1)*100</f>
        <v>0.28291435147895783</v>
      </c>
      <c r="R66" s="37">
        <f>(DE_transformed!H66/DE_transformed!H65-1)*100</f>
        <v>-0.7022408099112698</v>
      </c>
      <c r="S66" s="37">
        <f>(DE_transformed!I66/DE_transformed!I65-1)*100</f>
        <v>1.0864109223980067</v>
      </c>
      <c r="T66" s="37">
        <f>(DE_transformed!J66/DE_transformed!J65-1)*100</f>
        <v>-0.17684597824609849</v>
      </c>
      <c r="U66" s="37">
        <f>(DE_RAW!I66/DE_RAW!I65-1)*100</f>
        <v>0.97287114724438073</v>
      </c>
      <c r="V66" s="37">
        <f t="shared" si="1"/>
        <v>0.97287114724438073</v>
      </c>
      <c r="W66" s="37">
        <f t="shared" si="2"/>
        <v>0.97287114724438073</v>
      </c>
      <c r="X66" s="37">
        <f>100*(DE_RAW!L66/DE_RAW!L65-1)</f>
        <v>-6.8831609118635839E-2</v>
      </c>
      <c r="Y66" s="37">
        <v>-1.83719065710896</v>
      </c>
      <c r="Z66" s="37">
        <f>(REA_transformed!B66/REA_transformed!B65-1)*100</f>
        <v>0.66128978209569755</v>
      </c>
      <c r="AA66" s="37">
        <f>(REA_transformed!C66/REA_transformed!C65-1)*100</f>
        <v>0.61950156740890883</v>
      </c>
      <c r="AB66" s="37">
        <f>(REA_transformed!D66/REA_transformed!D65-1)*100</f>
        <v>0.18580298439774268</v>
      </c>
      <c r="AC66" s="37">
        <f>(REA_transformed!E66/REA_transformed!E65-1)*100</f>
        <v>1.067185740373211</v>
      </c>
      <c r="AD66" s="37">
        <f>(REA_transformed!F66/REA_transformed!F65-1)*100</f>
        <v>1.2631651702772029</v>
      </c>
      <c r="AE66" s="37">
        <f>(REA_transformed!G66/REA_transformed!G65-1)*100</f>
        <v>-9.544900171546411E-2</v>
      </c>
      <c r="AF66" s="37">
        <f>(REA_transformed!H66/REA_transformed!H65-1)*100</f>
        <v>-0.38425298967029731</v>
      </c>
      <c r="AG66" s="37">
        <f>(REA_transformed!I66/REA_transformed!I65-1)*100</f>
        <v>1.1252842972202526</v>
      </c>
      <c r="AH66" s="37">
        <f>(REA_transformed!J66/REA_transformed!J65-1)*100</f>
        <v>1.5085119085873622</v>
      </c>
      <c r="AI66" s="37">
        <f>(REA_transformed!K66/REA_transformed!K65-1)*100</f>
        <v>2.6260794263757825</v>
      </c>
      <c r="AJ66" s="37">
        <f>(REA_transformed!L66/REA_transformed!L65-1)*100</f>
        <v>-5.490734094243388E-2</v>
      </c>
      <c r="AK66" s="37">
        <f>(REA_transformed!T66/REA_transformed!T65-1)*100</f>
        <v>0.86450159340554222</v>
      </c>
      <c r="AL66" s="37">
        <f t="shared" si="3"/>
        <v>0.86450159340554222</v>
      </c>
      <c r="AM66" s="37">
        <f t="shared" si="4"/>
        <v>0.86450159340554222</v>
      </c>
      <c r="AN66" s="37">
        <v>5.3152817198121296</v>
      </c>
      <c r="AO66" s="37">
        <f>(AWMD_exIreland!N150/AWMD_exIreland!N149-1)*100</f>
        <v>7.0407815710304966E-2</v>
      </c>
      <c r="AP66" s="37">
        <f>(AWMD_Updated!$AZ150/AWMD_Updated!$AZ149-1)*100</f>
        <v>-0.58806103110172758</v>
      </c>
      <c r="AQ66">
        <f t="shared" si="5"/>
        <v>65</v>
      </c>
    </row>
    <row r="67" spans="1:43">
      <c r="A67" t="s">
        <v>402</v>
      </c>
      <c r="B67" s="37">
        <f>100*(EA_transformed!B67/EA_transformed!B66-1)</f>
        <v>0.57493889673962961</v>
      </c>
      <c r="C67" s="37">
        <f>100*(EA_transformed!C67/EA_transformed!C66-1)</f>
        <v>0.6379621713953787</v>
      </c>
      <c r="D67" s="37">
        <f>100*(EA_transformed!D67/EA_transformed!D66-1)</f>
        <v>0.34478482064299598</v>
      </c>
      <c r="E67" s="37">
        <f>100*(EA_transformed!E67/EA_transformed!E66-1)</f>
        <v>0.51083039801733676</v>
      </c>
      <c r="F67" s="37">
        <f>100*(EA_transformed!F67/EA_transformed!F66-1)</f>
        <v>1.7161991388380482</v>
      </c>
      <c r="G67" s="37">
        <f>100*(EA_transformed!G67/EA_transformed!G66-1)</f>
        <v>0.82304380025619572</v>
      </c>
      <c r="H67" s="37">
        <f>100*(EA_transformed!H67/EA_transformed!H66-1)</f>
        <v>3.3915162261788367E-2</v>
      </c>
      <c r="I67" s="37">
        <v>1.22074032091319</v>
      </c>
      <c r="J67" s="37">
        <f>(AWMD_exIreland!I151/AWMD_exIreland!I150-1)*100</f>
        <v>0.42284796777891653</v>
      </c>
      <c r="K67" s="37">
        <v>3.8553225806451601</v>
      </c>
      <c r="L67" s="37">
        <f>(DE_transformed!B67/DE_transformed!B66-1)*100</f>
        <v>0.69574276265229607</v>
      </c>
      <c r="M67" s="37">
        <f>(DE_transformed!C67/DE_transformed!C66-1)*100</f>
        <v>0.73121406431249092</v>
      </c>
      <c r="N67" s="37">
        <f>(DE_transformed!D67/DE_transformed!D66-1)*100</f>
        <v>0.39157340660203044</v>
      </c>
      <c r="O67" s="37">
        <f>(DE_transformed!E67/DE_transformed!E66-1)*100</f>
        <v>-0.87306142387224561</v>
      </c>
      <c r="P67" s="37">
        <f>(DE_transformed!F67/DE_transformed!F66-1)*100</f>
        <v>-0.31383709663388437</v>
      </c>
      <c r="Q67" s="37">
        <f>(DE_transformed!G67/DE_transformed!G66-1)*100</f>
        <v>-5.094251899379687</v>
      </c>
      <c r="R67" s="37">
        <f>(DE_transformed!H67/DE_transformed!H66-1)*100</f>
        <v>2.558967379660948</v>
      </c>
      <c r="S67" s="37">
        <f>(DE_transformed!I67/DE_transformed!I66-1)*100</f>
        <v>0.59085258262157048</v>
      </c>
      <c r="T67" s="37">
        <f>(DE_transformed!J67/DE_transformed!J66-1)*100</f>
        <v>-0.28305126756362764</v>
      </c>
      <c r="U67" s="37">
        <f>(DE_RAW!I67/DE_RAW!I66-1)*100</f>
        <v>0.15833271964060813</v>
      </c>
      <c r="V67" s="37">
        <f t="shared" si="1"/>
        <v>0.15833271964060813</v>
      </c>
      <c r="W67" s="37">
        <f t="shared" si="2"/>
        <v>0.15833271964060813</v>
      </c>
      <c r="X67" s="37">
        <f>100*(DE_RAW!L67/DE_RAW!L66-1)</f>
        <v>0.28888066452832373</v>
      </c>
      <c r="Y67" s="37">
        <v>-1.28581063145861</v>
      </c>
      <c r="Z67" s="37">
        <f>(REA_transformed!B67/REA_transformed!B66-1)*100</f>
        <v>0.53768796655380147</v>
      </c>
      <c r="AA67" s="37">
        <f>(REA_transformed!C67/REA_transformed!C66-1)*100</f>
        <v>0.61070400883282971</v>
      </c>
      <c r="AB67" s="37">
        <f>(REA_transformed!D67/REA_transformed!D66-1)*100</f>
        <v>0.33047122316220978</v>
      </c>
      <c r="AC67" s="37">
        <f>(REA_transformed!E67/REA_transformed!E66-1)*100</f>
        <v>0.89636872687821612</v>
      </c>
      <c r="AD67" s="37">
        <f>(REA_transformed!F67/REA_transformed!F66-1)*100</f>
        <v>0.87920334389901544</v>
      </c>
      <c r="AE67" s="37">
        <f>(REA_transformed!G67/REA_transformed!G66-1)*100</f>
        <v>0.99958603524423761</v>
      </c>
      <c r="AF67" s="37">
        <f>(REA_transformed!H67/REA_transformed!H66-1)*100</f>
        <v>1.1301831376177907</v>
      </c>
      <c r="AG67" s="37">
        <f>(REA_transformed!I67/REA_transformed!I66-1)*100</f>
        <v>1.4229896375338003</v>
      </c>
      <c r="AH67" s="37">
        <f>(REA_transformed!J67/REA_transformed!J66-1)*100</f>
        <v>0.88005825774666313</v>
      </c>
      <c r="AI67" s="37">
        <f>(REA_transformed!K67/REA_transformed!K66-1)*100</f>
        <v>-0.26802384280540936</v>
      </c>
      <c r="AJ67" s="37">
        <f>(REA_transformed!L67/REA_transformed!L66-1)*100</f>
        <v>0.16136794418029066</v>
      </c>
      <c r="AK67" s="37">
        <f>(REA_transformed!T67/REA_transformed!T66-1)*100</f>
        <v>0.51637451182144911</v>
      </c>
      <c r="AL67" s="37">
        <f t="shared" si="3"/>
        <v>0.51637451182144911</v>
      </c>
      <c r="AM67" s="37">
        <f t="shared" si="4"/>
        <v>0.51637451182144911</v>
      </c>
      <c r="AN67" s="37">
        <v>5.5408008067558603</v>
      </c>
      <c r="AO67" s="37">
        <f>(AWMD_exIreland!N151/AWMD_exIreland!N150-1)*100</f>
        <v>0.90292858738054704</v>
      </c>
      <c r="AP67" s="37">
        <f>(AWMD_Updated!$AZ151/AWMD_Updated!$AZ150-1)*100</f>
        <v>-1.0098778735099789</v>
      </c>
      <c r="AQ67">
        <f t="shared" ref="AQ67:AQ98" si="6">AQ66+1</f>
        <v>66</v>
      </c>
    </row>
    <row r="68" spans="1:43">
      <c r="A68" t="s">
        <v>403</v>
      </c>
      <c r="B68" s="37">
        <f>100*(EA_transformed!B68/EA_transformed!B67-1)</f>
        <v>0.32632942065615733</v>
      </c>
      <c r="C68" s="37">
        <f>100*(EA_transformed!C68/EA_transformed!C67-1)</f>
        <v>0.16405298725428175</v>
      </c>
      <c r="D68" s="37">
        <f>100*(EA_transformed!D68/EA_transformed!D67-1)</f>
        <v>0.2430412075166366</v>
      </c>
      <c r="E68" s="37">
        <f>100*(EA_transformed!E68/EA_transformed!E67-1)</f>
        <v>0.7313260239049546</v>
      </c>
      <c r="F68" s="37">
        <f>100*(EA_transformed!F68/EA_transformed!F67-1)</f>
        <v>1.3636862970338059</v>
      </c>
      <c r="G68" s="37">
        <f>100*(EA_transformed!G68/EA_transformed!G67-1)</f>
        <v>1.6779164870455388</v>
      </c>
      <c r="H68" s="37">
        <f>100*(EA_transformed!H68/EA_transformed!H67-1)</f>
        <v>-5.0581649623182567E-2</v>
      </c>
      <c r="I68" s="37">
        <v>1.5989767929571499</v>
      </c>
      <c r="J68" s="37">
        <f>(AWMD_exIreland!I152/AWMD_exIreland!I151-1)*100</f>
        <v>0.53742874845714717</v>
      </c>
      <c r="K68" s="37">
        <v>4.0469384615384598</v>
      </c>
      <c r="L68" s="37">
        <f>(DE_transformed!B68/DE_transformed!B67-1)*100</f>
        <v>0.54488836949235786</v>
      </c>
      <c r="M68" s="37">
        <f>(DE_transformed!C68/DE_transformed!C67-1)*100</f>
        <v>-5.1619657095614002E-2</v>
      </c>
      <c r="N68" s="37">
        <f>(DE_transformed!D68/DE_transformed!D67-1)*100</f>
        <v>1.9736302257467031E-2</v>
      </c>
      <c r="O68" s="37">
        <f>(DE_transformed!E68/DE_transformed!E67-1)*100</f>
        <v>0.36679203039142738</v>
      </c>
      <c r="P68" s="37">
        <f>(DE_transformed!F68/DE_transformed!F67-1)*100</f>
        <v>0.28536503104934496</v>
      </c>
      <c r="Q68" s="37">
        <f>(DE_transformed!G68/DE_transformed!G67-1)*100</f>
        <v>1.0123863305952829</v>
      </c>
      <c r="R68" s="37">
        <f>(DE_transformed!H68/DE_transformed!H67-1)*100</f>
        <v>1.9856028545988114</v>
      </c>
      <c r="S68" s="37">
        <f>(DE_transformed!I68/DE_transformed!I67-1)*100</f>
        <v>2.2035203591278751</v>
      </c>
      <c r="T68" s="37">
        <f>(DE_transformed!J68/DE_transformed!J67-1)*100</f>
        <v>0.25796891812741585</v>
      </c>
      <c r="U68" s="37">
        <f>(DE_RAW!I68/DE_RAW!I67-1)*100</f>
        <v>0.36395720745561189</v>
      </c>
      <c r="V68" s="37">
        <f t="shared" ref="V68:V131" si="7">U68</f>
        <v>0.36395720745561189</v>
      </c>
      <c r="W68" s="37">
        <f t="shared" ref="W68:W131" si="8">U68</f>
        <v>0.36395720745561189</v>
      </c>
      <c r="X68" s="37">
        <f>100*(DE_RAW!L68/DE_RAW!L67-1)</f>
        <v>-0.25934620155197985</v>
      </c>
      <c r="Y68" s="37">
        <v>-1.2112886615659499</v>
      </c>
      <c r="Z68" s="37">
        <f>(REA_transformed!B68/REA_transformed!B67-1)*100</f>
        <v>0.25277187649321853</v>
      </c>
      <c r="AA68" s="37">
        <f>(REA_transformed!C68/REA_transformed!C67-1)*100</f>
        <v>0.25123371649549142</v>
      </c>
      <c r="AB68" s="37">
        <f>(REA_transformed!D68/REA_transformed!D67-1)*100</f>
        <v>0.31860450613561131</v>
      </c>
      <c r="AC68" s="37">
        <f>(REA_transformed!E68/REA_transformed!E67-1)*100</f>
        <v>0.82487672074429419</v>
      </c>
      <c r="AD68" s="37">
        <f>(REA_transformed!F68/REA_transformed!F67-1)*100</f>
        <v>0.66391340039497759</v>
      </c>
      <c r="AE68" s="37">
        <f>(REA_transformed!G68/REA_transformed!G67-1)*100</f>
        <v>1.7916129721361251</v>
      </c>
      <c r="AF68" s="37">
        <f>(REA_transformed!H68/REA_transformed!H67-1)*100</f>
        <v>1.6912446531218039</v>
      </c>
      <c r="AG68" s="37">
        <f>(REA_transformed!I68/REA_transformed!I67-1)*100</f>
        <v>1.1473191704518992</v>
      </c>
      <c r="AH68" s="37">
        <f>(REA_transformed!J68/REA_transformed!J67-1)*100</f>
        <v>1.5244367151868721</v>
      </c>
      <c r="AI68" s="37">
        <f>(REA_transformed!K68/REA_transformed!K67-1)*100</f>
        <v>0.77906837043950627</v>
      </c>
      <c r="AJ68" s="37">
        <f>(REA_transformed!L68/REA_transformed!L67-1)*100</f>
        <v>-0.1178326008306585</v>
      </c>
      <c r="AK68" s="37">
        <f>(REA_transformed!T68/REA_transformed!T67-1)*100</f>
        <v>0.60016937161009309</v>
      </c>
      <c r="AL68" s="37">
        <f t="shared" ref="AL68:AL131" si="9">AK68</f>
        <v>0.60016937161009309</v>
      </c>
      <c r="AM68" s="37">
        <f t="shared" ref="AM68:AM131" si="10">AK68</f>
        <v>0.60016937161009309</v>
      </c>
      <c r="AN68" s="37">
        <v>5.9856256566597601</v>
      </c>
      <c r="AO68" s="37">
        <f>(AWMD_exIreland!N152/AWMD_exIreland!N151-1)*100</f>
        <v>0.45990904097632512</v>
      </c>
      <c r="AP68" s="37">
        <f>(AWMD_Updated!$AZ152/AWMD_Updated!$AZ151-1)*100</f>
        <v>-0.48073376302607551</v>
      </c>
      <c r="AQ68">
        <f t="shared" si="6"/>
        <v>67</v>
      </c>
    </row>
    <row r="69" spans="1:43">
      <c r="A69" t="s">
        <v>404</v>
      </c>
      <c r="B69" s="37">
        <f>100*(EA_transformed!B69/EA_transformed!B68-1)</f>
        <v>0.30201604355575284</v>
      </c>
      <c r="C69" s="37">
        <f>100*(EA_transformed!C69/EA_transformed!C68-1)</f>
        <v>0.21377228015480032</v>
      </c>
      <c r="D69" s="37">
        <f>100*(EA_transformed!D69/EA_transformed!D68-1)</f>
        <v>0.43706292455620854</v>
      </c>
      <c r="E69" s="37">
        <f>100*(EA_transformed!E69/EA_transformed!E68-1)</f>
        <v>1.8993765543284136</v>
      </c>
      <c r="F69" s="37">
        <f>100*(EA_transformed!F69/EA_transformed!F68-1)</f>
        <v>0.25348455038383122</v>
      </c>
      <c r="G69" s="37">
        <f>100*(EA_transformed!G69/EA_transformed!G68-1)</f>
        <v>1.0107203154212874</v>
      </c>
      <c r="H69" s="37">
        <f>100*(EA_transformed!H69/EA_transformed!H68-1)</f>
        <v>0.14782798405243991</v>
      </c>
      <c r="I69" s="37">
        <v>1.7375411858148699</v>
      </c>
      <c r="J69" s="37">
        <f>(AWMD_exIreland!I153/AWMD_exIreland!I152-1)*100</f>
        <v>0.76244240086595916</v>
      </c>
      <c r="K69" s="37">
        <v>3.9506562500000002</v>
      </c>
      <c r="L69" s="37">
        <f>(DE_transformed!B69/DE_transformed!B68-1)*100</f>
        <v>0.77261039305092094</v>
      </c>
      <c r="M69" s="37">
        <f>(DE_transformed!C69/DE_transformed!C68-1)*100</f>
        <v>-9.6196410799009868E-2</v>
      </c>
      <c r="N69" s="37">
        <f>(DE_transformed!D69/DE_transformed!D68-1)*100</f>
        <v>0.83685481758291047</v>
      </c>
      <c r="O69" s="37">
        <f>(DE_transformed!E69/DE_transformed!E68-1)*100</f>
        <v>1.9656831739178982</v>
      </c>
      <c r="P69" s="37">
        <f>(DE_transformed!F69/DE_transformed!F68-1)*100</f>
        <v>2.1564603283719341</v>
      </c>
      <c r="Q69" s="37">
        <f>(DE_transformed!G69/DE_transformed!G68-1)*100</f>
        <v>0.46399226416522499</v>
      </c>
      <c r="R69" s="37">
        <f>(DE_transformed!H69/DE_transformed!H68-1)*100</f>
        <v>0.935321487658336</v>
      </c>
      <c r="S69" s="37">
        <f>(DE_transformed!I69/DE_transformed!I68-1)*100</f>
        <v>5.7003540575362166E-3</v>
      </c>
      <c r="T69" s="37">
        <f>(DE_transformed!J69/DE_transformed!J68-1)*100</f>
        <v>-0.55576193394745177</v>
      </c>
      <c r="U69" s="37">
        <f>(DE_RAW!I69/DE_RAW!I68-1)*100</f>
        <v>0.22710622710622186</v>
      </c>
      <c r="V69" s="37">
        <f t="shared" si="7"/>
        <v>0.22710622710622186</v>
      </c>
      <c r="W69" s="37">
        <f t="shared" si="8"/>
        <v>0.22710622710622186</v>
      </c>
      <c r="X69" s="37">
        <f>100*(DE_RAW!L69/DE_RAW!L68-1)</f>
        <v>0.64131551901336348</v>
      </c>
      <c r="Y69" s="37">
        <v>-0.55013896052260503</v>
      </c>
      <c r="Z69" s="37">
        <f>(REA_transformed!B69/REA_transformed!B68-1)*100</f>
        <v>0.1342983915903595</v>
      </c>
      <c r="AA69" s="37">
        <f>(REA_transformed!C69/REA_transformed!C68-1)*100</f>
        <v>0.33521032807266593</v>
      </c>
      <c r="AB69" s="37">
        <f>(REA_transformed!D69/REA_transformed!D68-1)*100</f>
        <v>0.30605672387966631</v>
      </c>
      <c r="AC69" s="37">
        <f>(REA_transformed!E69/REA_transformed!E68-1)*100</f>
        <v>1.8728230339919216</v>
      </c>
      <c r="AD69" s="37">
        <f>(REA_transformed!F69/REA_transformed!F68-1)*100</f>
        <v>1.9611429455828278</v>
      </c>
      <c r="AE69" s="37">
        <f>(REA_transformed!G69/REA_transformed!G68-1)*100</f>
        <v>1.3482553627928162</v>
      </c>
      <c r="AF69" s="37">
        <f>(REA_transformed!H69/REA_transformed!H68-1)*100</f>
        <v>1.3956048715044744</v>
      </c>
      <c r="AG69" s="37">
        <f>(REA_transformed!I69/REA_transformed!I68-1)*100</f>
        <v>1.4870885979423321E-2</v>
      </c>
      <c r="AH69" s="37">
        <f>(REA_transformed!J69/REA_transformed!J68-1)*100</f>
        <v>1.2823150908657155</v>
      </c>
      <c r="AI69" s="37">
        <f>(REA_transformed!K69/REA_transformed!K68-1)*100</f>
        <v>2.3033323119448834</v>
      </c>
      <c r="AJ69" s="37">
        <f>(REA_transformed!L69/REA_transformed!L68-1)*100</f>
        <v>0.40774266320018349</v>
      </c>
      <c r="AK69" s="37">
        <f>(REA_transformed!T69/REA_transformed!T68-1)*100</f>
        <v>0.95946173170573523</v>
      </c>
      <c r="AL69" s="37">
        <f t="shared" si="9"/>
        <v>0.95946173170573523</v>
      </c>
      <c r="AM69" s="37">
        <f t="shared" si="10"/>
        <v>0.95946173170573523</v>
      </c>
      <c r="AN69" s="37">
        <v>5.9706489881328402</v>
      </c>
      <c r="AO69" s="37">
        <f>(AWMD_exIreland!N153/AWMD_exIreland!N152-1)*100</f>
        <v>1.4579081510152525</v>
      </c>
      <c r="AP69" s="37">
        <f>(AWMD_Updated!$AZ153/AWMD_Updated!$AZ152-1)*100</f>
        <v>-2.2876960933855162</v>
      </c>
      <c r="AQ69">
        <f t="shared" si="6"/>
        <v>68</v>
      </c>
    </row>
    <row r="70" spans="1:43">
      <c r="A70" t="s">
        <v>405</v>
      </c>
      <c r="B70" s="37">
        <f>100*(EA_transformed!B70/EA_transformed!B69-1)</f>
        <v>0.53525869750186139</v>
      </c>
      <c r="C70" s="37">
        <f>100*(EA_transformed!C70/EA_transformed!C69-1)</f>
        <v>-1.0211200386034402E-2</v>
      </c>
      <c r="D70" s="37">
        <f>100*(EA_transformed!D70/EA_transformed!D69-1)</f>
        <v>0.55953060946545286</v>
      </c>
      <c r="E70" s="37">
        <f>100*(EA_transformed!E70/EA_transformed!E69-1)</f>
        <v>-0.81672449772048905</v>
      </c>
      <c r="F70" s="37">
        <f>100*(EA_transformed!F70/EA_transformed!F69-1)</f>
        <v>1.7019775826094818</v>
      </c>
      <c r="G70" s="37">
        <f>100*(EA_transformed!G70/EA_transformed!G69-1)</f>
        <v>-7.0931560561615647E-2</v>
      </c>
      <c r="H70" s="37">
        <f>100*(EA_transformed!H70/EA_transformed!H69-1)</f>
        <v>0.28015640731511304</v>
      </c>
      <c r="I70" s="37">
        <v>1.9388321341307899</v>
      </c>
      <c r="J70" s="37">
        <f>(AWMD_exIreland!I154/AWMD_exIreland!I153-1)*100</f>
        <v>0.45635719597456603</v>
      </c>
      <c r="K70" s="37">
        <v>4.0450645161290302</v>
      </c>
      <c r="L70" s="37">
        <f>(DE_transformed!B70/DE_transformed!B69-1)*100</f>
        <v>0.58940720682993941</v>
      </c>
      <c r="M70" s="37">
        <f>(DE_transformed!C70/DE_transformed!C69-1)*100</f>
        <v>0.26829961993850571</v>
      </c>
      <c r="N70" s="37">
        <f>(DE_transformed!D70/DE_transformed!D69-1)*100</f>
        <v>1.7248348916034661</v>
      </c>
      <c r="O70" s="37">
        <f>(DE_transformed!E70/DE_transformed!E69-1)*100</f>
        <v>1.3433591715300341</v>
      </c>
      <c r="P70" s="37">
        <f>(DE_transformed!F70/DE_transformed!F69-1)*100</f>
        <v>0.5334559721025478</v>
      </c>
      <c r="Q70" s="37">
        <f>(DE_transformed!G70/DE_transformed!G69-1)*100</f>
        <v>7.8258618342632369</v>
      </c>
      <c r="R70" s="37">
        <f>(DE_transformed!H70/DE_transformed!H69-1)*100</f>
        <v>0.80908445646241667</v>
      </c>
      <c r="S70" s="37">
        <f>(DE_transformed!I70/DE_transformed!I69-1)*100</f>
        <v>0.74871363168917959</v>
      </c>
      <c r="T70" s="37">
        <f>(DE_transformed!J70/DE_transformed!J69-1)*100</f>
        <v>0.4527233320070545</v>
      </c>
      <c r="U70" s="37">
        <f>(DE_RAW!I70/DE_RAW!I69-1)*100</f>
        <v>0.24730161050605659</v>
      </c>
      <c r="V70" s="37">
        <f t="shared" si="7"/>
        <v>0.24730161050605659</v>
      </c>
      <c r="W70" s="37">
        <f t="shared" si="8"/>
        <v>0.24730161050605659</v>
      </c>
      <c r="X70" s="37">
        <f>100*(DE_RAW!L70/DE_RAW!L69-1)</f>
        <v>1.5859237776234547</v>
      </c>
      <c r="Y70" s="37">
        <v>-4.5408193347171097E-2</v>
      </c>
      <c r="Z70" s="37">
        <f>(REA_transformed!B70/REA_transformed!B69-1)*100</f>
        <v>0.52500339129404328</v>
      </c>
      <c r="AA70" s="37">
        <f>(REA_transformed!C70/REA_transformed!C69-1)*100</f>
        <v>-0.10395652645763809</v>
      </c>
      <c r="AB70" s="37">
        <f>(REA_transformed!D70/REA_transformed!D69-1)*100</f>
        <v>0.17475632746819514</v>
      </c>
      <c r="AC70" s="37">
        <f>(REA_transformed!E70/REA_transformed!E69-1)*100</f>
        <v>-1.4207470123347443</v>
      </c>
      <c r="AD70" s="37">
        <f>(REA_transformed!F70/REA_transformed!F69-1)*100</f>
        <v>-1.3345729256586392</v>
      </c>
      <c r="AE70" s="37">
        <f>(REA_transformed!G70/REA_transformed!G69-1)*100</f>
        <v>-1.9356649289176131</v>
      </c>
      <c r="AF70" s="37">
        <f>(REA_transformed!H70/REA_transformed!H69-1)*100</f>
        <v>-2.062025801810996</v>
      </c>
      <c r="AG70" s="37">
        <f>(REA_transformed!I70/REA_transformed!I69-1)*100</f>
        <v>2.0317356743742909</v>
      </c>
      <c r="AH70" s="37">
        <f>(REA_transformed!J70/REA_transformed!J69-1)*100</f>
        <v>-0.304592745605059</v>
      </c>
      <c r="AI70" s="37">
        <f>(REA_transformed!K70/REA_transformed!K69-1)*100</f>
        <v>2.6125380259656161</v>
      </c>
      <c r="AJ70" s="37">
        <f>(REA_transformed!L70/REA_transformed!L69-1)*100</f>
        <v>0.23361531199594943</v>
      </c>
      <c r="AK70" s="37">
        <f>(REA_transformed!T70/REA_transformed!T69-1)*100</f>
        <v>0.52691928536385824</v>
      </c>
      <c r="AL70" s="37">
        <f t="shared" si="9"/>
        <v>0.52691928536385824</v>
      </c>
      <c r="AM70" s="37">
        <f t="shared" si="10"/>
        <v>0.52691928536385824</v>
      </c>
      <c r="AN70" s="37">
        <v>6.2841071767851302</v>
      </c>
      <c r="AO70" s="37">
        <f>(AWMD_exIreland!N154/AWMD_exIreland!N153-1)*100</f>
        <v>1.6564138412436646</v>
      </c>
      <c r="AP70" s="37">
        <f>(AWMD_Updated!$AZ154/AWMD_Updated!$AZ153-1)*100</f>
        <v>-1.8183094695962687</v>
      </c>
      <c r="AQ70">
        <f t="shared" si="6"/>
        <v>69</v>
      </c>
    </row>
    <row r="71" spans="1:43">
      <c r="A71" t="s">
        <v>406</v>
      </c>
      <c r="B71" s="37">
        <f>100*(EA_transformed!B71/EA_transformed!B70-1)</f>
        <v>-0.58749869792925624</v>
      </c>
      <c r="C71" s="37">
        <f>100*(EA_transformed!C71/EA_transformed!C70-1)</f>
        <v>-0.49765964722819911</v>
      </c>
      <c r="D71" s="37">
        <f>100*(EA_transformed!D71/EA_transformed!D70-1)</f>
        <v>0.86699992891383637</v>
      </c>
      <c r="E71" s="37">
        <f>100*(EA_transformed!E71/EA_transformed!E70-1)</f>
        <v>-1.118662730019071</v>
      </c>
      <c r="F71" s="37">
        <f>100*(EA_transformed!F71/EA_transformed!F70-1)</f>
        <v>-1.0561752946244618</v>
      </c>
      <c r="G71" s="37">
        <f>100*(EA_transformed!G71/EA_transformed!G70-1)</f>
        <v>-0.77199254896864744</v>
      </c>
      <c r="H71" s="37">
        <f>100*(EA_transformed!H71/EA_transformed!H70-1)</f>
        <v>8.1192470412938533E-2</v>
      </c>
      <c r="I71" s="37">
        <v>1.4191289746508999</v>
      </c>
      <c r="J71" s="37">
        <f>(AWMD_exIreland!I155/AWMD_exIreland!I154-1)*100</f>
        <v>0.73390821889500746</v>
      </c>
      <c r="K71" s="37">
        <v>4.0008437499999996</v>
      </c>
      <c r="L71" s="37">
        <f>(DE_transformed!B71/DE_transformed!B70-1)*100</f>
        <v>-0.32177361770518997</v>
      </c>
      <c r="M71" s="37">
        <f>(DE_transformed!C71/DE_transformed!C70-1)*100</f>
        <v>-0.35461838092639697</v>
      </c>
      <c r="N71" s="37">
        <f>(DE_transformed!D71/DE_transformed!D70-1)*100</f>
        <v>1.929032988849344</v>
      </c>
      <c r="O71" s="37">
        <f>(DE_transformed!E71/DE_transformed!E70-1)*100</f>
        <v>-1.7995899018828032</v>
      </c>
      <c r="P71" s="37">
        <f>(DE_transformed!F71/DE_transformed!F70-1)*100</f>
        <v>-1.7284385031513416</v>
      </c>
      <c r="Q71" s="37">
        <f>(DE_transformed!G71/DE_transformed!G70-1)*100</f>
        <v>-2.3305730102353706</v>
      </c>
      <c r="R71" s="37">
        <f>(DE_transformed!H71/DE_transformed!H70-1)*100</f>
        <v>-0.4408809022624971</v>
      </c>
      <c r="S71" s="37">
        <f>(DE_transformed!I71/DE_transformed!I70-1)*100</f>
        <v>-1.0478933556466452</v>
      </c>
      <c r="T71" s="37">
        <f>(DE_transformed!J71/DE_transformed!J70-1)*100</f>
        <v>0.71463718996833681</v>
      </c>
      <c r="U71" s="37">
        <f>(DE_RAW!I71/DE_RAW!I70-1)*100</f>
        <v>0.10450971575788337</v>
      </c>
      <c r="V71" s="37">
        <f t="shared" si="7"/>
        <v>0.10450971575788337</v>
      </c>
      <c r="W71" s="37">
        <f t="shared" si="8"/>
        <v>0.10450971575788337</v>
      </c>
      <c r="X71" s="37">
        <f>100*(DE_RAW!L71/DE_RAW!L70-1)</f>
        <v>1.0273731616353476</v>
      </c>
      <c r="Y71" s="37">
        <v>-0.30377515322793902</v>
      </c>
      <c r="Z71" s="37">
        <f>(REA_transformed!B71/REA_transformed!B70-1)*100</f>
        <v>-0.6780774838651249</v>
      </c>
      <c r="AA71" s="37">
        <f>(REA_transformed!C71/REA_transformed!C70-1)*100</f>
        <v>-0.54242845450275246</v>
      </c>
      <c r="AB71" s="37">
        <f>(REA_transformed!D71/REA_transformed!D70-1)*100</f>
        <v>0.51261801876349988</v>
      </c>
      <c r="AC71" s="37">
        <f>(REA_transformed!E71/REA_transformed!E70-1)*100</f>
        <v>-0.9330080344418068</v>
      </c>
      <c r="AD71" s="37">
        <f>(REA_transformed!F71/REA_transformed!F70-1)*100</f>
        <v>-1.3452249847808795</v>
      </c>
      <c r="AE71" s="37">
        <f>(REA_transformed!G71/REA_transformed!G70-1)*100</f>
        <v>1.5452188973575698</v>
      </c>
      <c r="AF71" s="37">
        <f>(REA_transformed!H71/REA_transformed!H70-1)*100</f>
        <v>1.5957187114651994</v>
      </c>
      <c r="AG71" s="37">
        <f>(REA_transformed!I71/REA_transformed!I70-1)*100</f>
        <v>-1.2693768565083863</v>
      </c>
      <c r="AH71" s="37">
        <f>(REA_transformed!J71/REA_transformed!J70-1)*100</f>
        <v>-0.70375496008837635</v>
      </c>
      <c r="AI71" s="37">
        <f>(REA_transformed!K71/REA_transformed!K70-1)*100</f>
        <v>1.3435481503737412</v>
      </c>
      <c r="AJ71" s="37">
        <f>(REA_transformed!L71/REA_transformed!L70-1)*100</f>
        <v>-0.15380595667396912</v>
      </c>
      <c r="AK71" s="37">
        <f>(REA_transformed!T71/REA_transformed!T70-1)*100</f>
        <v>0.95799853800966339</v>
      </c>
      <c r="AL71" s="37">
        <f t="shared" si="9"/>
        <v>0.95799853800966339</v>
      </c>
      <c r="AM71" s="37">
        <f t="shared" si="10"/>
        <v>0.95799853800966339</v>
      </c>
      <c r="AN71" s="37">
        <v>5.7892559313138001</v>
      </c>
      <c r="AO71" s="37">
        <f>(AWMD_exIreland!N155/AWMD_exIreland!N154-1)*100</f>
        <v>1.4716170629180292</v>
      </c>
      <c r="AP71" s="37">
        <f>(AWMD_Updated!$AZ155/AWMD_Updated!$AZ154-1)*100</f>
        <v>-2.428711867861888</v>
      </c>
      <c r="AQ71">
        <f t="shared" si="6"/>
        <v>70</v>
      </c>
    </row>
    <row r="72" spans="1:43">
      <c r="A72" t="s">
        <v>407</v>
      </c>
      <c r="B72" s="37">
        <f>100*(EA_transformed!B72/EA_transformed!B71-1)</f>
        <v>-0.67510539685491366</v>
      </c>
      <c r="C72" s="37">
        <f>100*(EA_transformed!C72/EA_transformed!C71-1)</f>
        <v>-0.50098768922181014</v>
      </c>
      <c r="D72" s="37">
        <f>100*(EA_transformed!D72/EA_transformed!D71-1)</f>
        <v>-4.2342931199279565E-2</v>
      </c>
      <c r="E72" s="37">
        <f>100*(EA_transformed!E72/EA_transformed!E71-1)</f>
        <v>-1.7739479872286412</v>
      </c>
      <c r="F72" s="37">
        <f>100*(EA_transformed!F72/EA_transformed!F71-1)</f>
        <v>-1.3292901716410621</v>
      </c>
      <c r="G72" s="37">
        <f>100*(EA_transformed!G72/EA_transformed!G71-1)</f>
        <v>-0.58982375141874988</v>
      </c>
      <c r="H72" s="37">
        <f>100*(EA_transformed!H72/EA_transformed!H71-1)</f>
        <v>0.71202704493291691</v>
      </c>
      <c r="I72" s="37">
        <v>1.22673848049211</v>
      </c>
      <c r="J72" s="37">
        <f>(AWMD_exIreland!I156/AWMD_exIreland!I155-1)*100</f>
        <v>0.29071778057225828</v>
      </c>
      <c r="K72" s="37">
        <v>4.2527121212121202</v>
      </c>
      <c r="L72" s="37">
        <f>(DE_transformed!B72/DE_transformed!B71-1)*100</f>
        <v>-0.50037530935083119</v>
      </c>
      <c r="M72" s="37">
        <f>(DE_transformed!C72/DE_transformed!C71-1)*100</f>
        <v>0.11153562413275253</v>
      </c>
      <c r="N72" s="37">
        <f>(DE_transformed!D72/DE_transformed!D71-1)*100</f>
        <v>-0.51437435966972256</v>
      </c>
      <c r="O72" s="37">
        <f>(DE_transformed!E72/DE_transformed!E71-1)*100</f>
        <v>5.9224374776123412E-2</v>
      </c>
      <c r="P72" s="37">
        <f>(DE_transformed!F72/DE_transformed!F71-1)*100</f>
        <v>0.24304747021797191</v>
      </c>
      <c r="Q72" s="37">
        <f>(DE_transformed!G72/DE_transformed!G71-1)*100</f>
        <v>-1.3210535922564937</v>
      </c>
      <c r="R72" s="37">
        <f>(DE_transformed!H72/DE_transformed!H71-1)*100</f>
        <v>-0.79844011626608591</v>
      </c>
      <c r="S72" s="37">
        <f>(DE_transformed!I72/DE_transformed!I71-1)*100</f>
        <v>1.921285179810539</v>
      </c>
      <c r="T72" s="37">
        <f>(DE_transformed!J72/DE_transformed!J71-1)*100</f>
        <v>0.25776363020271198</v>
      </c>
      <c r="U72" s="37">
        <f>(DE_RAW!I72/DE_RAW!I71-1)*100</f>
        <v>0.28892261001516317</v>
      </c>
      <c r="V72" s="37">
        <f t="shared" si="7"/>
        <v>0.28892261001516317</v>
      </c>
      <c r="W72" s="37">
        <f t="shared" si="8"/>
        <v>0.28892261001516317</v>
      </c>
      <c r="X72" s="37">
        <f>100*(DE_RAW!L72/DE_RAW!L71-1)</f>
        <v>1.5124528602274756</v>
      </c>
      <c r="Y72" s="37">
        <v>-0.44987804315282198</v>
      </c>
      <c r="Z72" s="37">
        <f>(REA_transformed!B72/REA_transformed!B71-1)*100</f>
        <v>-0.73140152517549017</v>
      </c>
      <c r="AA72" s="37">
        <f>(REA_transformed!C72/REA_transformed!C71-1)*100</f>
        <v>-0.71725821245296473</v>
      </c>
      <c r="AB72" s="37">
        <f>(REA_transformed!D72/REA_transformed!D71-1)*100</f>
        <v>0.12132795544885777</v>
      </c>
      <c r="AC72" s="37">
        <f>(REA_transformed!E72/REA_transformed!E71-1)*100</f>
        <v>-2.2934629726678146</v>
      </c>
      <c r="AD72" s="37">
        <f>(REA_transformed!F72/REA_transformed!F71-1)*100</f>
        <v>-2.7333663870182101</v>
      </c>
      <c r="AE72" s="37">
        <f>(REA_transformed!G72/REA_transformed!G71-1)*100</f>
        <v>0.27593389005549085</v>
      </c>
      <c r="AF72" s="37">
        <f>(REA_transformed!H72/REA_transformed!H71-1)*100</f>
        <v>0.71258044570154944</v>
      </c>
      <c r="AG72" s="37">
        <f>(REA_transformed!I72/REA_transformed!I71-1)*100</f>
        <v>-1.5131216099788736</v>
      </c>
      <c r="AH72" s="37">
        <f>(REA_transformed!J72/REA_transformed!J71-1)*100</f>
        <v>-1.287235586255997</v>
      </c>
      <c r="AI72" s="37">
        <f>(REA_transformed!K72/REA_transformed!K71-1)*100</f>
        <v>0.42929409177097089</v>
      </c>
      <c r="AJ72" s="37">
        <f>(REA_transformed!L72/REA_transformed!L71-1)*100</f>
        <v>0.87208129503972831</v>
      </c>
      <c r="AK72" s="37">
        <f>(REA_transformed!T72/REA_transformed!T71-1)*100</f>
        <v>0.29141771659484395</v>
      </c>
      <c r="AL72" s="37">
        <f t="shared" si="9"/>
        <v>0.29141771659484395</v>
      </c>
      <c r="AM72" s="37">
        <f t="shared" si="10"/>
        <v>0.29141771659484395</v>
      </c>
      <c r="AN72" s="37">
        <v>5.2141191584972697</v>
      </c>
      <c r="AO72" s="37">
        <f>(AWMD_exIreland!N156/AWMD_exIreland!N155-1)*100</f>
        <v>1.5449666969939768</v>
      </c>
      <c r="AP72" s="37">
        <f>(AWMD_Updated!$AZ156/AWMD_Updated!$AZ155-1)*100</f>
        <v>2.155487551091495</v>
      </c>
      <c r="AQ72">
        <f t="shared" si="6"/>
        <v>71</v>
      </c>
    </row>
    <row r="73" spans="1:43">
      <c r="A73" t="s">
        <v>408</v>
      </c>
      <c r="B73" s="37">
        <f>100*(EA_transformed!B73/EA_transformed!B72-1)</f>
        <v>-1.7678153484464443</v>
      </c>
      <c r="C73" s="37">
        <f>100*(EA_transformed!C73/EA_transformed!C72-1)</f>
        <v>-0.7561105609241503</v>
      </c>
      <c r="D73" s="37">
        <f>100*(EA_transformed!D73/EA_transformed!D72-1)</f>
        <v>0.60147411618125535</v>
      </c>
      <c r="E73" s="37">
        <f>100*(EA_transformed!E73/EA_transformed!E72-1)</f>
        <v>-3.213255694315853</v>
      </c>
      <c r="F73" s="37">
        <f>100*(EA_transformed!F73/EA_transformed!F72-1)</f>
        <v>-6.1046738322597545</v>
      </c>
      <c r="G73" s="37">
        <f>100*(EA_transformed!G73/EA_transformed!G72-1)</f>
        <v>-5.2034390985170713</v>
      </c>
      <c r="H73" s="37">
        <f>100*(EA_transformed!H73/EA_transformed!H72-1)</f>
        <v>0.9164893036627042</v>
      </c>
      <c r="I73" s="37">
        <v>0.49821232354799699</v>
      </c>
      <c r="J73" s="37">
        <f>(AWMD_exIreland!I157/AWMD_exIreland!I156-1)*100</f>
        <v>0.31368564404654631</v>
      </c>
      <c r="K73" s="37">
        <v>3.1730312500000002</v>
      </c>
      <c r="L73" s="37">
        <f>(DE_transformed!B73/DE_transformed!B72-1)*100</f>
        <v>-1.4971760313959859</v>
      </c>
      <c r="M73" s="37">
        <f>(DE_transformed!C73/DE_transformed!C72-1)*100</f>
        <v>-0.50855816839091572</v>
      </c>
      <c r="N73" s="37">
        <f>(DE_transformed!D73/DE_transformed!D72-1)*100</f>
        <v>0.89772470229947388</v>
      </c>
      <c r="O73" s="37">
        <f>(DE_transformed!E73/DE_transformed!E72-1)*100</f>
        <v>-1.4063682057893434</v>
      </c>
      <c r="P73" s="37">
        <f>(DE_transformed!F73/DE_transformed!F72-1)*100</f>
        <v>-1.9151232884303426</v>
      </c>
      <c r="Q73" s="37">
        <f>(DE_transformed!G73/DE_transformed!G72-1)*100</f>
        <v>2.4742864737018699</v>
      </c>
      <c r="R73" s="37">
        <f>(DE_transformed!H73/DE_transformed!H72-1)*100</f>
        <v>-5.5370481241410747</v>
      </c>
      <c r="S73" s="37">
        <f>(DE_transformed!I73/DE_transformed!I72-1)*100</f>
        <v>-3.3306471907555091</v>
      </c>
      <c r="T73" s="37">
        <f>(DE_transformed!J73/DE_transformed!J72-1)*100</f>
        <v>1.947467338053599</v>
      </c>
      <c r="U73" s="37">
        <f>(DE_RAW!I73/DE_RAW!I72-1)*100</f>
        <v>0.38250638519361502</v>
      </c>
      <c r="V73" s="37">
        <f t="shared" si="7"/>
        <v>0.38250638519361502</v>
      </c>
      <c r="W73" s="37">
        <f t="shared" si="8"/>
        <v>0.38250638519361502</v>
      </c>
      <c r="X73" s="37">
        <f>100*(DE_RAW!L73/DE_RAW!L72-1)</f>
        <v>-2.7994785285094026</v>
      </c>
      <c r="Y73" s="37">
        <v>-0.926273995181631</v>
      </c>
      <c r="Z73" s="37">
        <f>(REA_transformed!B73/REA_transformed!B72-1)*100</f>
        <v>-1.8602134021889261</v>
      </c>
      <c r="AA73" s="37">
        <f>(REA_transformed!C73/REA_transformed!C72-1)*100</f>
        <v>-0.83906872252884623</v>
      </c>
      <c r="AB73" s="37">
        <f>(REA_transformed!D73/REA_transformed!D72-1)*100</f>
        <v>0.50448070416326818</v>
      </c>
      <c r="AC73" s="37">
        <f>(REA_transformed!E73/REA_transformed!E72-1)*100</f>
        <v>-3.7351414094714652</v>
      </c>
      <c r="AD73" s="37">
        <f>(REA_transformed!F73/REA_transformed!F72-1)*100</f>
        <v>-4.57446318237632</v>
      </c>
      <c r="AE73" s="37">
        <f>(REA_transformed!G73/REA_transformed!G72-1)*100</f>
        <v>1.0200665636307615</v>
      </c>
      <c r="AF73" s="37">
        <f>(REA_transformed!H73/REA_transformed!H72-1)*100</f>
        <v>0.74462004640258872</v>
      </c>
      <c r="AG73" s="37">
        <f>(REA_transformed!I73/REA_transformed!I72-1)*100</f>
        <v>-6.30260118622531</v>
      </c>
      <c r="AH73" s="37">
        <f>(REA_transformed!J73/REA_transformed!J72-1)*100</f>
        <v>-5.7392498347996206</v>
      </c>
      <c r="AI73" s="37">
        <f>(REA_transformed!K73/REA_transformed!K72-1)*100</f>
        <v>-10.728989650607224</v>
      </c>
      <c r="AJ73" s="37">
        <f>(REA_transformed!L73/REA_transformed!L72-1)*100</f>
        <v>0.51212468110140019</v>
      </c>
      <c r="AK73" s="37">
        <f>(REA_transformed!T73/REA_transformed!T72-1)*100</f>
        <v>0.29247136288499398</v>
      </c>
      <c r="AL73" s="37">
        <f t="shared" si="9"/>
        <v>0.29247136288499398</v>
      </c>
      <c r="AM73" s="37">
        <f t="shared" si="10"/>
        <v>0.29247136288499398</v>
      </c>
      <c r="AN73" s="37">
        <v>4.5499166956496202</v>
      </c>
      <c r="AO73" s="37">
        <f>(AWMD_exIreland!N157/AWMD_exIreland!N156-1)*100</f>
        <v>-3.6196566860042578</v>
      </c>
      <c r="AP73" s="37">
        <f>(AWMD_Updated!$AZ157/AWMD_Updated!$AZ156-1)*100</f>
        <v>2.5735093000780696</v>
      </c>
      <c r="AQ73">
        <f t="shared" si="6"/>
        <v>72</v>
      </c>
    </row>
    <row r="74" spans="1:43">
      <c r="A74" t="s">
        <v>123</v>
      </c>
      <c r="B74" s="37">
        <f>100*(EA_transformed!B74/EA_transformed!B73-1)</f>
        <v>-3.230014625981148</v>
      </c>
      <c r="C74" s="37">
        <f>100*(EA_transformed!C74/EA_transformed!C73-1)</f>
        <v>-0.43159543415867141</v>
      </c>
      <c r="D74" s="37">
        <f>100*(EA_transformed!D74/EA_transformed!D73-1)</f>
        <v>0.70977131722285147</v>
      </c>
      <c r="E74" s="37">
        <f>100*(EA_transformed!E74/EA_transformed!E73-1)</f>
        <v>-5.841963622294843</v>
      </c>
      <c r="F74" s="37">
        <f>100*(EA_transformed!F74/EA_transformed!F73-1)</f>
        <v>-9.4676318296589841</v>
      </c>
      <c r="G74" s="37">
        <f>100*(EA_transformed!G74/EA_transformed!G73-1)</f>
        <v>-7.8746482022589825</v>
      </c>
      <c r="H74" s="37">
        <f>100*(EA_transformed!H74/EA_transformed!H73-1)</f>
        <v>1.7894448840539035</v>
      </c>
      <c r="I74" s="37">
        <v>-1.41955808506365</v>
      </c>
      <c r="J74" s="37">
        <f>(AWMD_exIreland!I158/AWMD_exIreland!I157-1)*100</f>
        <v>0.41033720945837793</v>
      </c>
      <c r="K74" s="37">
        <v>1.3740000000000001</v>
      </c>
      <c r="L74" s="37">
        <f>(DE_transformed!B74/DE_transformed!B73-1)*100</f>
        <v>-4.6003411797138067</v>
      </c>
      <c r="M74" s="37">
        <f>(DE_transformed!C74/DE_transformed!C73-1)*100</f>
        <v>0.89561579766397337</v>
      </c>
      <c r="N74" s="37">
        <f>(DE_transformed!D74/DE_transformed!D73-1)*100</f>
        <v>1.4078900631166125</v>
      </c>
      <c r="O74" s="37">
        <f>(DE_transformed!E74/DE_transformed!E73-1)*100</f>
        <v>-8.0359912642957063</v>
      </c>
      <c r="P74" s="37">
        <f>(DE_transformed!F74/DE_transformed!F73-1)*100</f>
        <v>-9.3060753278880188</v>
      </c>
      <c r="Q74" s="37">
        <f>(DE_transformed!G74/DE_transformed!G73-1)*100</f>
        <v>1.2369146209065596</v>
      </c>
      <c r="R74" s="37">
        <f>(DE_transformed!H74/DE_transformed!H73-1)*100</f>
        <v>-11.625579545382724</v>
      </c>
      <c r="S74" s="37">
        <f>(DE_transformed!I74/DE_transformed!I73-1)*100</f>
        <v>-6.0137989809283638</v>
      </c>
      <c r="T74" s="37">
        <f>(DE_transformed!J74/DE_transformed!J73-1)*100</f>
        <v>0.8211903115645125</v>
      </c>
      <c r="U74" s="37">
        <f>(DE_RAW!I74/DE_RAW!I73-1)*100</f>
        <v>0.98759179539125164</v>
      </c>
      <c r="V74" s="37">
        <f t="shared" si="7"/>
        <v>0.98759179539125164</v>
      </c>
      <c r="W74" s="37">
        <f t="shared" si="8"/>
        <v>0.98759179539125164</v>
      </c>
      <c r="X74" s="37">
        <f>100*(DE_RAW!L74/DE_RAW!L73-1)</f>
        <v>-4.703367183324425</v>
      </c>
      <c r="Y74" s="37">
        <v>-1.8637930556962801</v>
      </c>
      <c r="Z74" s="37">
        <f>(REA_transformed!B74/REA_transformed!B73-1)*100</f>
        <v>-2.7027437426332401</v>
      </c>
      <c r="AA74" s="37">
        <f>(REA_transformed!C74/REA_transformed!C73-1)*100</f>
        <v>-0.91034054564741451</v>
      </c>
      <c r="AB74" s="37">
        <f>(REA_transformed!D74/REA_transformed!D73-1)*100</f>
        <v>0.47777206537620298</v>
      </c>
      <c r="AC74" s="37">
        <f>(REA_transformed!E74/REA_transformed!E73-1)*100</f>
        <v>-5.2072187080221983</v>
      </c>
      <c r="AD74" s="37">
        <f>(REA_transformed!F74/REA_transformed!F73-1)*100</f>
        <v>-6.6643436097750142</v>
      </c>
      <c r="AE74" s="37">
        <f>(REA_transformed!G74/REA_transformed!G73-1)*100</f>
        <v>2.5909884546540196</v>
      </c>
      <c r="AF74" s="37">
        <f>(REA_transformed!H74/REA_transformed!H73-1)*100</f>
        <v>1.8999226386975598</v>
      </c>
      <c r="AG74" s="37">
        <f>(REA_transformed!I74/REA_transformed!I73-1)*100</f>
        <v>-8.6790237067825622</v>
      </c>
      <c r="AH74" s="37">
        <f>(REA_transformed!J74/REA_transformed!J73-1)*100</f>
        <v>-8.4185497762863104</v>
      </c>
      <c r="AI74" s="37">
        <f>(REA_transformed!K74/REA_transformed!K73-1)*100</f>
        <v>-15.316939523926598</v>
      </c>
      <c r="AJ74" s="37">
        <f>(REA_transformed!L74/REA_transformed!L73-1)*100</f>
        <v>2.0906531169730291</v>
      </c>
      <c r="AK74" s="37">
        <f>(REA_transformed!T74/REA_transformed!T73-1)*100</f>
        <v>0.16831947578848094</v>
      </c>
      <c r="AL74" s="37">
        <f t="shared" si="9"/>
        <v>0.16831947578848094</v>
      </c>
      <c r="AM74" s="37">
        <f t="shared" si="10"/>
        <v>0.16831947578848094</v>
      </c>
      <c r="AN74" s="37">
        <v>2.3630732849439799</v>
      </c>
      <c r="AO74" s="37">
        <f>(AWMD_exIreland!N158/AWMD_exIreland!N157-1)*100</f>
        <v>-4.5914111115350149</v>
      </c>
      <c r="AP74" s="37">
        <f>(AWMD_Updated!$AZ158/AWMD_Updated!$AZ157-1)*100</f>
        <v>-3.3888295297667015</v>
      </c>
      <c r="AQ74">
        <f t="shared" si="6"/>
        <v>73</v>
      </c>
    </row>
    <row r="75" spans="1:43">
      <c r="A75" t="s">
        <v>409</v>
      </c>
      <c r="B75" s="37">
        <f>100*(EA_transformed!B75/EA_transformed!B74-1)</f>
        <v>-0.10146445824704697</v>
      </c>
      <c r="C75" s="37">
        <f>100*(EA_transformed!C75/EA_transformed!C74-1)</f>
        <v>-2.1142408018426373E-2</v>
      </c>
      <c r="D75" s="37">
        <f>100*(EA_transformed!D75/EA_transformed!D74-1)</f>
        <v>0.57256203937603445</v>
      </c>
      <c r="E75" s="37">
        <f>100*(EA_transformed!E75/EA_transformed!E74-1)</f>
        <v>-2.4384546961346065</v>
      </c>
      <c r="F75" s="37">
        <f>100*(EA_transformed!F75/EA_transformed!F74-1)</f>
        <v>-0.6350696057991434</v>
      </c>
      <c r="G75" s="37">
        <f>100*(EA_transformed!G75/EA_transformed!G74-1)</f>
        <v>-2.44461229417825</v>
      </c>
      <c r="H75" s="37">
        <f>100*(EA_transformed!H75/EA_transformed!H74-1)</f>
        <v>0.66664062362487009</v>
      </c>
      <c r="I75" s="37">
        <v>-1.8112709913103899</v>
      </c>
      <c r="J75" s="37">
        <f>(AWMD_exIreland!I159/AWMD_exIreland!I158-1)*100</f>
        <v>5.2859344093514338E-2</v>
      </c>
      <c r="K75" s="37">
        <v>0.77156451612903199</v>
      </c>
      <c r="L75" s="37">
        <f>(DE_transformed!B75/DE_transformed!B74-1)*100</f>
        <v>0.31114157480989224</v>
      </c>
      <c r="M75" s="37">
        <f>(DE_transformed!C75/DE_transformed!C74-1)*100</f>
        <v>0.44749450738728047</v>
      </c>
      <c r="N75" s="37">
        <f>(DE_transformed!D75/DE_transformed!D74-1)*100</f>
        <v>0.7335124336553589</v>
      </c>
      <c r="O75" s="37">
        <f>(DE_transformed!E75/DE_transformed!E74-1)*100</f>
        <v>0.31011916826964026</v>
      </c>
      <c r="P75" s="37">
        <f>(DE_transformed!F75/DE_transformed!F74-1)*100</f>
        <v>-0.23091657940470522</v>
      </c>
      <c r="Q75" s="37">
        <f>(DE_transformed!G75/DE_transformed!G74-1)*100</f>
        <v>3.8488590563156899</v>
      </c>
      <c r="R75" s="37">
        <f>(DE_transformed!H75/DE_transformed!H74-1)*100</f>
        <v>-0.74604104784642411</v>
      </c>
      <c r="S75" s="37">
        <f>(DE_transformed!I75/DE_transformed!I74-1)*100</f>
        <v>-5.0121634390580034</v>
      </c>
      <c r="T75" s="37">
        <f>(DE_transformed!J75/DE_transformed!J74-1)*100</f>
        <v>0.62044331127206753</v>
      </c>
      <c r="U75" s="37">
        <f>(DE_RAW!I75/DE_RAW!I74-1)*100</f>
        <v>0.2423938482112975</v>
      </c>
      <c r="V75" s="37">
        <f t="shared" si="7"/>
        <v>0.2423938482112975</v>
      </c>
      <c r="W75" s="37">
        <f t="shared" si="8"/>
        <v>0.2423938482112975</v>
      </c>
      <c r="X75" s="37">
        <f>100*(DE_RAW!L75/DE_RAW!L74-1)</f>
        <v>-1.0994825342067083</v>
      </c>
      <c r="Y75" s="37">
        <v>-3.0209421664700198</v>
      </c>
      <c r="Z75" s="37">
        <f>(REA_transformed!B75/REA_transformed!B74-1)*100</f>
        <v>-0.2456160385714834</v>
      </c>
      <c r="AA75" s="37">
        <f>(REA_transformed!C75/REA_transformed!C74-1)*100</f>
        <v>-0.18757273631895277</v>
      </c>
      <c r="AB75" s="37">
        <f>(REA_transformed!D75/REA_transformed!D74-1)*100</f>
        <v>0.52120840111555822</v>
      </c>
      <c r="AC75" s="37">
        <f>(REA_transformed!E75/REA_transformed!E74-1)*100</f>
        <v>-3.2204504549476431</v>
      </c>
      <c r="AD75" s="37">
        <f>(REA_transformed!F75/REA_transformed!F74-1)*100</f>
        <v>-4.1404710492293662</v>
      </c>
      <c r="AE75" s="37">
        <f>(REA_transformed!G75/REA_transformed!G74-1)*100</f>
        <v>1.2590945973192769</v>
      </c>
      <c r="AF75" s="37">
        <f>(REA_transformed!H75/REA_transformed!H74-1)*100</f>
        <v>0.73918268701571588</v>
      </c>
      <c r="AG75" s="37">
        <f>(REA_transformed!I75/REA_transformed!I74-1)*100</f>
        <v>-0.59144638660388882</v>
      </c>
      <c r="AH75" s="37">
        <f>(REA_transformed!J75/REA_transformed!J74-1)*100</f>
        <v>-1.6876348182574108</v>
      </c>
      <c r="AI75" s="37">
        <f>(REA_transformed!K75/REA_transformed!K74-1)*100</f>
        <v>-4.2995491535311903</v>
      </c>
      <c r="AJ75" s="37">
        <f>(REA_transformed!L75/REA_transformed!L74-1)*100</f>
        <v>0.70900431775713368</v>
      </c>
      <c r="AK75" s="37">
        <f>(REA_transformed!T75/REA_transformed!T74-1)*100</f>
        <v>-6.7068928683022833E-3</v>
      </c>
      <c r="AL75" s="37">
        <f t="shared" si="9"/>
        <v>-6.7068928683022833E-3</v>
      </c>
      <c r="AM75" s="37">
        <f t="shared" si="10"/>
        <v>-6.7068928683022833E-3</v>
      </c>
      <c r="AN75" s="37">
        <v>1.4484353300208299</v>
      </c>
      <c r="AO75" s="37">
        <f>(AWMD_exIreland!N159/AWMD_exIreland!N158-1)*100</f>
        <v>-1.1343054040427125</v>
      </c>
      <c r="AP75" s="37">
        <f>(AWMD_Updated!$AZ159/AWMD_Updated!$AZ158-1)*100</f>
        <v>-0.75666858243554902</v>
      </c>
      <c r="AQ75">
        <f t="shared" si="6"/>
        <v>74</v>
      </c>
    </row>
    <row r="76" spans="1:43">
      <c r="A76" t="s">
        <v>410</v>
      </c>
      <c r="B76" s="37">
        <f>100*(EA_transformed!B76/EA_transformed!B75-1)</f>
        <v>0.29530108404653976</v>
      </c>
      <c r="C76" s="37">
        <f>100*(EA_transformed!C76/EA_transformed!C75-1)</f>
        <v>3.3097679530547097E-2</v>
      </c>
      <c r="D76" s="37">
        <f>100*(EA_transformed!D76/EA_transformed!D75-1)</f>
        <v>0.78526904660285446</v>
      </c>
      <c r="E76" s="37">
        <f>100*(EA_transformed!E76/EA_transformed!E75-1)</f>
        <v>-1.1384169037179315</v>
      </c>
      <c r="F76" s="37">
        <f>100*(EA_transformed!F76/EA_transformed!F75-1)</f>
        <v>2.6358143523966371</v>
      </c>
      <c r="G76" s="37">
        <f>100*(EA_transformed!G76/EA_transformed!G75-1)</f>
        <v>2.38758638491956</v>
      </c>
      <c r="H76" s="37">
        <f>100*(EA_transformed!H76/EA_transformed!H75-1)</f>
        <v>0.71476777925603141</v>
      </c>
      <c r="I76" s="37">
        <v>-2.0743623888900302</v>
      </c>
      <c r="J76" s="37">
        <f>(AWMD_exIreland!I160/AWMD_exIreland!I159-1)*100</f>
        <v>9.7220181979085218E-2</v>
      </c>
      <c r="K76" s="37">
        <v>0.356227272727272</v>
      </c>
      <c r="L76" s="37">
        <f>(DE_transformed!B76/DE_transformed!B75-1)*100</f>
        <v>0.68429360779043158</v>
      </c>
      <c r="M76" s="37">
        <f>(DE_transformed!C76/DE_transformed!C75-1)*100</f>
        <v>-0.2545754529113986</v>
      </c>
      <c r="N76" s="37">
        <f>(DE_transformed!D76/DE_transformed!D75-1)*100</f>
        <v>0.80456903570900185</v>
      </c>
      <c r="O76" s="37">
        <f>(DE_transformed!E76/DE_transformed!E75-1)*100</f>
        <v>1.1816858319502188E-2</v>
      </c>
      <c r="P76" s="37">
        <f>(DE_transformed!F76/DE_transformed!F75-1)*100</f>
        <v>-0.40301717815651728</v>
      </c>
      <c r="Q76" s="37">
        <f>(DE_transformed!G76/DE_transformed!G75-1)*100</f>
        <v>2.6185184406239737</v>
      </c>
      <c r="R76" s="37">
        <f>(DE_transformed!H76/DE_transformed!H75-1)*100</f>
        <v>3.2459213213479332</v>
      </c>
      <c r="S76" s="37">
        <f>(DE_transformed!I76/DE_transformed!I75-1)*100</f>
        <v>3.510792972151644</v>
      </c>
      <c r="T76" s="37">
        <f>(DE_transformed!J76/DE_transformed!J75-1)*100</f>
        <v>0.53787996720946474</v>
      </c>
      <c r="U76" s="37">
        <f>(DE_RAW!I76/DE_RAW!I75-1)*100</f>
        <v>0.40738049576540813</v>
      </c>
      <c r="V76" s="37">
        <f t="shared" si="7"/>
        <v>0.40738049576540813</v>
      </c>
      <c r="W76" s="37">
        <f t="shared" si="8"/>
        <v>0.40738049576540813</v>
      </c>
      <c r="X76" s="37">
        <f>100*(DE_RAW!L76/DE_RAW!L75-1)</f>
        <v>-0.36165204365503634</v>
      </c>
      <c r="Y76" s="37">
        <v>-3.0663301466261799</v>
      </c>
      <c r="Z76" s="37">
        <f>(REA_transformed!B76/REA_transformed!B75-1)*100</f>
        <v>0.15907302248976407</v>
      </c>
      <c r="AA76" s="37">
        <f>(REA_transformed!C76/REA_transformed!C75-1)*100</f>
        <v>0.14960647833408558</v>
      </c>
      <c r="AB76" s="37">
        <f>(REA_transformed!D76/REA_transformed!D75-1)*100</f>
        <v>0.7819133992192473</v>
      </c>
      <c r="AC76" s="37">
        <f>(REA_transformed!E76/REA_transformed!E75-1)*100</f>
        <v>-1.4783286667498841</v>
      </c>
      <c r="AD76" s="37">
        <f>(REA_transformed!F76/REA_transformed!F75-1)*100</f>
        <v>-1.4417743363733138</v>
      </c>
      <c r="AE76" s="37">
        <f>(REA_transformed!G76/REA_transformed!G75-1)*100</f>
        <v>-1.6468195640751526</v>
      </c>
      <c r="AF76" s="37">
        <f>(REA_transformed!H76/REA_transformed!H75-1)*100</f>
        <v>-1.379337705637973</v>
      </c>
      <c r="AG76" s="37">
        <f>(REA_transformed!I76/REA_transformed!I75-1)*100</f>
        <v>2.427882000863768</v>
      </c>
      <c r="AH76" s="37">
        <f>(REA_transformed!J76/REA_transformed!J75-1)*100</f>
        <v>2.0617501142378369</v>
      </c>
      <c r="AI76" s="37">
        <f>(REA_transformed!K76/REA_transformed!K75-1)*100</f>
        <v>3.2189665135430756</v>
      </c>
      <c r="AJ76" s="37">
        <f>(REA_transformed!L76/REA_transformed!L75-1)*100</f>
        <v>0.75156029691365589</v>
      </c>
      <c r="AK76" s="37">
        <f>(REA_transformed!T76/REA_transformed!T75-1)*100</f>
        <v>-5.2613305366877583E-3</v>
      </c>
      <c r="AL76" s="37">
        <f t="shared" si="9"/>
        <v>-5.2613305366877583E-3</v>
      </c>
      <c r="AM76" s="37">
        <f t="shared" si="10"/>
        <v>-5.2613305366877583E-3</v>
      </c>
      <c r="AN76" s="37">
        <v>0.75482064209219302</v>
      </c>
      <c r="AO76" s="37">
        <f>(AWMD_exIreland!N160/AWMD_exIreland!N159-1)*100</f>
        <v>0.37805063565805597</v>
      </c>
      <c r="AP76" s="37">
        <f>(AWMD_Updated!$AZ160/AWMD_Updated!$AZ159-1)*100</f>
        <v>-1.14787107676525</v>
      </c>
      <c r="AQ76">
        <f t="shared" si="6"/>
        <v>75</v>
      </c>
    </row>
    <row r="77" spans="1:43">
      <c r="A77" t="s">
        <v>411</v>
      </c>
      <c r="B77" s="37">
        <f>100*(EA_transformed!B77/EA_transformed!B76-1)</f>
        <v>0.40089871710276004</v>
      </c>
      <c r="C77" s="37">
        <f>100*(EA_transformed!C77/EA_transformed!C76-1)</f>
        <v>0.15130420869329253</v>
      </c>
      <c r="D77" s="37">
        <f>100*(EA_transformed!D77/EA_transformed!D76-1)</f>
        <v>-0.38417902351107758</v>
      </c>
      <c r="E77" s="37">
        <f>100*(EA_transformed!E77/EA_transformed!E76-1)</f>
        <v>-0.42916568116113663</v>
      </c>
      <c r="F77" s="37">
        <f>100*(EA_transformed!F77/EA_transformed!F76-1)</f>
        <v>2.106720982851229</v>
      </c>
      <c r="G77" s="37">
        <f>100*(EA_transformed!G77/EA_transformed!G76-1)</f>
        <v>1.2192831259056458</v>
      </c>
      <c r="H77" s="37">
        <f>100*(EA_transformed!H77/EA_transformed!H76-1)</f>
        <v>0.25845148721848066</v>
      </c>
      <c r="I77" s="37">
        <v>-2.2118350288480499</v>
      </c>
      <c r="J77" s="37">
        <f>(AWMD_exIreland!I161/AWMD_exIreland!I160-1)*100</f>
        <v>0.29161047077073121</v>
      </c>
      <c r="K77" s="37">
        <v>0.358492307692307</v>
      </c>
      <c r="L77" s="37">
        <f>(DE_transformed!B77/DE_transformed!B76-1)*100</f>
        <v>0.83069701473854618</v>
      </c>
      <c r="M77" s="37">
        <f>(DE_transformed!C77/DE_transformed!C76-1)*100</f>
        <v>0.15792641320235834</v>
      </c>
      <c r="N77" s="37">
        <f>(DE_transformed!D77/DE_transformed!D76-1)*100</f>
        <v>-5.1909988961129638E-2</v>
      </c>
      <c r="O77" s="37">
        <f>(DE_transformed!E77/DE_transformed!E76-1)*100</f>
        <v>-0.95713828183423555</v>
      </c>
      <c r="P77" s="37">
        <f>(DE_transformed!F77/DE_transformed!F76-1)*100</f>
        <v>-1.1540728721613602</v>
      </c>
      <c r="Q77" s="37">
        <f>(DE_transformed!G77/DE_transformed!G76-1)*100</f>
        <v>0.24390699338179278</v>
      </c>
      <c r="R77" s="37">
        <f>(DE_transformed!H77/DE_transformed!H76-1)*100</f>
        <v>2.9520990250332613</v>
      </c>
      <c r="S77" s="37">
        <f>(DE_transformed!I77/DE_transformed!I76-1)*100</f>
        <v>-0.83497444140501198</v>
      </c>
      <c r="T77" s="37">
        <f>(DE_transformed!J77/DE_transformed!J76-1)*100</f>
        <v>0.3080193907065043</v>
      </c>
      <c r="U77" s="37">
        <f>(DE_RAW!I77/DE_RAW!I76-1)*100</f>
        <v>0.50182102902966985</v>
      </c>
      <c r="V77" s="37">
        <f t="shared" si="7"/>
        <v>0.50182102902966985</v>
      </c>
      <c r="W77" s="37">
        <f t="shared" si="8"/>
        <v>0.50182102902966985</v>
      </c>
      <c r="X77" s="37">
        <f>100*(DE_RAW!L77/DE_RAW!L76-1)</f>
        <v>0.79573033225230905</v>
      </c>
      <c r="Y77" s="37">
        <v>-3.2437273033116298</v>
      </c>
      <c r="Z77" s="37">
        <f>(REA_transformed!B77/REA_transformed!B76-1)*100</f>
        <v>0.24868404982705261</v>
      </c>
      <c r="AA77" s="37">
        <f>(REA_transformed!C77/REA_transformed!C76-1)*100</f>
        <v>0.15642874051333688</v>
      </c>
      <c r="AB77" s="37">
        <f>(REA_transformed!D77/REA_transformed!D76-1)*100</f>
        <v>-0.49401115745761892</v>
      </c>
      <c r="AC77" s="37">
        <f>(REA_transformed!E77/REA_transformed!E76-1)*100</f>
        <v>-0.27585058876066215</v>
      </c>
      <c r="AD77" s="37">
        <f>(REA_transformed!F77/REA_transformed!F76-1)*100</f>
        <v>-0.64705084808546198</v>
      </c>
      <c r="AE77" s="37">
        <f>(REA_transformed!G77/REA_transformed!G76-1)*100</f>
        <v>1.4387001810578059</v>
      </c>
      <c r="AF77" s="37">
        <f>(REA_transformed!H77/REA_transformed!H76-1)*100</f>
        <v>1.4665276289174134</v>
      </c>
      <c r="AG77" s="37">
        <f>(REA_transformed!I77/REA_transformed!I76-1)*100</f>
        <v>1.8150370631336621</v>
      </c>
      <c r="AH77" s="37">
        <f>(REA_transformed!J77/REA_transformed!J76-1)*100</f>
        <v>1.8093449581845222</v>
      </c>
      <c r="AI77" s="37">
        <f>(REA_transformed!K77/REA_transformed!K76-1)*100</f>
        <v>4.4909778005274958</v>
      </c>
      <c r="AJ77" s="37">
        <f>(REA_transformed!L77/REA_transformed!L76-1)*100</f>
        <v>0.24503144617538108</v>
      </c>
      <c r="AK77" s="37">
        <f>(REA_transformed!T77/REA_transformed!T76-1)*100</f>
        <v>0.22419099439752177</v>
      </c>
      <c r="AL77" s="37">
        <f t="shared" si="9"/>
        <v>0.22419099439752177</v>
      </c>
      <c r="AM77" s="37">
        <f t="shared" si="10"/>
        <v>0.22419099439752177</v>
      </c>
      <c r="AN77" s="37">
        <v>0.43044825887897598</v>
      </c>
      <c r="AO77" s="37">
        <f>(AWMD_exIreland!N161/AWMD_exIreland!N160-1)*100</f>
        <v>0.92270154711358021</v>
      </c>
      <c r="AP77" s="37">
        <f>(AWMD_Updated!$AZ161/AWMD_Updated!$AZ160-1)*100</f>
        <v>-1.2500358941045175</v>
      </c>
      <c r="AQ77">
        <f t="shared" si="6"/>
        <v>76</v>
      </c>
    </row>
    <row r="78" spans="1:43">
      <c r="A78" t="s">
        <v>412</v>
      </c>
      <c r="B78" s="37">
        <f>100*(EA_transformed!B78/EA_transformed!B77-1)</f>
        <v>0.25646156450349622</v>
      </c>
      <c r="C78" s="37">
        <f>100*(EA_transformed!C78/EA_transformed!C77-1)</f>
        <v>-3.5542625113327286E-2</v>
      </c>
      <c r="D78" s="37">
        <f>100*(EA_transformed!D78/EA_transformed!D77-1)</f>
        <v>0.23407378647786192</v>
      </c>
      <c r="E78" s="37">
        <f>100*(EA_transformed!E78/EA_transformed!E77-1)</f>
        <v>-0.50977533506646466</v>
      </c>
      <c r="F78" s="37">
        <f>100*(EA_transformed!F78/EA_transformed!F77-1)</f>
        <v>2.3621485224131433</v>
      </c>
      <c r="G78" s="37">
        <f>100*(EA_transformed!G78/EA_transformed!G77-1)</f>
        <v>3.2013785232731573</v>
      </c>
      <c r="H78" s="37">
        <f>100*(EA_transformed!H78/EA_transformed!H77-1)</f>
        <v>-5.6675973752773334E-2</v>
      </c>
      <c r="I78" s="37">
        <v>-2.2604048754807899</v>
      </c>
      <c r="J78" s="37">
        <f>(AWMD_exIreland!I162/AWMD_exIreland!I161-1)*100</f>
        <v>0.12459971595835118</v>
      </c>
      <c r="K78" s="37">
        <v>0.34425396825396798</v>
      </c>
      <c r="L78" s="37">
        <f>(DE_transformed!B78/DE_transformed!B77-1)*100</f>
        <v>0.52121287415851647</v>
      </c>
      <c r="M78" s="37">
        <f>(DE_transformed!C78/DE_transformed!C77-1)*100</f>
        <v>-0.82963106731342995</v>
      </c>
      <c r="N78" s="37">
        <f>(DE_transformed!D78/DE_transformed!D77-1)*100</f>
        <v>0.9478853018280331</v>
      </c>
      <c r="O78" s="37">
        <f>(DE_transformed!E78/DE_transformed!E77-1)*100</f>
        <v>0.7834720976745313</v>
      </c>
      <c r="P78" s="37">
        <f>(DE_transformed!F78/DE_transformed!F77-1)*100</f>
        <v>1.3838717892461494</v>
      </c>
      <c r="Q78" s="37">
        <f>(DE_transformed!G78/DE_transformed!G77-1)*100</f>
        <v>-2.8271216850333514</v>
      </c>
      <c r="R78" s="37">
        <f>(DE_transformed!H78/DE_transformed!H77-1)*100</f>
        <v>2.7645007081479545</v>
      </c>
      <c r="S78" s="37">
        <f>(DE_transformed!I78/DE_transformed!I77-1)*100</f>
        <v>6.3956769529676105</v>
      </c>
      <c r="T78" s="37">
        <f>(DE_transformed!J78/DE_transformed!J77-1)*100</f>
        <v>-0.4756684915302678</v>
      </c>
      <c r="U78" s="37">
        <f>(DE_RAW!I78/DE_RAW!I77-1)*100</f>
        <v>-0.12394352896736294</v>
      </c>
      <c r="V78" s="37">
        <f t="shared" si="7"/>
        <v>-0.12394352896736294</v>
      </c>
      <c r="W78" s="37">
        <f t="shared" si="8"/>
        <v>-0.12394352896736294</v>
      </c>
      <c r="X78" s="37">
        <f>100*(DE_RAW!L78/DE_RAW!L77-1)</f>
        <v>1.3647550152882548</v>
      </c>
      <c r="Y78" s="37">
        <v>-2.3493456724619399</v>
      </c>
      <c r="Z78" s="37">
        <f>(REA_transformed!B78/REA_transformed!B77-1)*100</f>
        <v>0.15200586680579331</v>
      </c>
      <c r="AA78" s="37">
        <f>(REA_transformed!C78/REA_transformed!C77-1)*100</f>
        <v>0.25584010380066413</v>
      </c>
      <c r="AB78" s="37">
        <f>(REA_transformed!D78/REA_transformed!D77-1)*100</f>
        <v>-1.1815339503717937E-2</v>
      </c>
      <c r="AC78" s="37">
        <f>(REA_transformed!E78/REA_transformed!E77-1)*100</f>
        <v>-0.8881519982402164</v>
      </c>
      <c r="AD78" s="37">
        <f>(REA_transformed!F78/REA_transformed!F77-1)*100</f>
        <v>-9.7927364760552749E-4</v>
      </c>
      <c r="AE78" s="37">
        <f>(REA_transformed!G78/REA_transformed!G77-1)*100</f>
        <v>-4.9016897044640961</v>
      </c>
      <c r="AF78" s="37">
        <f>(REA_transformed!H78/REA_transformed!H77-1)*100</f>
        <v>-4.7650185276204233</v>
      </c>
      <c r="AG78" s="37">
        <f>(REA_transformed!I78/REA_transformed!I77-1)*100</f>
        <v>2.2157248712549427</v>
      </c>
      <c r="AH78" s="37">
        <f>(REA_transformed!J78/REA_transformed!J77-1)*100</f>
        <v>2.3041754075249221</v>
      </c>
      <c r="AI78" s="37">
        <f>(REA_transformed!K78/REA_transformed!K77-1)*100</f>
        <v>4.8086317061434736</v>
      </c>
      <c r="AJ78" s="37">
        <f>(REA_transformed!L78/REA_transformed!L77-1)*100</f>
        <v>2.2577280419211476E-3</v>
      </c>
      <c r="AK78" s="37">
        <f>(REA_transformed!T78/REA_transformed!T77-1)*100</f>
        <v>0.22026376736961062</v>
      </c>
      <c r="AL78" s="37">
        <f t="shared" si="9"/>
        <v>0.22026376736961062</v>
      </c>
      <c r="AM78" s="37">
        <f t="shared" si="10"/>
        <v>0.22026376736961062</v>
      </c>
      <c r="AN78" s="37">
        <v>-0.158496058404686</v>
      </c>
      <c r="AO78" s="37">
        <f>(AWMD_exIreland!N162/AWMD_exIreland!N161-1)*100</f>
        <v>1.8463929930637502</v>
      </c>
      <c r="AP78" s="37">
        <f>(AWMD_Updated!$AZ162/AWMD_Updated!$AZ161-1)*100</f>
        <v>5.1001300293854301</v>
      </c>
      <c r="AQ78">
        <f t="shared" si="6"/>
        <v>77</v>
      </c>
    </row>
    <row r="79" spans="1:43">
      <c r="A79" t="s">
        <v>413</v>
      </c>
      <c r="B79" s="37">
        <f>100*(EA_transformed!B79/EA_transformed!B78-1)</f>
        <v>0.89096932292587194</v>
      </c>
      <c r="C79" s="37">
        <f>100*(EA_transformed!C79/EA_transformed!C78-1)</f>
        <v>0.29752418163566663</v>
      </c>
      <c r="D79" s="37">
        <f>100*(EA_transformed!D79/EA_transformed!D78-1)</f>
        <v>-0.24171352425707004</v>
      </c>
      <c r="E79" s="37">
        <f>100*(EA_transformed!E79/EA_transformed!E78-1)</f>
        <v>2.0602663241723107</v>
      </c>
      <c r="F79" s="37">
        <f>100*(EA_transformed!F79/EA_transformed!F78-1)</f>
        <v>4.8277901427860037</v>
      </c>
      <c r="G79" s="37">
        <f>100*(EA_transformed!G79/EA_transformed!G78-1)</f>
        <v>4.5928191277324171</v>
      </c>
      <c r="H79" s="37">
        <f>100*(EA_transformed!H79/EA_transformed!H78-1)</f>
        <v>-3.8092188452409914E-2</v>
      </c>
      <c r="I79" s="37">
        <v>-1.72709882571017</v>
      </c>
      <c r="J79" s="37">
        <f>(AWMD_exIreland!I163/AWMD_exIreland!I162-1)*100</f>
        <v>0.21010417213538357</v>
      </c>
      <c r="K79" s="37">
        <v>0.35049206349206302</v>
      </c>
      <c r="L79" s="37">
        <f>(DE_transformed!B79/DE_transformed!B78-1)*100</f>
        <v>2.3365710031769682</v>
      </c>
      <c r="M79" s="37">
        <f>(DE_transformed!C79/DE_transformed!C78-1)*100</f>
        <v>1.1292087938008066</v>
      </c>
      <c r="N79" s="37">
        <f>(DE_transformed!D79/DE_transformed!D78-1)*100</f>
        <v>-0.6883499732673215</v>
      </c>
      <c r="O79" s="37">
        <f>(DE_transformed!E79/DE_transformed!E78-1)*100</f>
        <v>6.7432070161635771</v>
      </c>
      <c r="P79" s="37">
        <f>(DE_transformed!F79/DE_transformed!F78-1)*100</f>
        <v>6.8957964169328534</v>
      </c>
      <c r="Q79" s="37">
        <f>(DE_transformed!G79/DE_transformed!G78-1)*100</f>
        <v>5.7858226248260536</v>
      </c>
      <c r="R79" s="37">
        <f>(DE_transformed!H79/DE_transformed!H78-1)*100</f>
        <v>7.2282147986664214</v>
      </c>
      <c r="S79" s="37">
        <f>(DE_transformed!I79/DE_transformed!I78-1)*100</f>
        <v>7.3711267828075355</v>
      </c>
      <c r="T79" s="37">
        <f>(DE_transformed!J79/DE_transformed!J78-1)*100</f>
        <v>-0.64679909203012587</v>
      </c>
      <c r="U79" s="37">
        <f>(DE_RAW!I79/DE_RAW!I78-1)*100</f>
        <v>-0.38883833071351459</v>
      </c>
      <c r="V79" s="37">
        <f t="shared" si="7"/>
        <v>-0.38883833071351459</v>
      </c>
      <c r="W79" s="37">
        <f t="shared" si="8"/>
        <v>-0.38883833071351459</v>
      </c>
      <c r="X79" s="37">
        <f>100*(DE_RAW!L79/DE_RAW!L78-1)</f>
        <v>2.6717396788026537</v>
      </c>
      <c r="Y79" s="37">
        <v>-1.3156687486407499</v>
      </c>
      <c r="Z79" s="37">
        <f>(REA_transformed!B79/REA_transformed!B78-1)*100</f>
        <v>0.36162678572826401</v>
      </c>
      <c r="AA79" s="37">
        <f>(REA_transformed!C79/REA_transformed!C78-1)*100</f>
        <v>1.2428806846820351E-3</v>
      </c>
      <c r="AB79" s="37">
        <f>(REA_transformed!D79/REA_transformed!D78-1)*100</f>
        <v>-8.2931255460616526E-2</v>
      </c>
      <c r="AC79" s="37">
        <f>(REA_transformed!E79/REA_transformed!E78-1)*100</f>
        <v>0.65820495406789803</v>
      </c>
      <c r="AD79" s="37">
        <f>(REA_transformed!F79/REA_transformed!F78-1)*100</f>
        <v>1.6472450095339708</v>
      </c>
      <c r="AE79" s="37">
        <f>(REA_transformed!G79/REA_transformed!G78-1)*100</f>
        <v>-4.0467556713060233</v>
      </c>
      <c r="AF79" s="37">
        <f>(REA_transformed!H79/REA_transformed!H78-1)*100</f>
        <v>-3.8880133776259762</v>
      </c>
      <c r="AG79" s="37">
        <f>(REA_transformed!I79/REA_transformed!I78-1)*100</f>
        <v>3.9820147014856477</v>
      </c>
      <c r="AH79" s="37">
        <f>(REA_transformed!J79/REA_transformed!J78-1)*100</f>
        <v>3.774787194389817</v>
      </c>
      <c r="AI79" s="37">
        <f>(REA_transformed!K79/REA_transformed!K78-1)*100</f>
        <v>8.2748102978986715</v>
      </c>
      <c r="AJ79" s="37">
        <f>(REA_transformed!L79/REA_transformed!L78-1)*100</f>
        <v>0.14025641645676323</v>
      </c>
      <c r="AK79" s="37">
        <f>(REA_transformed!T79/REA_transformed!T78-1)*100</f>
        <v>0.45269432530063991</v>
      </c>
      <c r="AL79" s="37">
        <f t="shared" si="9"/>
        <v>0.45269432530063991</v>
      </c>
      <c r="AM79" s="37">
        <f t="shared" si="10"/>
        <v>0.45269432530063991</v>
      </c>
      <c r="AN79" s="37">
        <v>-0.25399371655284803</v>
      </c>
      <c r="AO79" s="37">
        <f>(AWMD_exIreland!N163/AWMD_exIreland!N162-1)*100</f>
        <v>2.7572756038800605</v>
      </c>
      <c r="AP79" s="37">
        <f>(AWMD_Updated!$AZ163/AWMD_Updated!$AZ162-1)*100</f>
        <v>6.171668051643886</v>
      </c>
      <c r="AQ79">
        <f t="shared" si="6"/>
        <v>78</v>
      </c>
    </row>
    <row r="80" spans="1:43">
      <c r="A80" t="s">
        <v>414</v>
      </c>
      <c r="B80" s="37">
        <f>100*(EA_transformed!B80/EA_transformed!B79-1)</f>
        <v>0.42812363750437399</v>
      </c>
      <c r="C80" s="37">
        <f>100*(EA_transformed!C80/EA_transformed!C79-1)</f>
        <v>0.31290201050948596</v>
      </c>
      <c r="D80" s="37">
        <f>100*(EA_transformed!D80/EA_transformed!D79-1)</f>
        <v>0.31433763268746695</v>
      </c>
      <c r="E80" s="37">
        <f>100*(EA_transformed!E80/EA_transformed!E79-1)</f>
        <v>-0.2274862577395842</v>
      </c>
      <c r="F80" s="37">
        <f>100*(EA_transformed!F80/EA_transformed!F79-1)</f>
        <v>1.9958043223786914</v>
      </c>
      <c r="G80" s="37">
        <f>100*(EA_transformed!G80/EA_transformed!G79-1)</f>
        <v>0.98310319000556312</v>
      </c>
      <c r="H80" s="37">
        <f>100*(EA_transformed!H80/EA_transformed!H79-1)</f>
        <v>7.2907998439375454E-2</v>
      </c>
      <c r="I80" s="37">
        <v>-1.4374431217660399</v>
      </c>
      <c r="J80" s="37">
        <f>(AWMD_exIreland!I164/AWMD_exIreland!I163-1)*100</f>
        <v>0.36268054276864525</v>
      </c>
      <c r="K80" s="37">
        <v>0.45343939393939398</v>
      </c>
      <c r="L80" s="37">
        <f>(DE_transformed!B80/DE_transformed!B79-1)*100</f>
        <v>1.2398796994065098</v>
      </c>
      <c r="M80" s="37">
        <f>(DE_transformed!C80/DE_transformed!C79-1)*100</f>
        <v>0.76025560633714573</v>
      </c>
      <c r="N80" s="37">
        <f>(DE_transformed!D80/DE_transformed!D79-1)*100</f>
        <v>1.4524370185035718</v>
      </c>
      <c r="O80" s="37">
        <f>(DE_transformed!E80/DE_transformed!E79-1)*100</f>
        <v>1.1341051608428243</v>
      </c>
      <c r="P80" s="37">
        <f>(DE_transformed!F80/DE_transformed!F79-1)*100</f>
        <v>1.080905475795424</v>
      </c>
      <c r="Q80" s="37">
        <f>(DE_transformed!G80/DE_transformed!G79-1)*100</f>
        <v>1.47139572831676</v>
      </c>
      <c r="R80" s="37">
        <f>(DE_transformed!H80/DE_transformed!H79-1)*100</f>
        <v>1.8925258507573206</v>
      </c>
      <c r="S80" s="37">
        <f>(DE_transformed!I80/DE_transformed!I79-1)*100</f>
        <v>2.0295713890594591E-2</v>
      </c>
      <c r="T80" s="37">
        <f>(DE_transformed!J80/DE_transformed!J79-1)*100</f>
        <v>0.20121328868571986</v>
      </c>
      <c r="U80" s="37">
        <f>(DE_RAW!I80/DE_RAW!I79-1)*100</f>
        <v>0.73206615884768844</v>
      </c>
      <c r="V80" s="37">
        <f t="shared" si="7"/>
        <v>0.73206615884768844</v>
      </c>
      <c r="W80" s="37">
        <f t="shared" si="8"/>
        <v>0.73206615884768844</v>
      </c>
      <c r="X80" s="37">
        <f>100*(DE_RAW!L80/DE_RAW!L79-1)</f>
        <v>1.3686710480519171</v>
      </c>
      <c r="Y80" s="37">
        <v>-0.49215308904251698</v>
      </c>
      <c r="Z80" s="37">
        <f>(REA_transformed!B80/REA_transformed!B79-1)*100</f>
        <v>0.13756734918410896</v>
      </c>
      <c r="AA80" s="37">
        <f>(REA_transformed!C80/REA_transformed!C79-1)*100</f>
        <v>0.16227302561344636</v>
      </c>
      <c r="AB80" s="37">
        <f>(REA_transformed!D80/REA_transformed!D79-1)*100</f>
        <v>-6.6194389989082669E-2</v>
      </c>
      <c r="AC80" s="37">
        <f>(REA_transformed!E80/REA_transformed!E79-1)*100</f>
        <v>-0.65723194914073524</v>
      </c>
      <c r="AD80" s="37">
        <f>(REA_transformed!F80/REA_transformed!F79-1)*100</f>
        <v>-0.84304756047146601</v>
      </c>
      <c r="AE80" s="37">
        <f>(REA_transformed!G80/REA_transformed!G79-1)*100</f>
        <v>0.27916558195690833</v>
      </c>
      <c r="AF80" s="37">
        <f>(REA_transformed!H80/REA_transformed!H79-1)*100</f>
        <v>0.12823792044649451</v>
      </c>
      <c r="AG80" s="37">
        <f>(REA_transformed!I80/REA_transformed!I79-1)*100</f>
        <v>2.0476608436680532</v>
      </c>
      <c r="AH80" s="37">
        <f>(REA_transformed!J80/REA_transformed!J79-1)*100</f>
        <v>1.2692435770434773</v>
      </c>
      <c r="AI80" s="37">
        <f>(REA_transformed!K80/REA_transformed!K79-1)*100</f>
        <v>1.4554510418152145</v>
      </c>
      <c r="AJ80" s="37">
        <f>(REA_transformed!L80/REA_transformed!L79-1)*100</f>
        <v>-2.8897123319060469E-2</v>
      </c>
      <c r="AK80" s="37">
        <f>(REA_transformed!T80/REA_transformed!T79-1)*100</f>
        <v>0.24395230605065432</v>
      </c>
      <c r="AL80" s="37">
        <f t="shared" si="9"/>
        <v>0.24395230605065432</v>
      </c>
      <c r="AM80" s="37">
        <f t="shared" si="10"/>
        <v>0.24395230605065432</v>
      </c>
      <c r="AN80" s="37">
        <v>-0.542130042171169</v>
      </c>
      <c r="AO80" s="37">
        <f>(AWMD_exIreland!N164/AWMD_exIreland!N163-1)*100</f>
        <v>0.89035636463306034</v>
      </c>
      <c r="AP80" s="37">
        <f>(AWMD_Updated!$AZ164/AWMD_Updated!$AZ163-1)*100</f>
        <v>0.3706726539033367</v>
      </c>
      <c r="AQ80">
        <f t="shared" si="6"/>
        <v>79</v>
      </c>
    </row>
    <row r="81" spans="1:43">
      <c r="A81" t="s">
        <v>415</v>
      </c>
      <c r="B81" s="37">
        <f>100*(EA_transformed!B81/EA_transformed!B80-1)</f>
        <v>0.64114126427383678</v>
      </c>
      <c r="C81" s="37">
        <f>100*(EA_transformed!C81/EA_transformed!C80-1)</f>
        <v>0.44647224172023048</v>
      </c>
      <c r="D81" s="37">
        <f>100*(EA_transformed!D81/EA_transformed!D80-1)</f>
        <v>-0.32678057513504388</v>
      </c>
      <c r="E81" s="37">
        <f>100*(EA_transformed!E81/EA_transformed!E80-1)</f>
        <v>-3.0744181942909954E-2</v>
      </c>
      <c r="F81" s="37">
        <f>100*(EA_transformed!F81/EA_transformed!F80-1)</f>
        <v>1.9875862776482345</v>
      </c>
      <c r="G81" s="37">
        <f>100*(EA_transformed!G81/EA_transformed!G80-1)</f>
        <v>1.798277722454622</v>
      </c>
      <c r="H81" s="37">
        <f>100*(EA_transformed!H81/EA_transformed!H80-1)</f>
        <v>7.6348871688614039E-3</v>
      </c>
      <c r="I81" s="37">
        <v>-0.86147969358702003</v>
      </c>
      <c r="J81" s="37">
        <f>(AWMD_exIreland!I165/AWMD_exIreland!I164-1)*100</f>
        <v>0.17329444888078971</v>
      </c>
      <c r="K81" s="37">
        <v>0.59427272727272695</v>
      </c>
      <c r="L81" s="37">
        <f>(DE_transformed!B81/DE_transformed!B80-1)*100</f>
        <v>1.0374273846108339</v>
      </c>
      <c r="M81" s="37">
        <f>(DE_transformed!C81/DE_transformed!C80-1)*100</f>
        <v>0.86539942076317988</v>
      </c>
      <c r="N81" s="37">
        <f>(DE_transformed!D81/DE_transformed!D80-1)*100</f>
        <v>0.63032387892083541</v>
      </c>
      <c r="O81" s="37">
        <f>(DE_transformed!E81/DE_transformed!E80-1)*100</f>
        <v>-0.76531789530340788</v>
      </c>
      <c r="P81" s="37">
        <f>(DE_transformed!F81/DE_transformed!F80-1)*100</f>
        <v>-3.9068069234260427E-2</v>
      </c>
      <c r="Q81" s="37">
        <f>(DE_transformed!G81/DE_transformed!G80-1)*100</f>
        <v>-5.3520847531921873</v>
      </c>
      <c r="R81" s="37">
        <f>(DE_transformed!H81/DE_transformed!H80-1)*100</f>
        <v>2.3382226423980246</v>
      </c>
      <c r="S81" s="37">
        <f>(DE_transformed!I81/DE_transformed!I80-1)*100</f>
        <v>1.6058157991081901</v>
      </c>
      <c r="T81" s="37">
        <f>(DE_transformed!J81/DE_transformed!J80-1)*100</f>
        <v>-0.25177791829338325</v>
      </c>
      <c r="U81" s="37">
        <f>(DE_RAW!I81/DE_RAW!I80-1)*100</f>
        <v>0.40636521042649587</v>
      </c>
      <c r="V81" s="37">
        <f t="shared" si="7"/>
        <v>0.40636521042649587</v>
      </c>
      <c r="W81" s="37">
        <f t="shared" si="8"/>
        <v>0.40636521042649587</v>
      </c>
      <c r="X81" s="37">
        <f>100*(DE_RAW!L81/DE_RAW!L80-1)</f>
        <v>0.69781767872110212</v>
      </c>
      <c r="Y81" s="37">
        <v>0.64058114840237401</v>
      </c>
      <c r="Z81" s="37">
        <f>(REA_transformed!B81/REA_transformed!B80-1)*100</f>
        <v>0.5141366529000102</v>
      </c>
      <c r="AA81" s="37">
        <f>(REA_transformed!C81/REA_transformed!C80-1)*100</f>
        <v>0.311352814357857</v>
      </c>
      <c r="AB81" s="37">
        <f>(REA_transformed!D81/REA_transformed!D80-1)*100</f>
        <v>-0.64543832925370026</v>
      </c>
      <c r="AC81" s="37">
        <f>(REA_transformed!E81/REA_transformed!E80-1)*100</f>
        <v>0.20576251415378444</v>
      </c>
      <c r="AD81" s="37">
        <f>(REA_transformed!F81/REA_transformed!F80-1)*100</f>
        <v>0.33701896267919196</v>
      </c>
      <c r="AE81" s="37">
        <f>(REA_transformed!G81/REA_transformed!G80-1)*100</f>
        <v>-0.44828781630308345</v>
      </c>
      <c r="AF81" s="37">
        <f>(REA_transformed!H81/REA_transformed!H80-1)*100</f>
        <v>0.12117028045222078</v>
      </c>
      <c r="AG81" s="37">
        <f>(REA_transformed!I81/REA_transformed!I80-1)*100</f>
        <v>1.8780381418413539</v>
      </c>
      <c r="AH81" s="37">
        <f>(REA_transformed!J81/REA_transformed!J80-1)*100</f>
        <v>1.8485723941063181</v>
      </c>
      <c r="AI81" s="37">
        <f>(REA_transformed!K81/REA_transformed!K80-1)*100</f>
        <v>4.0391332306915384</v>
      </c>
      <c r="AJ81" s="37">
        <f>(REA_transformed!L81/REA_transformed!L80-1)*100</f>
        <v>5.3223390671042203E-2</v>
      </c>
      <c r="AK81" s="37">
        <f>(REA_transformed!T81/REA_transformed!T80-1)*100</f>
        <v>9.0128220525853564E-2</v>
      </c>
      <c r="AL81" s="37">
        <f t="shared" si="9"/>
        <v>9.0128220525853564E-2</v>
      </c>
      <c r="AM81" s="37">
        <f t="shared" si="10"/>
        <v>9.0128220525853564E-2</v>
      </c>
      <c r="AN81" s="37">
        <v>-0.76395682342218496</v>
      </c>
      <c r="AO81" s="37">
        <f>(AWMD_exIreland!N165/AWMD_exIreland!N164-1)*100</f>
        <v>1.0599922171588005</v>
      </c>
      <c r="AP81" s="37">
        <f>(AWMD_Updated!$AZ165/AWMD_Updated!$AZ164-1)*100</f>
        <v>-2.1787553471646515</v>
      </c>
      <c r="AQ81">
        <f t="shared" si="6"/>
        <v>80</v>
      </c>
    </row>
    <row r="82" spans="1:43">
      <c r="A82" t="s">
        <v>416</v>
      </c>
      <c r="B82" s="37">
        <f>100*(EA_transformed!B82/EA_transformed!B81-1)</f>
        <v>1.1149863817436989</v>
      </c>
      <c r="C82" s="37">
        <f>100*(EA_transformed!C82/EA_transformed!C81-1)</f>
        <v>9.0224169965624768E-3</v>
      </c>
      <c r="D82" s="37">
        <f>100*(EA_transformed!D82/EA_transformed!D81-1)</f>
        <v>0.2874757168067843</v>
      </c>
      <c r="E82" s="37">
        <f>100*(EA_transformed!E82/EA_transformed!E81-1)</f>
        <v>1.8894658141263898</v>
      </c>
      <c r="F82" s="37">
        <f>100*(EA_transformed!F82/EA_transformed!F81-1)</f>
        <v>2.1985828085588244</v>
      </c>
      <c r="G82" s="37">
        <f>100*(EA_transformed!G82/EA_transformed!G81-1)</f>
        <v>2.0721489779487623</v>
      </c>
      <c r="H82" s="37">
        <f>100*(EA_transformed!H82/EA_transformed!H81-1)</f>
        <v>-0.50337908591615577</v>
      </c>
      <c r="I82" s="37">
        <v>0.383346825168834</v>
      </c>
      <c r="J82" s="37">
        <f>(AWMD_exIreland!I166/AWMD_exIreland!I165-1)*100</f>
        <v>0.40072427137973765</v>
      </c>
      <c r="K82" s="37">
        <v>0.67390625000000004</v>
      </c>
      <c r="L82" s="37">
        <f>(DE_transformed!B82/DE_transformed!B81-1)*100</f>
        <v>2.9127104409117477</v>
      </c>
      <c r="M82" s="37">
        <f>(DE_transformed!C82/DE_transformed!C81-1)*100</f>
        <v>0.82305072695645354</v>
      </c>
      <c r="N82" s="37">
        <f>(DE_transformed!D82/DE_transformed!D81-1)*100</f>
        <v>0.98114589277027431</v>
      </c>
      <c r="O82" s="37">
        <f>(DE_transformed!E82/DE_transformed!E81-1)*100</f>
        <v>6.3283786165157618</v>
      </c>
      <c r="P82" s="37">
        <f>(DE_transformed!F82/DE_transformed!F81-1)*100</f>
        <v>6.3527051354372865</v>
      </c>
      <c r="Q82" s="37">
        <f>(DE_transformed!G82/DE_transformed!G81-1)*100</f>
        <v>6.1661154917863836</v>
      </c>
      <c r="R82" s="37">
        <f>(DE_transformed!H82/DE_transformed!H81-1)*100</f>
        <v>3.5844928133099474</v>
      </c>
      <c r="S82" s="37">
        <f>(DE_transformed!I82/DE_transformed!I81-1)*100</f>
        <v>3.6834217654555745</v>
      </c>
      <c r="T82" s="37">
        <f>(DE_transformed!J82/DE_transformed!J81-1)*100</f>
        <v>0.30830276536266688</v>
      </c>
      <c r="U82" s="37">
        <f>(DE_RAW!I82/DE_RAW!I81-1)*100</f>
        <v>9.1502041199387207E-2</v>
      </c>
      <c r="V82" s="37">
        <f t="shared" si="7"/>
        <v>9.1502041199387207E-2</v>
      </c>
      <c r="W82" s="37">
        <f t="shared" si="8"/>
        <v>9.1502041199387207E-2</v>
      </c>
      <c r="X82" s="37">
        <f>100*(DE_RAW!L82/DE_RAW!L81-1)</f>
        <v>3.043704996289387</v>
      </c>
      <c r="Y82" s="37">
        <v>2.1013792741524999</v>
      </c>
      <c r="Z82" s="37">
        <f>(REA_transformed!B82/REA_transformed!B81-1)*100</f>
        <v>0.49460354277679475</v>
      </c>
      <c r="AA82" s="37">
        <f>(REA_transformed!C82/REA_transformed!C81-1)*100</f>
        <v>-0.23912919666100318</v>
      </c>
      <c r="AB82" s="37">
        <f>(REA_transformed!D82/REA_transformed!D81-1)*100</f>
        <v>7.8603083118622408E-2</v>
      </c>
      <c r="AC82" s="37">
        <f>(REA_transformed!E82/REA_transformed!E81-1)*100</f>
        <v>0.5024851012851439</v>
      </c>
      <c r="AD82" s="37">
        <f>(REA_transformed!F82/REA_transformed!F81-1)*100</f>
        <v>1.7916752450558349</v>
      </c>
      <c r="AE82" s="37">
        <f>(REA_transformed!G82/REA_transformed!G81-1)*100</f>
        <v>-5.9722194658854422</v>
      </c>
      <c r="AF82" s="37">
        <f>(REA_transformed!H82/REA_transformed!H81-1)*100</f>
        <v>-5.9513569349662792</v>
      </c>
      <c r="AG82" s="37">
        <f>(REA_transformed!I82/REA_transformed!I81-1)*100</f>
        <v>1.7444058172671806</v>
      </c>
      <c r="AH82" s="37">
        <f>(REA_transformed!J82/REA_transformed!J81-1)*100</f>
        <v>1.5838834174461747</v>
      </c>
      <c r="AI82" s="37">
        <f>(REA_transformed!K82/REA_transformed!K81-1)*100</f>
        <v>4.594558455386677</v>
      </c>
      <c r="AJ82" s="37">
        <f>(REA_transformed!L82/REA_transformed!L81-1)*100</f>
        <v>-0.81752600556240784</v>
      </c>
      <c r="AK82" s="37">
        <f>(REA_transformed!T82/REA_transformed!T81-1)*100</f>
        <v>0.53406265561484201</v>
      </c>
      <c r="AL82" s="37">
        <f t="shared" si="9"/>
        <v>0.53406265561484201</v>
      </c>
      <c r="AM82" s="37">
        <f t="shared" si="10"/>
        <v>0.53406265561484201</v>
      </c>
      <c r="AN82" s="37">
        <v>-0.32417778951510801</v>
      </c>
      <c r="AO82" s="37">
        <f>(AWMD_exIreland!N166/AWMD_exIreland!N165-1)*100</f>
        <v>3.139143519728238</v>
      </c>
      <c r="AP82" s="37">
        <f>(AWMD_Updated!$AZ166/AWMD_Updated!$AZ165-1)*100</f>
        <v>0.51844742627455975</v>
      </c>
      <c r="AQ82">
        <f t="shared" si="6"/>
        <v>81</v>
      </c>
    </row>
    <row r="83" spans="1:43">
      <c r="A83" t="s">
        <v>417</v>
      </c>
      <c r="B83" s="37">
        <f>100*(EA_transformed!B83/EA_transformed!B82-1)</f>
        <v>-2.4111758074152334E-3</v>
      </c>
      <c r="C83" s="37">
        <f>100*(EA_transformed!C83/EA_transformed!C82-1)</f>
        <v>-0.22010458436084734</v>
      </c>
      <c r="D83" s="37">
        <f>100*(EA_transformed!D83/EA_transformed!D82-1)</f>
        <v>0.10829846022137879</v>
      </c>
      <c r="E83" s="37">
        <f>100*(EA_transformed!E83/EA_transformed!E82-1)</f>
        <v>-0.45747957638299086</v>
      </c>
      <c r="F83" s="37">
        <f>100*(EA_transformed!F83/EA_transformed!F82-1)</f>
        <v>0.84384179599170661</v>
      </c>
      <c r="G83" s="37">
        <f>100*(EA_transformed!G83/EA_transformed!G82-1)</f>
        <v>-0.18159874714653856</v>
      </c>
      <c r="H83" s="37">
        <f>100*(EA_transformed!H83/EA_transformed!H82-1)</f>
        <v>0.27102600396959886</v>
      </c>
      <c r="I83" s="37">
        <v>0.21794834949814501</v>
      </c>
      <c r="J83" s="37">
        <f>(AWMD_exIreland!I167/AWMD_exIreland!I166-1)*100</f>
        <v>0.18325454027816601</v>
      </c>
      <c r="K83" s="37">
        <v>1.04474603174603</v>
      </c>
      <c r="L83" s="37">
        <f>(DE_transformed!B83/DE_transformed!B82-1)*100</f>
        <v>0.63300805280115391</v>
      </c>
      <c r="M83" s="37">
        <f>(DE_transformed!C83/DE_transformed!C82-1)*100</f>
        <v>0.80372274826467915</v>
      </c>
      <c r="N83" s="37">
        <f>(DE_transformed!D83/DE_transformed!D82-1)*100</f>
        <v>0.77450848639308845</v>
      </c>
      <c r="O83" s="37">
        <f>(DE_transformed!E83/DE_transformed!E82-1)*100</f>
        <v>1.2876069066398932</v>
      </c>
      <c r="P83" s="37">
        <f>(DE_transformed!F83/DE_transformed!F82-1)*100</f>
        <v>1.6074135532635481</v>
      </c>
      <c r="Q83" s="37">
        <f>(DE_transformed!G83/DE_transformed!G82-1)*100</f>
        <v>-0.84932147662241109</v>
      </c>
      <c r="R83" s="37">
        <f>(DE_transformed!H83/DE_transformed!H82-1)*100</f>
        <v>1.7380903864787633</v>
      </c>
      <c r="S83" s="37">
        <f>(DE_transformed!I83/DE_transformed!I82-1)*100</f>
        <v>2.8087129465878213</v>
      </c>
      <c r="T83" s="37">
        <f>(DE_transformed!J83/DE_transformed!J82-1)*100</f>
        <v>0.65246661078031121</v>
      </c>
      <c r="U83" s="37">
        <f>(DE_RAW!I83/DE_RAW!I82-1)*100</f>
        <v>0.28128735847730013</v>
      </c>
      <c r="V83" s="37">
        <f t="shared" si="7"/>
        <v>0.28128735847730013</v>
      </c>
      <c r="W83" s="37">
        <f t="shared" si="8"/>
        <v>0.28128735847730013</v>
      </c>
      <c r="X83" s="37">
        <f>100*(DE_RAW!L83/DE_RAW!L82-1)</f>
        <v>0.49343545922588827</v>
      </c>
      <c r="Y83" s="37">
        <v>2.4411502280424702</v>
      </c>
      <c r="Z83" s="37">
        <f>(REA_transformed!B83/REA_transformed!B82-1)*100</f>
        <v>-0.22202016071130037</v>
      </c>
      <c r="AA83" s="37">
        <f>(REA_transformed!C83/REA_transformed!C82-1)*100</f>
        <v>-0.57970160344471555</v>
      </c>
      <c r="AB83" s="37">
        <f>(REA_transformed!D83/REA_transformed!D82-1)*100</f>
        <v>-0.10971087697605464</v>
      </c>
      <c r="AC83" s="37">
        <f>(REA_transformed!E83/REA_transformed!E82-1)*100</f>
        <v>-1.0257051883343471</v>
      </c>
      <c r="AD83" s="37">
        <f>(REA_transformed!F83/REA_transformed!F82-1)*100</f>
        <v>-1.0221015825611746</v>
      </c>
      <c r="AE83" s="37">
        <f>(REA_transformed!G83/REA_transformed!G82-1)*100</f>
        <v>-1.0452979804810303</v>
      </c>
      <c r="AF83" s="37">
        <f>(REA_transformed!H83/REA_transformed!H82-1)*100</f>
        <v>-0.97300042967941591</v>
      </c>
      <c r="AG83" s="37">
        <f>(REA_transformed!I83/REA_transformed!I82-1)*100</f>
        <v>0.53625059572073308</v>
      </c>
      <c r="AH83" s="37">
        <f>(REA_transformed!J83/REA_transformed!J82-1)*100</f>
        <v>-1.0739697256096137</v>
      </c>
      <c r="AI83" s="37">
        <f>(REA_transformed!K83/REA_transformed!K82-1)*100</f>
        <v>-0.38074021872173125</v>
      </c>
      <c r="AJ83" s="37">
        <f>(REA_transformed!L83/REA_transformed!L82-1)*100</f>
        <v>8.4248335990277923E-2</v>
      </c>
      <c r="AK83" s="37">
        <f>(REA_transformed!T83/REA_transformed!T82-1)*100</f>
        <v>0.15474847927845481</v>
      </c>
      <c r="AL83" s="37">
        <f t="shared" si="9"/>
        <v>0.15474847927845481</v>
      </c>
      <c r="AM83" s="37">
        <f t="shared" si="10"/>
        <v>0.15474847927845481</v>
      </c>
      <c r="AN83" s="37">
        <v>-0.845560639529641</v>
      </c>
      <c r="AO83" s="37">
        <f>(AWMD_exIreland!N167/AWMD_exIreland!N166-1)*100</f>
        <v>1.0429739601108823</v>
      </c>
      <c r="AP83" s="37">
        <f>(AWMD_Updated!$AZ167/AWMD_Updated!$AZ166-1)*100</f>
        <v>-2.5642523788967919</v>
      </c>
      <c r="AQ83">
        <f t="shared" si="6"/>
        <v>82</v>
      </c>
    </row>
    <row r="84" spans="1:43">
      <c r="A84" t="s">
        <v>418</v>
      </c>
      <c r="B84" s="37">
        <f>100*(EA_transformed!B84/EA_transformed!B83-1)</f>
        <v>3.3941916291690966E-2</v>
      </c>
      <c r="C84" s="37">
        <f>100*(EA_transformed!C84/EA_transformed!C83-1)</f>
        <v>-4.6393644451647731E-2</v>
      </c>
      <c r="D84" s="37">
        <f>100*(EA_transformed!D84/EA_transformed!D83-1)</f>
        <v>-3.7630652628251049E-2</v>
      </c>
      <c r="E84" s="37">
        <f>100*(EA_transformed!E84/EA_transformed!E83-1)</f>
        <v>0.23034714347949237</v>
      </c>
      <c r="F84" s="37">
        <f>100*(EA_transformed!F84/EA_transformed!F83-1)</f>
        <v>0.9373484625847528</v>
      </c>
      <c r="G84" s="37">
        <f>100*(EA_transformed!G84/EA_transformed!G83-1)</f>
        <v>0.29538448481962742</v>
      </c>
      <c r="H84" s="37">
        <f>100*(EA_transformed!H84/EA_transformed!H83-1)</f>
        <v>5.1868032455937296E-2</v>
      </c>
      <c r="I84" s="37">
        <v>0.12779469951739</v>
      </c>
      <c r="J84" s="37">
        <f>(AWMD_exIreland!I168/AWMD_exIreland!I167-1)*100</f>
        <v>0.29521359547262094</v>
      </c>
      <c r="K84" s="37">
        <v>0.97274242424242396</v>
      </c>
      <c r="L84" s="37">
        <f>(DE_transformed!B84/DE_transformed!B83-1)*100</f>
        <v>0.77216501703702978</v>
      </c>
      <c r="M84" s="37">
        <f>(DE_transformed!C84/DE_transformed!C83-1)*100</f>
        <v>0.62850146685371477</v>
      </c>
      <c r="N84" s="37">
        <f>(DE_transformed!D84/DE_transformed!D83-1)*100</f>
        <v>0.37973927403973651</v>
      </c>
      <c r="O84" s="37">
        <f>(DE_transformed!E84/DE_transformed!E83-1)*100</f>
        <v>1.4910678920645015</v>
      </c>
      <c r="P84" s="37">
        <f>(DE_transformed!F84/DE_transformed!F83-1)*100</f>
        <v>1.5654068800949439</v>
      </c>
      <c r="Q84" s="37">
        <f>(DE_transformed!G84/DE_transformed!G83-1)*100</f>
        <v>0.98203149938764778</v>
      </c>
      <c r="R84" s="37">
        <f>(DE_transformed!H84/DE_transformed!H83-1)*100</f>
        <v>1.3246893278612948</v>
      </c>
      <c r="S84" s="37">
        <f>(DE_transformed!I84/DE_transformed!I83-1)*100</f>
        <v>0.27764474466198674</v>
      </c>
      <c r="T84" s="37">
        <f>(DE_transformed!J84/DE_transformed!J83-1)*100</f>
        <v>0.24945109496365969</v>
      </c>
      <c r="U84" s="37">
        <f>(DE_RAW!I84/DE_RAW!I83-1)*100</f>
        <v>0.48736588672542158</v>
      </c>
      <c r="V84" s="37">
        <f t="shared" si="7"/>
        <v>0.48736588672542158</v>
      </c>
      <c r="W84" s="37">
        <f t="shared" si="8"/>
        <v>0.48736588672542158</v>
      </c>
      <c r="X84" s="37">
        <f>100*(DE_RAW!L84/DE_RAW!L83-1)</f>
        <v>-0.1781978771209447</v>
      </c>
      <c r="Y84" s="37">
        <v>2.8793908173775802</v>
      </c>
      <c r="Z84" s="37">
        <f>(REA_transformed!B84/REA_transformed!B83-1)*100</f>
        <v>-0.23435939278760864</v>
      </c>
      <c r="AA84" s="37">
        <f>(REA_transformed!C84/REA_transformed!C83-1)*100</f>
        <v>-0.28412452754894568</v>
      </c>
      <c r="AB84" s="37">
        <f>(REA_transformed!D84/REA_transformed!D83-1)*100</f>
        <v>-0.17347725506322575</v>
      </c>
      <c r="AC84" s="37">
        <f>(REA_transformed!E84/REA_transformed!E83-1)*100</f>
        <v>-0.18686597156751805</v>
      </c>
      <c r="AD84" s="37">
        <f>(REA_transformed!F84/REA_transformed!F83-1)*100</f>
        <v>0.35336546782565037</v>
      </c>
      <c r="AE84" s="37">
        <f>(REA_transformed!G84/REA_transformed!G83-1)*100</f>
        <v>-3.124790972559921</v>
      </c>
      <c r="AF84" s="37">
        <f>(REA_transformed!H84/REA_transformed!H83-1)*100</f>
        <v>-3.2280134029475605</v>
      </c>
      <c r="AG84" s="37">
        <f>(REA_transformed!I84/REA_transformed!I83-1)*100</f>
        <v>0.80895857977150154</v>
      </c>
      <c r="AH84" s="37">
        <f>(REA_transformed!J84/REA_transformed!J83-1)*100</f>
        <v>0.30057444111453169</v>
      </c>
      <c r="AI84" s="37">
        <f>(REA_transformed!K84/REA_transformed!K83-1)*100</f>
        <v>-0.58648995434986695</v>
      </c>
      <c r="AJ84" s="37">
        <f>(REA_transformed!L84/REA_transformed!L83-1)*100</f>
        <v>-6.3552910258513062E-2</v>
      </c>
      <c r="AK84" s="37">
        <f>(REA_transformed!T84/REA_transformed!T83-1)*100</f>
        <v>0.23672930810254567</v>
      </c>
      <c r="AL84" s="37">
        <f t="shared" si="9"/>
        <v>0.23672930810254567</v>
      </c>
      <c r="AM84" s="37">
        <f t="shared" si="10"/>
        <v>0.23672930810254567</v>
      </c>
      <c r="AN84" s="37">
        <v>-1.19468556692982</v>
      </c>
      <c r="AO84" s="37">
        <f>(AWMD_exIreland!N168/AWMD_exIreland!N167-1)*100</f>
        <v>0.12905401534848426</v>
      </c>
      <c r="AP84" s="37">
        <f>(AWMD_Updated!$AZ168/AWMD_Updated!$AZ167-1)*100</f>
        <v>1.1289513222787928</v>
      </c>
      <c r="AQ84">
        <f t="shared" si="6"/>
        <v>83</v>
      </c>
    </row>
    <row r="85" spans="1:43">
      <c r="A85" t="s">
        <v>419</v>
      </c>
      <c r="B85" s="37">
        <f>100*(EA_transformed!B85/EA_transformed!B84-1)</f>
        <v>-0.31573743957913347</v>
      </c>
      <c r="C85" s="37">
        <f>100*(EA_transformed!C85/EA_transformed!C84-1)</f>
        <v>-0.46734489226519793</v>
      </c>
      <c r="D85" s="37">
        <f>100*(EA_transformed!D85/EA_transformed!D84-1)</f>
        <v>0.13069058000716449</v>
      </c>
      <c r="E85" s="37">
        <f>100*(EA_transformed!E85/EA_transformed!E84-1)</f>
        <v>-0.53441038661616869</v>
      </c>
      <c r="F85" s="37">
        <f>100*(EA_transformed!F85/EA_transformed!F84-1)</f>
        <v>-0.39127487258632243</v>
      </c>
      <c r="G85" s="37">
        <f>100*(EA_transformed!G85/EA_transformed!G84-1)</f>
        <v>-1.6124448363894262</v>
      </c>
      <c r="H85" s="37">
        <f>100*(EA_transformed!H85/EA_transformed!H84-1)</f>
        <v>0.11132829260029897</v>
      </c>
      <c r="I85" s="37">
        <v>-8.8974435378011404E-2</v>
      </c>
      <c r="J85" s="37">
        <f>(AWMD_exIreland!I169/AWMD_exIreland!I168-1)*100</f>
        <v>0.28079593989049911</v>
      </c>
      <c r="K85" s="37">
        <v>0.79217187499999997</v>
      </c>
      <c r="L85" s="37">
        <f>(DE_transformed!B85/DE_transformed!B84-1)*100</f>
        <v>8.787758384334321E-2</v>
      </c>
      <c r="M85" s="37">
        <f>(DE_transformed!C85/DE_transformed!C84-1)*100</f>
        <v>0.36977831788540527</v>
      </c>
      <c r="N85" s="37">
        <f>(DE_transformed!D85/DE_transformed!D84-1)*100</f>
        <v>0.68299621344438677</v>
      </c>
      <c r="O85" s="37">
        <f>(DE_transformed!E85/DE_transformed!E84-1)*100</f>
        <v>-0.37616693756624686</v>
      </c>
      <c r="P85" s="37">
        <f>(DE_transformed!F85/DE_transformed!F84-1)*100</f>
        <v>4.0956338974540429E-2</v>
      </c>
      <c r="Q85" s="37">
        <f>(DE_transformed!G85/DE_transformed!G84-1)*100</f>
        <v>-3.2489201726411454</v>
      </c>
      <c r="R85" s="37">
        <f>(DE_transformed!H85/DE_transformed!H84-1)*100</f>
        <v>-0.40820841980182543</v>
      </c>
      <c r="S85" s="37">
        <f>(DE_transformed!I85/DE_transformed!I84-1)*100</f>
        <v>-0.89687891283559695</v>
      </c>
      <c r="T85" s="37">
        <f>(DE_transformed!J85/DE_transformed!J84-1)*100</f>
        <v>0.2667921745068691</v>
      </c>
      <c r="U85" s="37">
        <f>(DE_RAW!I85/DE_RAW!I84-1)*100</f>
        <v>0.4384791635166696</v>
      </c>
      <c r="V85" s="37">
        <f t="shared" si="7"/>
        <v>0.4384791635166696</v>
      </c>
      <c r="W85" s="37">
        <f t="shared" si="8"/>
        <v>0.4384791635166696</v>
      </c>
      <c r="X85" s="37">
        <f>100*(DE_RAW!L85/DE_RAW!L84-1)</f>
        <v>0.49188916485563006</v>
      </c>
      <c r="Y85" s="37">
        <v>3.0290727464730298</v>
      </c>
      <c r="Z85" s="37">
        <f>(REA_transformed!B85/REA_transformed!B84-1)*100</f>
        <v>-0.46297650687093794</v>
      </c>
      <c r="AA85" s="37">
        <f>(REA_transformed!C85/REA_transformed!C84-1)*100</f>
        <v>-0.77500263541291359</v>
      </c>
      <c r="AB85" s="37">
        <f>(REA_transformed!D85/REA_transformed!D84-1)*100</f>
        <v>-5.660758379385511E-2</v>
      </c>
      <c r="AC85" s="37">
        <f>(REA_transformed!E85/REA_transformed!E84-1)*100</f>
        <v>-0.5840101557736066</v>
      </c>
      <c r="AD85" s="37">
        <f>(REA_transformed!F85/REA_transformed!F84-1)*100</f>
        <v>-0.6254281886595825</v>
      </c>
      <c r="AE85" s="37">
        <f>(REA_transformed!G85/REA_transformed!G84-1)*100</f>
        <v>-0.35068067867392028</v>
      </c>
      <c r="AF85" s="37">
        <f>(REA_transformed!H85/REA_transformed!H84-1)*100</f>
        <v>-0.38100624684348494</v>
      </c>
      <c r="AG85" s="37">
        <f>(REA_transformed!I85/REA_transformed!I84-1)*100</f>
        <v>-0.37678222122670135</v>
      </c>
      <c r="AH85" s="37">
        <f>(REA_transformed!J85/REA_transformed!J84-1)*100</f>
        <v>-1.8323145046377887</v>
      </c>
      <c r="AI85" s="37">
        <f>(REA_transformed!K85/REA_transformed!K84-1)*100</f>
        <v>-1.8504145487371448</v>
      </c>
      <c r="AJ85" s="37">
        <f>(REA_transformed!L85/REA_transformed!L84-1)*100</f>
        <v>7.3188878857433082E-3</v>
      </c>
      <c r="AK85" s="37">
        <f>(REA_transformed!T85/REA_transformed!T84-1)*100</f>
        <v>0.22879718580304242</v>
      </c>
      <c r="AL85" s="37">
        <f t="shared" si="9"/>
        <v>0.22879718580304242</v>
      </c>
      <c r="AM85" s="37">
        <f t="shared" si="10"/>
        <v>0.22879718580304242</v>
      </c>
      <c r="AN85" s="37">
        <v>-1.6830782614749</v>
      </c>
      <c r="AO85" s="37">
        <f>(AWMD_exIreland!N169/AWMD_exIreland!N168-1)*100</f>
        <v>0.73389444313862739</v>
      </c>
      <c r="AP85" s="37">
        <f>(AWMD_Updated!$AZ169/AWMD_Updated!$AZ168-1)*100</f>
        <v>0.79892638895759926</v>
      </c>
      <c r="AQ85">
        <f t="shared" si="6"/>
        <v>84</v>
      </c>
    </row>
    <row r="86" spans="1:43">
      <c r="A86" t="s">
        <v>420</v>
      </c>
      <c r="B86" s="37">
        <f>100*(EA_transformed!B86/EA_transformed!B85-1)</f>
        <v>-0.38065834190497139</v>
      </c>
      <c r="C86" s="37">
        <f>100*(EA_transformed!C86/EA_transformed!C85-1)</f>
        <v>-0.17342501310575464</v>
      </c>
      <c r="D86" s="37">
        <f>100*(EA_transformed!D86/EA_transformed!D85-1)</f>
        <v>-0.31102846131610962</v>
      </c>
      <c r="E86" s="37">
        <f>100*(EA_transformed!E86/EA_transformed!E85-1)</f>
        <v>-1.6919849572776591</v>
      </c>
      <c r="F86" s="37">
        <f>100*(EA_transformed!F86/EA_transformed!F85-1)</f>
        <v>0.99064499210541612</v>
      </c>
      <c r="G86" s="37">
        <f>100*(EA_transformed!G86/EA_transformed!G85-1)</f>
        <v>0.1781738996592841</v>
      </c>
      <c r="H86" s="37">
        <f>100*(EA_transformed!H86/EA_transformed!H85-1)</f>
        <v>8.4097105801683725E-2</v>
      </c>
      <c r="I86" s="37">
        <v>-0.48945043370540298</v>
      </c>
      <c r="J86" s="37">
        <f>(AWMD_exIreland!I170/AWMD_exIreland!I169-1)*100</f>
        <v>0.35562688675399023</v>
      </c>
      <c r="K86" s="37">
        <v>0.36749230769230701</v>
      </c>
      <c r="L86" s="37">
        <f>(DE_transformed!B86/DE_transformed!B85-1)*100</f>
        <v>-0.13186721857396666</v>
      </c>
      <c r="M86" s="37">
        <f>(DE_transformed!C86/DE_transformed!C85-1)*100</f>
        <v>0.10419916289539088</v>
      </c>
      <c r="N86" s="37">
        <f>(DE_transformed!D86/DE_transformed!D85-1)*100</f>
        <v>-0.26668707144331671</v>
      </c>
      <c r="O86" s="37">
        <f>(DE_transformed!E86/DE_transformed!E85-1)*100</f>
        <v>-0.26444562147243111</v>
      </c>
      <c r="P86" s="37">
        <f>(DE_transformed!F86/DE_transformed!F85-1)*100</f>
        <v>-0.48903182140183077</v>
      </c>
      <c r="Q86" s="37">
        <f>(DE_transformed!G86/DE_transformed!G85-1)*100</f>
        <v>1.3348876709786905</v>
      </c>
      <c r="R86" s="37">
        <f>(DE_transformed!H86/DE_transformed!H85-1)*100</f>
        <v>1.5976644074506163</v>
      </c>
      <c r="S86" s="37">
        <f>(DE_transformed!I86/DE_transformed!I85-1)*100</f>
        <v>-0.36151256461302017</v>
      </c>
      <c r="T86" s="37">
        <f>(DE_transformed!J86/DE_transformed!J85-1)*100</f>
        <v>0.83341645797876396</v>
      </c>
      <c r="U86" s="37">
        <f>(DE_RAW!I86/DE_RAW!I85-1)*100</f>
        <v>0.12737968409837208</v>
      </c>
      <c r="V86" s="37">
        <f t="shared" si="7"/>
        <v>0.12737968409837208</v>
      </c>
      <c r="W86" s="37">
        <f t="shared" si="8"/>
        <v>0.12737968409837208</v>
      </c>
      <c r="X86" s="37">
        <f>100*(DE_RAW!L86/DE_RAW!L85-1)</f>
        <v>1.6113304820475349</v>
      </c>
      <c r="Y86" s="37">
        <v>2.6576687118097801</v>
      </c>
      <c r="Z86" s="37">
        <f>(REA_transformed!B86/REA_transformed!B85-1)*100</f>
        <v>-0.49671437836292798</v>
      </c>
      <c r="AA86" s="37">
        <f>(REA_transformed!C86/REA_transformed!C85-1)*100</f>
        <v>-0.29524802776969006</v>
      </c>
      <c r="AB86" s="37">
        <f>(REA_transformed!D86/REA_transformed!D85-1)*100</f>
        <v>-0.33543985335698911</v>
      </c>
      <c r="AC86" s="37">
        <f>(REA_transformed!E86/REA_transformed!E85-1)*100</f>
        <v>-2.1880412239215219</v>
      </c>
      <c r="AD86" s="37">
        <f>(REA_transformed!F86/REA_transformed!F85-1)*100</f>
        <v>-2.1006177195230347</v>
      </c>
      <c r="AE86" s="37">
        <f>(REA_transformed!G86/REA_transformed!G85-1)*100</f>
        <v>-2.6791857231750038</v>
      </c>
      <c r="AF86" s="37">
        <f>(REA_transformed!H86/REA_transformed!H85-1)*100</f>
        <v>-2.8298230116296841</v>
      </c>
      <c r="AG86" s="37">
        <f>(REA_transformed!I86/REA_transformed!I85-1)*100</f>
        <v>0.75295649745297233</v>
      </c>
      <c r="AH86" s="37">
        <f>(REA_transformed!J86/REA_transformed!J85-1)*100</f>
        <v>0.34555351062979245</v>
      </c>
      <c r="AI86" s="37">
        <f>(REA_transformed!K86/REA_transformed!K85-1)*100</f>
        <v>3.7284309314748798</v>
      </c>
      <c r="AJ86" s="37">
        <f>(REA_transformed!L86/REA_transformed!L85-1)*100</f>
        <v>-0.26246935966061091</v>
      </c>
      <c r="AK86" s="37">
        <f>(REA_transformed!T86/REA_transformed!T85-1)*100</f>
        <v>0.45158678061474333</v>
      </c>
      <c r="AL86" s="37">
        <f t="shared" si="9"/>
        <v>0.45158678061474333</v>
      </c>
      <c r="AM86" s="37">
        <f t="shared" si="10"/>
        <v>0.45158678061474333</v>
      </c>
      <c r="AN86" s="37">
        <v>-2.1565325180672099</v>
      </c>
      <c r="AO86" s="37">
        <f>(AWMD_exIreland!N170/AWMD_exIreland!N169-1)*100</f>
        <v>1.3825013848127732</v>
      </c>
      <c r="AP86" s="37">
        <f>(AWMD_Updated!$AZ170/AWMD_Updated!$AZ169-1)*100</f>
        <v>3.1186654256986746</v>
      </c>
      <c r="AQ86">
        <f t="shared" si="6"/>
        <v>85</v>
      </c>
    </row>
    <row r="87" spans="1:43">
      <c r="A87" t="s">
        <v>421</v>
      </c>
      <c r="B87" s="37">
        <f>100*(EA_transformed!B87/EA_transformed!B86-1)</f>
        <v>-0.48828957142882379</v>
      </c>
      <c r="C87" s="37">
        <f>100*(EA_transformed!C87/EA_transformed!C86-1)</f>
        <v>-0.61454590544888221</v>
      </c>
      <c r="D87" s="37">
        <f>100*(EA_transformed!D87/EA_transformed!D86-1)</f>
        <v>-0.38656500805674954</v>
      </c>
      <c r="E87" s="37">
        <f>100*(EA_transformed!E87/EA_transformed!E86-1)</f>
        <v>-1.0015345870084125</v>
      </c>
      <c r="F87" s="37">
        <f>100*(EA_transformed!F87/EA_transformed!F86-1)</f>
        <v>0.71883548120443841</v>
      </c>
      <c r="G87" s="37">
        <f>100*(EA_transformed!G87/EA_transformed!G86-1)</f>
        <v>-0.26130246797161361</v>
      </c>
      <c r="H87" s="37">
        <f>100*(EA_transformed!H87/EA_transformed!H86-1)</f>
        <v>0.48429467404791371</v>
      </c>
      <c r="I87" s="37">
        <v>-1.2923746897836801</v>
      </c>
      <c r="J87" s="37">
        <f>(AWMD_exIreland!I171/AWMD_exIreland!I170-1)*100</f>
        <v>0.31512591070403939</v>
      </c>
      <c r="K87" s="37">
        <v>0.33780645161290301</v>
      </c>
      <c r="L87" s="37">
        <f>(DE_transformed!B87/DE_transformed!B86-1)*100</f>
        <v>6.7363589468683038E-2</v>
      </c>
      <c r="M87" s="37">
        <f>(DE_transformed!C87/DE_transformed!C86-1)*100</f>
        <v>0.18749998306279991</v>
      </c>
      <c r="N87" s="37">
        <f>(DE_transformed!D87/DE_transformed!D86-1)*100</f>
        <v>0.32998753535271597</v>
      </c>
      <c r="O87" s="37">
        <f>(DE_transformed!E87/DE_transformed!E86-1)*100</f>
        <v>0.16405602745603876</v>
      </c>
      <c r="P87" s="37">
        <f>(DE_transformed!F87/DE_transformed!F86-1)*100</f>
        <v>0.91270896595352369</v>
      </c>
      <c r="Q87" s="37">
        <f>(DE_transformed!G87/DE_transformed!G86-1)*100</f>
        <v>-5.0713263379568163</v>
      </c>
      <c r="R87" s="37">
        <f>(DE_transformed!H87/DE_transformed!H86-1)*100</f>
        <v>0.78067106895622906</v>
      </c>
      <c r="S87" s="37">
        <f>(DE_transformed!I87/DE_transformed!I86-1)*100</f>
        <v>0.24704191818902821</v>
      </c>
      <c r="T87" s="37">
        <f>(DE_transformed!J87/DE_transformed!J86-1)*100</f>
        <v>1.4256042888178611</v>
      </c>
      <c r="U87" s="37">
        <f>(DE_RAW!I87/DE_RAW!I86-1)*100</f>
        <v>0.30416579927370346</v>
      </c>
      <c r="V87" s="37">
        <f t="shared" si="7"/>
        <v>0.30416579927370346</v>
      </c>
      <c r="W87" s="37">
        <f t="shared" si="8"/>
        <v>0.30416579927370346</v>
      </c>
      <c r="X87" s="37">
        <f>100*(DE_RAW!L87/DE_RAW!L86-1)</f>
        <v>-2.7553967771365429E-2</v>
      </c>
      <c r="Y87" s="37">
        <v>2.4697581817157501</v>
      </c>
      <c r="Z87" s="37">
        <f>(REA_transformed!B87/REA_transformed!B86-1)*100</f>
        <v>-0.70753262252373217</v>
      </c>
      <c r="AA87" s="37">
        <f>(REA_transformed!C87/REA_transformed!C86-1)*100</f>
        <v>-0.92246531444325486</v>
      </c>
      <c r="AB87" s="37">
        <f>(REA_transformed!D87/REA_transformed!D86-1)*100</f>
        <v>-0.63853145474045414</v>
      </c>
      <c r="AC87" s="37">
        <f>(REA_transformed!E87/REA_transformed!E86-1)*100</f>
        <v>-1.4081430586285082</v>
      </c>
      <c r="AD87" s="37">
        <f>(REA_transformed!F87/REA_transformed!F86-1)*100</f>
        <v>-0.88198777981162158</v>
      </c>
      <c r="AE87" s="37">
        <f>(REA_transformed!G87/REA_transformed!G86-1)*100</f>
        <v>-4.3816518204003119</v>
      </c>
      <c r="AF87" s="37">
        <f>(REA_transformed!H87/REA_transformed!H86-1)*100</f>
        <v>-4.3741294735833876</v>
      </c>
      <c r="AG87" s="37">
        <f>(REA_transformed!I87/REA_transformed!I86-1)*100</f>
        <v>0.69686897782745838</v>
      </c>
      <c r="AH87" s="37">
        <f>(REA_transformed!J87/REA_transformed!J86-1)*100</f>
        <v>-0.41815296531492185</v>
      </c>
      <c r="AI87" s="37">
        <f>(REA_transformed!K87/REA_transformed!K86-1)*100</f>
        <v>-2.3231317268391116</v>
      </c>
      <c r="AJ87" s="37">
        <f>(REA_transformed!L87/REA_transformed!L86-1)*100</f>
        <v>4.2234268816554454E-2</v>
      </c>
      <c r="AK87" s="37">
        <f>(REA_transformed!T87/REA_transformed!T86-1)*100</f>
        <v>0.33260099901000206</v>
      </c>
      <c r="AL87" s="37">
        <f t="shared" si="9"/>
        <v>0.33260099901000206</v>
      </c>
      <c r="AM87" s="37">
        <f t="shared" si="10"/>
        <v>0.33260099901000206</v>
      </c>
      <c r="AN87" s="37">
        <v>-2.9584195325061602</v>
      </c>
      <c r="AO87" s="37">
        <f>(AWMD_exIreland!N171/AWMD_exIreland!N170-1)*100</f>
        <v>2.369615620050336E-2</v>
      </c>
      <c r="AP87" s="37">
        <f>(AWMD_Updated!$AZ171/AWMD_Updated!$AZ170-1)*100</f>
        <v>0.89643199901836557</v>
      </c>
      <c r="AQ87">
        <f t="shared" si="6"/>
        <v>86</v>
      </c>
    </row>
    <row r="88" spans="1:43">
      <c r="A88" t="s">
        <v>422</v>
      </c>
      <c r="B88" s="37">
        <f>100*(EA_transformed!B88/EA_transformed!B87-1)</f>
        <v>-0.14458349433936757</v>
      </c>
      <c r="C88" s="37">
        <f>100*(EA_transformed!C88/EA_transformed!C87-1)</f>
        <v>-0.25670536434653224</v>
      </c>
      <c r="D88" s="37">
        <f>100*(EA_transformed!D88/EA_transformed!D87-1)</f>
        <v>-1.3143491268974294E-2</v>
      </c>
      <c r="E88" s="37">
        <f>100*(EA_transformed!E88/EA_transformed!E87-1)</f>
        <v>-0.91917706251154474</v>
      </c>
      <c r="F88" s="37">
        <f>100*(EA_transformed!F88/EA_transformed!F87-1)</f>
        <v>0.99879397225210997</v>
      </c>
      <c r="G88" s="37">
        <f>100*(EA_transformed!G88/EA_transformed!G87-1)</f>
        <v>-5.7978177842588074E-2</v>
      </c>
      <c r="H88" s="37">
        <f>100*(EA_transformed!H88/EA_transformed!H87-1)</f>
        <v>3.0779582289541807E-2</v>
      </c>
      <c r="I88" s="37">
        <v>-1.7988975153866</v>
      </c>
      <c r="J88" s="37">
        <f>(AWMD_exIreland!I172/AWMD_exIreland!I171-1)*100</f>
        <v>0.39372266522010868</v>
      </c>
      <c r="K88" s="37">
        <v>0.131861538461538</v>
      </c>
      <c r="L88" s="37">
        <f>(DE_transformed!B88/DE_transformed!B87-1)*100</f>
        <v>0.15671586372025814</v>
      </c>
      <c r="M88" s="37">
        <f>(DE_transformed!C88/DE_transformed!C87-1)*100</f>
        <v>0.27284772706426264</v>
      </c>
      <c r="N88" s="37">
        <f>(DE_transformed!D88/DE_transformed!D87-1)*100</f>
        <v>0.45684120223241642</v>
      </c>
      <c r="O88" s="37">
        <f>(DE_transformed!E88/DE_transformed!E87-1)*100</f>
        <v>-0.37497187739485849</v>
      </c>
      <c r="P88" s="37">
        <f>(DE_transformed!F88/DE_transformed!F87-1)*100</f>
        <v>-0.61907389628834686</v>
      </c>
      <c r="Q88" s="37">
        <f>(DE_transformed!G88/DE_transformed!G87-1)*100</f>
        <v>1.4396564886904439</v>
      </c>
      <c r="R88" s="37">
        <f>(DE_transformed!H88/DE_transformed!H87-1)*100</f>
        <v>1.1298811970686273</v>
      </c>
      <c r="S88" s="37">
        <f>(DE_transformed!I88/DE_transformed!I87-1)*100</f>
        <v>0.29876071514824964</v>
      </c>
      <c r="T88" s="37">
        <f>(DE_transformed!J88/DE_transformed!J87-1)*100</f>
        <v>0.17123673546368678</v>
      </c>
      <c r="U88" s="37">
        <f>(DE_RAW!I88/DE_RAW!I87-1)*100</f>
        <v>0.65491358138569655</v>
      </c>
      <c r="V88" s="37">
        <f t="shared" si="7"/>
        <v>0.65491358138569655</v>
      </c>
      <c r="W88" s="37">
        <f t="shared" si="8"/>
        <v>0.65491358138569655</v>
      </c>
      <c r="X88" s="37">
        <f>100*(DE_RAW!L88/DE_RAW!L87-1)</f>
        <v>-0.21098850967981031</v>
      </c>
      <c r="Y88" s="37">
        <v>2.4662861325550098</v>
      </c>
      <c r="Z88" s="37">
        <f>(REA_transformed!B88/REA_transformed!B87-1)*100</f>
        <v>-0.26469117545616649</v>
      </c>
      <c r="AA88" s="37">
        <f>(REA_transformed!C88/REA_transformed!C87-1)*100</f>
        <v>-0.46268919328663616</v>
      </c>
      <c r="AB88" s="37">
        <f>(REA_transformed!D88/REA_transformed!D87-1)*100</f>
        <v>-0.18023446728057113</v>
      </c>
      <c r="AC88" s="37">
        <f>(REA_transformed!E88/REA_transformed!E87-1)*100</f>
        <v>-1.1120968271854159</v>
      </c>
      <c r="AD88" s="37">
        <f>(REA_transformed!F88/REA_transformed!F87-1)*100</f>
        <v>-1.1369490507749158</v>
      </c>
      <c r="AE88" s="37">
        <f>(REA_transformed!G88/REA_transformed!G87-1)*100</f>
        <v>-0.96650671198474924</v>
      </c>
      <c r="AF88" s="37">
        <f>(REA_transformed!H88/REA_transformed!H87-1)*100</f>
        <v>-1.2582221452008491</v>
      </c>
      <c r="AG88" s="37">
        <f>(REA_transformed!I88/REA_transformed!I87-1)*100</f>
        <v>0.95014496820637895</v>
      </c>
      <c r="AH88" s="37">
        <f>(REA_transformed!J88/REA_transformed!J87-1)*100</f>
        <v>-0.16876221626055399</v>
      </c>
      <c r="AI88" s="37">
        <f>(REA_transformed!K88/REA_transformed!K87-1)*100</f>
        <v>-1.2238781830299694</v>
      </c>
      <c r="AJ88" s="37">
        <f>(REA_transformed!L88/REA_transformed!L87-1)*100</f>
        <v>-7.8311107487127884E-2</v>
      </c>
      <c r="AK88" s="37">
        <f>(REA_transformed!T88/REA_transformed!T87-1)*100</f>
        <v>0.30260988296448854</v>
      </c>
      <c r="AL88" s="37">
        <f t="shared" si="9"/>
        <v>0.30260988296448854</v>
      </c>
      <c r="AM88" s="37">
        <f t="shared" si="10"/>
        <v>0.30260988296448854</v>
      </c>
      <c r="AN88" s="37">
        <v>-3.4070930376863999</v>
      </c>
      <c r="AO88" s="37">
        <f>(AWMD_exIreland!N172/AWMD_exIreland!N171-1)*100</f>
        <v>0.34279422033063334</v>
      </c>
      <c r="AP88" s="37">
        <f>(AWMD_Updated!$AZ172/AWMD_Updated!$AZ171-1)*100</f>
        <v>2.1289531775766202</v>
      </c>
      <c r="AQ88">
        <f t="shared" si="6"/>
        <v>87</v>
      </c>
    </row>
    <row r="89" spans="1:43">
      <c r="A89" t="s">
        <v>423</v>
      </c>
      <c r="B89" s="37">
        <f>100*(EA_transformed!B89/EA_transformed!B88-1)</f>
        <v>-0.47104014235116454</v>
      </c>
      <c r="C89" s="37">
        <f>100*(EA_transformed!C89/EA_transformed!C88-1)</f>
        <v>-0.54362932722891166</v>
      </c>
      <c r="D89" s="37">
        <f>100*(EA_transformed!D89/EA_transformed!D88-1)</f>
        <v>-4.711943377447847E-2</v>
      </c>
      <c r="E89" s="37">
        <f>100*(EA_transformed!E89/EA_transformed!E88-1)</f>
        <v>-1.3148829563973785</v>
      </c>
      <c r="F89" s="37">
        <f>100*(EA_transformed!F89/EA_transformed!F88-1)</f>
        <v>-0.76182876207079309</v>
      </c>
      <c r="G89" s="37">
        <f>100*(EA_transformed!G89/EA_transformed!G88-1)</f>
        <v>-0.82666845296213154</v>
      </c>
      <c r="H89" s="37">
        <f>100*(EA_transformed!H89/EA_transformed!H88-1)</f>
        <v>0.14896286558265803</v>
      </c>
      <c r="I89" s="37">
        <v>-2.6112418836748001</v>
      </c>
      <c r="J89" s="37">
        <f>(AWMD_exIreland!I173/AWMD_exIreland!I172-1)*100</f>
        <v>0.22852203874981214</v>
      </c>
      <c r="K89" s="37">
        <v>8.1374999999999906E-2</v>
      </c>
      <c r="L89" s="37">
        <f>(DE_transformed!B89/DE_transformed!B88-1)*100</f>
        <v>-0.35339991431534434</v>
      </c>
      <c r="M89" s="37">
        <f>(DE_transformed!C89/DE_transformed!C88-1)*100</f>
        <v>-0.52687098281711808</v>
      </c>
      <c r="N89" s="37">
        <f>(DE_transformed!D89/DE_transformed!D88-1)*100</f>
        <v>0.1538766931908242</v>
      </c>
      <c r="O89" s="37">
        <f>(DE_transformed!E89/DE_transformed!E88-1)*100</f>
        <v>-0.8141510125974305</v>
      </c>
      <c r="P89" s="37">
        <f>(DE_transformed!F89/DE_transformed!F88-1)*100</f>
        <v>-1.0666282505085056</v>
      </c>
      <c r="Q89" s="37">
        <f>(DE_transformed!G89/DE_transformed!G88-1)*100</f>
        <v>1.0246461465892143</v>
      </c>
      <c r="R89" s="37">
        <f>(DE_transformed!H89/DE_transformed!H88-1)*100</f>
        <v>-1.7169566042778972</v>
      </c>
      <c r="S89" s="37">
        <f>(DE_transformed!I89/DE_transformed!I88-1)*100</f>
        <v>-0.83796052424147671</v>
      </c>
      <c r="T89" s="37">
        <f>(DE_transformed!J89/DE_transformed!J88-1)*100</f>
        <v>-2.0126094215555668E-2</v>
      </c>
      <c r="U89" s="37">
        <f>(DE_RAW!I89/DE_RAW!I88-1)*100</f>
        <v>0.41123979059991544</v>
      </c>
      <c r="V89" s="37">
        <f t="shared" si="7"/>
        <v>0.41123979059991544</v>
      </c>
      <c r="W89" s="37">
        <f t="shared" si="8"/>
        <v>0.41123979059991544</v>
      </c>
      <c r="X89" s="37">
        <f>100*(DE_RAW!L89/DE_RAW!L88-1)</f>
        <v>0.14857567359067847</v>
      </c>
      <c r="Y89" s="37">
        <v>2.5561695237100501</v>
      </c>
      <c r="Z89" s="37">
        <f>(REA_transformed!B89/REA_transformed!B88-1)*100</f>
        <v>-0.51888267314664782</v>
      </c>
      <c r="AA89" s="37">
        <f>(REA_transformed!C89/REA_transformed!C88-1)*100</f>
        <v>-0.55069219232399824</v>
      </c>
      <c r="AB89" s="37">
        <f>(REA_transformed!D89/REA_transformed!D88-1)*100</f>
        <v>-0.11944441222794255</v>
      </c>
      <c r="AC89" s="37">
        <f>(REA_transformed!E89/REA_transformed!E88-1)*100</f>
        <v>-1.4942544613424813</v>
      </c>
      <c r="AD89" s="37">
        <f>(REA_transformed!F89/REA_transformed!F88-1)*100</f>
        <v>-1.5638312770623441</v>
      </c>
      <c r="AE89" s="37">
        <f>(REA_transformed!G89/REA_transformed!G88-1)*100</f>
        <v>-1.0873587649092853</v>
      </c>
      <c r="AF89" s="37">
        <f>(REA_transformed!H89/REA_transformed!H88-1)*100</f>
        <v>-1.1124737156284814</v>
      </c>
      <c r="AG89" s="37">
        <f>(REA_transformed!I89/REA_transformed!I88-1)*100</f>
        <v>-0.4042496380391003</v>
      </c>
      <c r="AH89" s="37">
        <f>(REA_transformed!J89/REA_transformed!J88-1)*100</f>
        <v>-0.82316228529382141</v>
      </c>
      <c r="AI89" s="37">
        <f>(REA_transformed!K89/REA_transformed!K88-1)*100</f>
        <v>-0.39035016428999869</v>
      </c>
      <c r="AJ89" s="37">
        <f>(REA_transformed!L89/REA_transformed!L88-1)*100</f>
        <v>0.12425796892976404</v>
      </c>
      <c r="AK89" s="37">
        <f>(REA_transformed!T89/REA_transformed!T88-1)*100</f>
        <v>0.1621883207336472</v>
      </c>
      <c r="AL89" s="37">
        <f t="shared" si="9"/>
        <v>0.1621883207336472</v>
      </c>
      <c r="AM89" s="37">
        <f t="shared" si="10"/>
        <v>0.1621883207336472</v>
      </c>
      <c r="AN89" s="37">
        <v>-4.3629486097462804</v>
      </c>
      <c r="AO89" s="37">
        <f>(AWMD_exIreland!N173/AWMD_exIreland!N172-1)*100</f>
        <v>-0.10812603251280084</v>
      </c>
      <c r="AP89" s="37">
        <f>(AWMD_Updated!$AZ173/AWMD_Updated!$AZ172-1)*100</f>
        <v>-2.1580236051449431</v>
      </c>
      <c r="AQ89">
        <f t="shared" si="6"/>
        <v>88</v>
      </c>
    </row>
    <row r="90" spans="1:43">
      <c r="A90" t="s">
        <v>119</v>
      </c>
      <c r="B90" s="37">
        <f>100*(EA_transformed!B90/EA_transformed!B89-1)</f>
        <v>-0.36629985596418058</v>
      </c>
      <c r="C90" s="37">
        <f>100*(EA_transformed!C90/EA_transformed!C89-1)</f>
        <v>-0.49498976211208578</v>
      </c>
      <c r="D90" s="37">
        <f>100*(EA_transformed!D90/EA_transformed!D89-1)</f>
        <v>0.11795709776307728</v>
      </c>
      <c r="E90" s="37">
        <f>100*(EA_transformed!E90/EA_transformed!E89-1)</f>
        <v>-1.9406413420069102</v>
      </c>
      <c r="F90" s="37">
        <f>100*(EA_transformed!F90/EA_transformed!F89-1)</f>
        <v>0.29236442110309735</v>
      </c>
      <c r="G90" s="37">
        <f>100*(EA_transformed!G90/EA_transformed!G89-1)</f>
        <v>-6.224432874082364E-2</v>
      </c>
      <c r="H90" s="37">
        <f>100*(EA_transformed!H90/EA_transformed!H89-1)</f>
        <v>0.54378357414390788</v>
      </c>
      <c r="I90" s="37">
        <v>-3.34206221768678</v>
      </c>
      <c r="J90" s="37">
        <f>(AWMD_exIreland!I174/AWMD_exIreland!I173-1)*100</f>
        <v>0.51553852234360598</v>
      </c>
      <c r="K90" s="37">
        <v>6.7903225806451598E-2</v>
      </c>
      <c r="L90" s="37">
        <f>(DE_transformed!B90/DE_transformed!B89-1)*100</f>
        <v>-0.62153260483622796</v>
      </c>
      <c r="M90" s="37">
        <f>(DE_transformed!C90/DE_transformed!C89-1)*100</f>
        <v>-0.4124580545540546</v>
      </c>
      <c r="N90" s="37">
        <f>(DE_transformed!D90/DE_transformed!D89-1)*100</f>
        <v>0.7726126922165788</v>
      </c>
      <c r="O90" s="37">
        <f>(DE_transformed!E90/DE_transformed!E89-1)*100</f>
        <v>-3.6872107904957541</v>
      </c>
      <c r="P90" s="37">
        <f>(DE_transformed!F90/DE_transformed!F89-1)*100</f>
        <v>-3.0735423047829058</v>
      </c>
      <c r="Q90" s="37">
        <f>(DE_transformed!G90/DE_transformed!G89-1)*100</f>
        <v>-8.0640529737559969</v>
      </c>
      <c r="R90" s="37">
        <f>(DE_transformed!H90/DE_transformed!H89-1)*100</f>
        <v>-0.46407139889200755</v>
      </c>
      <c r="S90" s="37">
        <f>(DE_transformed!I90/DE_transformed!I89-1)*100</f>
        <v>0.14045594310547749</v>
      </c>
      <c r="T90" s="37">
        <f>(DE_transformed!J90/DE_transformed!J89-1)*100</f>
        <v>0.61343417832486757</v>
      </c>
      <c r="U90" s="37">
        <f>(DE_RAW!I90/DE_RAW!I89-1)*100</f>
        <v>0.81682942411243076</v>
      </c>
      <c r="V90" s="37">
        <f t="shared" si="7"/>
        <v>0.81682942411243076</v>
      </c>
      <c r="W90" s="37">
        <f t="shared" si="8"/>
        <v>0.81682942411243076</v>
      </c>
      <c r="X90" s="37">
        <f>100*(DE_RAW!L90/DE_RAW!L89-1)</f>
        <v>-0.26152368453586927</v>
      </c>
      <c r="Y90" s="37">
        <v>1.7104679907036699</v>
      </c>
      <c r="Z90" s="37">
        <f>(REA_transformed!B90/REA_transformed!B89-1)*100</f>
        <v>-0.26723114514267676</v>
      </c>
      <c r="AA90" s="37">
        <f>(REA_transformed!C90/REA_transformed!C89-1)*100</f>
        <v>-0.53082237132761056</v>
      </c>
      <c r="AB90" s="37">
        <f>(REA_transformed!D90/REA_transformed!D89-1)*100</f>
        <v>-0.11949870760642467</v>
      </c>
      <c r="AC90" s="37">
        <f>(REA_transformed!E90/REA_transformed!E89-1)*100</f>
        <v>-1.3133432251302146</v>
      </c>
      <c r="AD90" s="37">
        <f>(REA_transformed!F90/REA_transformed!F89-1)*100</f>
        <v>-1.5916542644549669</v>
      </c>
      <c r="AE90" s="37">
        <f>(REA_transformed!G90/REA_transformed!G89-1)*100</f>
        <v>0.30642130335600815</v>
      </c>
      <c r="AF90" s="37">
        <f>(REA_transformed!H90/REA_transformed!H89-1)*100</f>
        <v>-0.25486682512342318</v>
      </c>
      <c r="AG90" s="37">
        <f>(REA_transformed!I90/REA_transformed!I89-1)*100</f>
        <v>0.5697894130015202</v>
      </c>
      <c r="AH90" s="37">
        <f>(REA_transformed!J90/REA_transformed!J89-1)*100</f>
        <v>-0.12564399760973677</v>
      </c>
      <c r="AI90" s="37">
        <f>(REA_transformed!K90/REA_transformed!K89-1)*100</f>
        <v>-2.373154741938821</v>
      </c>
      <c r="AJ90" s="37">
        <f>(REA_transformed!L90/REA_transformed!L89-1)*100</f>
        <v>0.53325108840527324</v>
      </c>
      <c r="AK90" s="37">
        <f>(REA_transformed!T90/REA_transformed!T89-1)*100</f>
        <v>0.3964476285937879</v>
      </c>
      <c r="AL90" s="37">
        <f t="shared" si="9"/>
        <v>0.3964476285937879</v>
      </c>
      <c r="AM90" s="37">
        <f t="shared" si="10"/>
        <v>0.3964476285937879</v>
      </c>
      <c r="AN90" s="37">
        <v>-4.8403664028728803</v>
      </c>
      <c r="AO90" s="37">
        <f>(AWMD_exIreland!N174/AWMD_exIreland!N173-1)*100</f>
        <v>-0.20925706299965707</v>
      </c>
      <c r="AP90" s="37">
        <f>(AWMD_Updated!$AZ174/AWMD_Updated!$AZ173-1)*100</f>
        <v>-2.302521387779044</v>
      </c>
      <c r="AQ90">
        <f t="shared" si="6"/>
        <v>89</v>
      </c>
    </row>
    <row r="91" spans="1:43">
      <c r="A91" t="s">
        <v>424</v>
      </c>
      <c r="B91" s="37">
        <f>100*(EA_transformed!B91/EA_transformed!B90-1)</f>
        <v>0.57661423159813818</v>
      </c>
      <c r="C91" s="37">
        <f>100*(EA_transformed!C91/EA_transformed!C90-1)</f>
        <v>0.31940987390306486</v>
      </c>
      <c r="D91" s="37">
        <f>100*(EA_transformed!D91/EA_transformed!D90-1)</f>
        <v>0.14146913820798357</v>
      </c>
      <c r="E91" s="37">
        <f>100*(EA_transformed!E91/EA_transformed!E90-1)</f>
        <v>1.2411761092138596</v>
      </c>
      <c r="F91" s="37">
        <f>100*(EA_transformed!F91/EA_transformed!F90-1)</f>
        <v>0.96027364823587646</v>
      </c>
      <c r="G91" s="37">
        <f>100*(EA_transformed!G91/EA_transformed!G90-1)</f>
        <v>1.3667939838203802</v>
      </c>
      <c r="H91" s="37">
        <f>100*(EA_transformed!H91/EA_transformed!H90-1)</f>
        <v>0.12803434565706873</v>
      </c>
      <c r="I91" s="37">
        <v>-2.8540995590893901</v>
      </c>
      <c r="J91" s="37">
        <f>(AWMD_exIreland!I175/AWMD_exIreland!I174-1)*100</f>
        <v>0.24138681584553456</v>
      </c>
      <c r="K91" s="37">
        <v>8.1841269841269798E-2</v>
      </c>
      <c r="L91" s="37">
        <f>(DE_transformed!B91/DE_transformed!B90-1)*100</f>
        <v>1.1005089407451152</v>
      </c>
      <c r="M91" s="37">
        <f>(DE_transformed!C91/DE_transformed!C90-1)*100</f>
        <v>0.85790394998253028</v>
      </c>
      <c r="N91" s="37">
        <f>(DE_transformed!D91/DE_transformed!D90-1)*100</f>
        <v>-0.28228556805359739</v>
      </c>
      <c r="O91" s="37">
        <f>(DE_transformed!E91/DE_transformed!E90-1)*100</f>
        <v>3.7786827900559983</v>
      </c>
      <c r="P91" s="37">
        <f>(DE_transformed!F91/DE_transformed!F90-1)*100</f>
        <v>3.0121669744902935</v>
      </c>
      <c r="Q91" s="37">
        <f>(DE_transformed!G91/DE_transformed!G90-1)*100</f>
        <v>9.5424332982251734</v>
      </c>
      <c r="R91" s="37">
        <f>(DE_transformed!H91/DE_transformed!H90-1)*100</f>
        <v>0.23504136655612129</v>
      </c>
      <c r="S91" s="37">
        <f>(DE_transformed!I91/DE_transformed!I90-1)*100</f>
        <v>1.5841160199018267</v>
      </c>
      <c r="T91" s="37">
        <f>(DE_transformed!J91/DE_transformed!J90-1)*100</f>
        <v>0.29506339903631051</v>
      </c>
      <c r="U91" s="37">
        <f>(DE_RAW!I91/DE_RAW!I90-1)*100</f>
        <v>0.14823699814421332</v>
      </c>
      <c r="V91" s="37">
        <f t="shared" si="7"/>
        <v>0.14823699814421332</v>
      </c>
      <c r="W91" s="37">
        <f t="shared" si="8"/>
        <v>0.14823699814421332</v>
      </c>
      <c r="X91" s="37">
        <f>100*(DE_RAW!L91/DE_RAW!L90-1)</f>
        <v>-1.2662331470851829</v>
      </c>
      <c r="Y91" s="37">
        <v>2.3512124537853198</v>
      </c>
      <c r="Z91" s="37">
        <f>(REA_transformed!B91/REA_transformed!B90-1)*100</f>
        <v>0.36433069255232819</v>
      </c>
      <c r="AA91" s="37">
        <f>(REA_transformed!C91/REA_transformed!C90-1)*100</f>
        <v>0.10575451744123665</v>
      </c>
      <c r="AB91" s="37">
        <f>(REA_transformed!D91/REA_transformed!D90-1)*100</f>
        <v>0.29418563109548934</v>
      </c>
      <c r="AC91" s="37">
        <f>(REA_transformed!E91/REA_transformed!E90-1)*100</f>
        <v>0.34775841375116467</v>
      </c>
      <c r="AD91" s="37">
        <f>(REA_transformed!F91/REA_transformed!F90-1)*100</f>
        <v>0.56049860714284527</v>
      </c>
      <c r="AE91" s="37">
        <f>(REA_transformed!G91/REA_transformed!G90-1)*100</f>
        <v>-0.86695603065045646</v>
      </c>
      <c r="AF91" s="37">
        <f>(REA_transformed!H91/REA_transformed!H90-1)*100</f>
        <v>-1.296246589383776</v>
      </c>
      <c r="AG91" s="37">
        <f>(REA_transformed!I91/REA_transformed!I90-1)*100</f>
        <v>1.2248025716921518</v>
      </c>
      <c r="AH91" s="37">
        <f>(REA_transformed!J91/REA_transformed!J90-1)*100</f>
        <v>1.2986769348523275</v>
      </c>
      <c r="AI91" s="37">
        <f>(REA_transformed!K91/REA_transformed!K90-1)*100</f>
        <v>-1.3996590954020838</v>
      </c>
      <c r="AJ91" s="37">
        <f>(REA_transformed!L91/REA_transformed!L90-1)*100</f>
        <v>-6.1726905313030933E-3</v>
      </c>
      <c r="AK91" s="37">
        <f>(REA_transformed!T91/REA_transformed!T90-1)*100</f>
        <v>0.28855531090936637</v>
      </c>
      <c r="AL91" s="37">
        <f t="shared" si="9"/>
        <v>0.28855531090936637</v>
      </c>
      <c r="AM91" s="37">
        <f t="shared" si="10"/>
        <v>0.28855531090936637</v>
      </c>
      <c r="AN91" s="37">
        <v>-4.8085911222063897</v>
      </c>
      <c r="AO91" s="37">
        <f>(AWMD_exIreland!N175/AWMD_exIreland!N174-1)*100</f>
        <v>-1.3511828671043502</v>
      </c>
      <c r="AP91" s="37">
        <f>(AWMD_Updated!$AZ175/AWMD_Updated!$AZ174-1)*100</f>
        <v>-0.15229999131517458</v>
      </c>
      <c r="AQ91">
        <f t="shared" si="6"/>
        <v>90</v>
      </c>
    </row>
    <row r="92" spans="1:43">
      <c r="A92" t="s">
        <v>425</v>
      </c>
      <c r="B92" s="37">
        <f>100*(EA_transformed!B92/EA_transformed!B91-1)</f>
        <v>0.18319609463108844</v>
      </c>
      <c r="C92" s="37">
        <f>100*(EA_transformed!C92/EA_transformed!C91-1)</f>
        <v>0.20292189345541001</v>
      </c>
      <c r="D92" s="37">
        <f>100*(EA_transformed!D92/EA_transformed!D91-1)</f>
        <v>0.1502436464390966</v>
      </c>
      <c r="E92" s="37">
        <f>100*(EA_transformed!E92/EA_transformed!E91-1)</f>
        <v>0.31780888807866337</v>
      </c>
      <c r="F92" s="37">
        <f>100*(EA_transformed!F92/EA_transformed!F91-1)</f>
        <v>0.93906475359879504</v>
      </c>
      <c r="G92" s="37">
        <f>100*(EA_transformed!G92/EA_transformed!G91-1)</f>
        <v>1.5429449776076742</v>
      </c>
      <c r="H92" s="37">
        <f>100*(EA_transformed!H92/EA_transformed!H91-1)</f>
        <v>0.15074438278313007</v>
      </c>
      <c r="I92" s="37">
        <v>-2.9738823884207202</v>
      </c>
      <c r="J92" s="37">
        <f>(AWMD_exIreland!I176/AWMD_exIreland!I175-1)*100</f>
        <v>0.12967540139623424</v>
      </c>
      <c r="K92" s="37">
        <v>8.5348484848484799E-2</v>
      </c>
      <c r="L92" s="37">
        <f>(DE_transformed!B92/DE_transformed!B91-1)*100</f>
        <v>0.4436046727316123</v>
      </c>
      <c r="M92" s="37">
        <f>(DE_transformed!C92/DE_transformed!C91-1)*100</f>
        <v>0.31175310162252501</v>
      </c>
      <c r="N92" s="37">
        <f>(DE_transformed!D92/DE_transformed!D91-1)*100</f>
        <v>0.76818663920679153</v>
      </c>
      <c r="O92" s="37">
        <f>(DE_transformed!E92/DE_transformed!E91-1)*100</f>
        <v>2.3169252156862719E-2</v>
      </c>
      <c r="P92" s="37">
        <f>(DE_transformed!F92/DE_transformed!F91-1)*100</f>
        <v>-2.6709602990249159E-2</v>
      </c>
      <c r="Q92" s="37">
        <f>(DE_transformed!G92/DE_transformed!G91-1)*100</f>
        <v>0.37587023463623304</v>
      </c>
      <c r="R92" s="37">
        <f>(DE_transformed!H92/DE_transformed!H91-1)*100</f>
        <v>1.6463643420551177</v>
      </c>
      <c r="S92" s="37">
        <f>(DE_transformed!I92/DE_transformed!I91-1)*100</f>
        <v>1.4948875177275722</v>
      </c>
      <c r="T92" s="37">
        <f>(DE_transformed!J92/DE_transformed!J91-1)*100</f>
        <v>-0.10555910284265613</v>
      </c>
      <c r="U92" s="37">
        <f>(DE_RAW!I92/DE_RAW!I91-1)*100</f>
        <v>0.4835994260081522</v>
      </c>
      <c r="V92" s="37">
        <f t="shared" si="7"/>
        <v>0.4835994260081522</v>
      </c>
      <c r="W92" s="37">
        <f t="shared" si="8"/>
        <v>0.4835994260081522</v>
      </c>
      <c r="X92" s="37">
        <f>100*(DE_RAW!L92/DE_RAW!L91-1)</f>
        <v>-0.4258812168034809</v>
      </c>
      <c r="Y92" s="37">
        <v>2.9704220197145701</v>
      </c>
      <c r="Z92" s="37">
        <f>(REA_transformed!B92/REA_transformed!B91-1)*100</f>
        <v>7.5680397342869909E-2</v>
      </c>
      <c r="AA92" s="37">
        <f>(REA_transformed!C92/REA_transformed!C91-1)*100</f>
        <v>0.15780999839958287</v>
      </c>
      <c r="AB92" s="37">
        <f>(REA_transformed!D92/REA_transformed!D91-1)*100</f>
        <v>-7.3920835572849342E-2</v>
      </c>
      <c r="AC92" s="37">
        <f>(REA_transformed!E92/REA_transformed!E91-1)*100</f>
        <v>0.42381348680522457</v>
      </c>
      <c r="AD92" s="37">
        <f>(REA_transformed!F92/REA_transformed!F91-1)*100</f>
        <v>0.43847778894336997</v>
      </c>
      <c r="AE92" s="37">
        <f>(REA_transformed!G92/REA_transformed!G91-1)*100</f>
        <v>0.33887685743223539</v>
      </c>
      <c r="AF92" s="37">
        <f>(REA_transformed!H92/REA_transformed!H91-1)*100</f>
        <v>0.38942761413616189</v>
      </c>
      <c r="AG92" s="37">
        <f>(REA_transformed!I92/REA_transformed!I91-1)*100</f>
        <v>0.68123226318386187</v>
      </c>
      <c r="AH92" s="37">
        <f>(REA_transformed!J92/REA_transformed!J91-1)*100</f>
        <v>1.5579314039065428</v>
      </c>
      <c r="AI92" s="37">
        <f>(REA_transformed!K92/REA_transformed!K91-1)*100</f>
        <v>1.2011038755826764</v>
      </c>
      <c r="AJ92" s="37">
        <f>(REA_transformed!L92/REA_transformed!L91-1)*100</f>
        <v>0.18538920980422091</v>
      </c>
      <c r="AK92" s="37">
        <f>(REA_transformed!T92/REA_transformed!T91-1)*100</f>
        <v>-2.0549175856476865E-4</v>
      </c>
      <c r="AL92" s="37">
        <f t="shared" si="9"/>
        <v>-2.0549175856476865E-4</v>
      </c>
      <c r="AM92" s="37">
        <f t="shared" si="10"/>
        <v>-2.0549175856476865E-4</v>
      </c>
      <c r="AN92" s="37">
        <v>-4.9610809582431097</v>
      </c>
      <c r="AO92" s="37">
        <f>(AWMD_exIreland!N176/AWMD_exIreland!N175-1)*100</f>
        <v>-0.16756917917811753</v>
      </c>
      <c r="AP92" s="37">
        <f>(AWMD_Updated!$AZ176/AWMD_Updated!$AZ175-1)*100</f>
        <v>-2.1196257085910886</v>
      </c>
      <c r="AQ92">
        <f t="shared" si="6"/>
        <v>91</v>
      </c>
    </row>
    <row r="93" spans="1:43">
      <c r="A93" t="s">
        <v>426</v>
      </c>
      <c r="B93" s="37">
        <f>100*(EA_transformed!B93/EA_transformed!B92-1)</f>
        <v>0.21422155851706925</v>
      </c>
      <c r="C93" s="37">
        <f>100*(EA_transformed!C93/EA_transformed!C92-1)</f>
        <v>5.3715514985852586E-2</v>
      </c>
      <c r="D93" s="37">
        <f>100*(EA_transformed!D93/EA_transformed!D92-1)</f>
        <v>0.10642406858012432</v>
      </c>
      <c r="E93" s="37">
        <f>100*(EA_transformed!E93/EA_transformed!E92-1)</f>
        <v>1.0963794816116534</v>
      </c>
      <c r="F93" s="37">
        <f>100*(EA_transformed!F93/EA_transformed!F92-1)</f>
        <v>0.82748046820297905</v>
      </c>
      <c r="G93" s="37">
        <f>100*(EA_transformed!G93/EA_transformed!G92-1)</f>
        <v>0.75202442436446137</v>
      </c>
      <c r="H93" s="37">
        <f>100*(EA_transformed!H93/EA_transformed!H92-1)</f>
        <v>1.2787739699193779E-2</v>
      </c>
      <c r="I93" s="37">
        <v>-2.9042117346055898</v>
      </c>
      <c r="J93" s="37">
        <f>(AWMD_exIreland!I177/AWMD_exIreland!I176-1)*100</f>
        <v>9.8716475003279847E-2</v>
      </c>
      <c r="K93" s="37">
        <v>0.12007812499999999</v>
      </c>
      <c r="L93" s="37">
        <f>(DE_transformed!B93/DE_transformed!B92-1)*100</f>
        <v>7.6627078064972487E-2</v>
      </c>
      <c r="M93" s="37">
        <f>(DE_transformed!C93/DE_transformed!C92-1)*100</f>
        <v>-0.76752429905612152</v>
      </c>
      <c r="N93" s="37">
        <f>(DE_transformed!D93/DE_transformed!D92-1)*100</f>
        <v>-3.5800059118074046E-2</v>
      </c>
      <c r="O93" s="37">
        <f>(DE_transformed!E93/DE_transformed!E92-1)*100</f>
        <v>1.8109914023169527</v>
      </c>
      <c r="P93" s="37">
        <f>(DE_transformed!F93/DE_transformed!F92-1)*100</f>
        <v>1.8346283214949022</v>
      </c>
      <c r="Q93" s="37">
        <f>(DE_transformed!G93/DE_transformed!G92-1)*100</f>
        <v>1.6445214996581026</v>
      </c>
      <c r="R93" s="37">
        <f>(DE_transformed!H93/DE_transformed!H92-1)*100</f>
        <v>1.6680808239904144</v>
      </c>
      <c r="S93" s="37">
        <f>(DE_transformed!I93/DE_transformed!I92-1)*100</f>
        <v>-2.5583984990962261E-2</v>
      </c>
      <c r="T93" s="37">
        <f>(DE_transformed!J93/DE_transformed!J92-1)*100</f>
        <v>0.21211947909236528</v>
      </c>
      <c r="U93" s="37">
        <f>(DE_RAW!I93/DE_RAW!I92-1)*100</f>
        <v>0.39918588568665925</v>
      </c>
      <c r="V93" s="37">
        <f t="shared" si="7"/>
        <v>0.39918588568665925</v>
      </c>
      <c r="W93" s="37">
        <f t="shared" si="8"/>
        <v>0.39918588568665925</v>
      </c>
      <c r="X93" s="37">
        <f>100*(DE_RAW!L93/DE_RAW!L92-1)</f>
        <v>3.103511817592608E-2</v>
      </c>
      <c r="Y93" s="37">
        <v>3.0147584116356598</v>
      </c>
      <c r="Z93" s="37">
        <f>(REA_transformed!B93/REA_transformed!B92-1)*100</f>
        <v>0.26776278123736841</v>
      </c>
      <c r="AA93" s="37">
        <f>(REA_transformed!C93/REA_transformed!C92-1)*100</f>
        <v>0.37797948412852111</v>
      </c>
      <c r="AB93" s="37">
        <f>(REA_transformed!D93/REA_transformed!D92-1)*100</f>
        <v>0.15686673630657122</v>
      </c>
      <c r="AC93" s="37">
        <f>(REA_transformed!E93/REA_transformed!E92-1)*100</f>
        <v>0.83598750485391893</v>
      </c>
      <c r="AD93" s="37">
        <f>(REA_transformed!F93/REA_transformed!F92-1)*100</f>
        <v>1.401771644807015</v>
      </c>
      <c r="AE93" s="37">
        <f>(REA_transformed!G93/REA_transformed!G92-1)*100</f>
        <v>-2.4443254426762095</v>
      </c>
      <c r="AF93" s="37">
        <f>(REA_transformed!H93/REA_transformed!H92-1)*100</f>
        <v>-2.4776842554673828</v>
      </c>
      <c r="AG93" s="37">
        <f>(REA_transformed!I93/REA_transformed!I92-1)*100</f>
        <v>0.51804720830461726</v>
      </c>
      <c r="AH93" s="37">
        <f>(REA_transformed!J93/REA_transformed!J92-1)*100</f>
        <v>0.9960517886880238</v>
      </c>
      <c r="AI93" s="37">
        <f>(REA_transformed!K93/REA_transformed!K92-1)*100</f>
        <v>-0.52976253600289791</v>
      </c>
      <c r="AJ93" s="37">
        <f>(REA_transformed!L93/REA_transformed!L92-1)*100</f>
        <v>-7.825836441287537E-2</v>
      </c>
      <c r="AK93" s="37">
        <f>(REA_transformed!T93/REA_transformed!T92-1)*100</f>
        <v>-1.9412429615062177E-2</v>
      </c>
      <c r="AL93" s="37">
        <f t="shared" si="9"/>
        <v>-1.9412429615062177E-2</v>
      </c>
      <c r="AM93" s="37">
        <f t="shared" si="10"/>
        <v>-1.9412429615062177E-2</v>
      </c>
      <c r="AN93" s="37">
        <v>-4.7628879285463102</v>
      </c>
      <c r="AO93" s="37">
        <f>(AWMD_exIreland!N177/AWMD_exIreland!N176-1)*100</f>
        <v>-0.40949207274381116</v>
      </c>
      <c r="AP93" s="37">
        <f>(AWMD_Updated!$AZ177/AWMD_Updated!$AZ176-1)*100</f>
        <v>-1.5639662636132368</v>
      </c>
      <c r="AQ93">
        <f t="shared" si="6"/>
        <v>92</v>
      </c>
    </row>
    <row r="94" spans="1:43">
      <c r="A94" t="s">
        <v>427</v>
      </c>
      <c r="B94" s="37">
        <f>100*(EA_transformed!B94/EA_transformed!B93-1)</f>
        <v>0.32078321333330884</v>
      </c>
      <c r="C94" s="37">
        <f>100*(EA_transformed!C94/EA_transformed!C93-1)</f>
        <v>-8.1307844123901241E-2</v>
      </c>
      <c r="D94" s="37">
        <f>100*(EA_transformed!D94/EA_transformed!D93-1)</f>
        <v>0.11588274044087576</v>
      </c>
      <c r="E94" s="37">
        <f>100*(EA_transformed!E94/EA_transformed!E93-1)</f>
        <v>-0.16914346894891796</v>
      </c>
      <c r="F94" s="37">
        <f>100*(EA_transformed!F94/EA_transformed!F93-1)</f>
        <v>0.56273706726104322</v>
      </c>
      <c r="G94" s="37">
        <f>100*(EA_transformed!G94/EA_transformed!G93-1)</f>
        <v>0.33032555531580243</v>
      </c>
      <c r="H94" s="37">
        <f>100*(EA_transformed!H94/EA_transformed!H93-1)</f>
        <v>0.18238012620868105</v>
      </c>
      <c r="I94" s="37">
        <v>-2.7694984490049501</v>
      </c>
      <c r="J94" s="37">
        <f>(AWMD_exIreland!I178/AWMD_exIreland!I177-1)*100</f>
        <v>0.42814724232516088</v>
      </c>
      <c r="K94" s="37">
        <v>0.18217460317460299</v>
      </c>
      <c r="L94" s="37">
        <f>(DE_transformed!B94/DE_transformed!B93-1)*100</f>
        <v>0.99484005494014927</v>
      </c>
      <c r="M94" s="37">
        <f>(DE_transformed!C94/DE_transformed!C93-1)*100</f>
        <v>0.24233606442052302</v>
      </c>
      <c r="N94" s="37">
        <f>(DE_transformed!D94/DE_transformed!D93-1)*100</f>
        <v>0.38394456059527293</v>
      </c>
      <c r="O94" s="37">
        <f>(DE_transformed!E94/DE_transformed!E93-1)*100</f>
        <v>1.8166700303708705</v>
      </c>
      <c r="P94" s="37">
        <f>(DE_transformed!F94/DE_transformed!F93-1)*100</f>
        <v>2.441656621058641</v>
      </c>
      <c r="Q94" s="37">
        <f>(DE_transformed!G94/DE_transformed!G93-1)*100</f>
        <v>-2.593212914423404</v>
      </c>
      <c r="R94" s="37">
        <f>(DE_transformed!H94/DE_transformed!H93-1)*100</f>
        <v>-0.18497627711914211</v>
      </c>
      <c r="S94" s="37">
        <f>(DE_transformed!I94/DE_transformed!I93-1)*100</f>
        <v>0.10166395810227158</v>
      </c>
      <c r="T94" s="37">
        <f>(DE_transformed!J94/DE_transformed!J93-1)*100</f>
        <v>0.41927143506783615</v>
      </c>
      <c r="U94" s="37">
        <f>(DE_RAW!I94/DE_RAW!I93-1)*100</f>
        <v>0.70447774567121701</v>
      </c>
      <c r="V94" s="37">
        <f t="shared" si="7"/>
        <v>0.70447774567121701</v>
      </c>
      <c r="W94" s="37">
        <f t="shared" si="8"/>
        <v>0.70447774567121701</v>
      </c>
      <c r="X94" s="37">
        <f>100*(DE_RAW!L94/DE_RAW!L93-1)</f>
        <v>-6.011188567108805E-2</v>
      </c>
      <c r="Y94" s="37">
        <v>3.6145147838231599</v>
      </c>
      <c r="Z94" s="37">
        <f>(REA_transformed!B94/REA_transformed!B93-1)*100</f>
        <v>4.7536274970738646E-2</v>
      </c>
      <c r="AA94" s="37">
        <f>(REA_transformed!C94/REA_transformed!C93-1)*100</f>
        <v>-0.20834751377240002</v>
      </c>
      <c r="AB94" s="37">
        <f>(REA_transformed!D94/REA_transformed!D93-1)*100</f>
        <v>1.8562017651446716E-2</v>
      </c>
      <c r="AC94" s="37">
        <f>(REA_transformed!E94/REA_transformed!E93-1)*100</f>
        <v>-0.89595195534039052</v>
      </c>
      <c r="AD94" s="37">
        <f>(REA_transformed!F94/REA_transformed!F93-1)*100</f>
        <v>-1.1953072413438237</v>
      </c>
      <c r="AE94" s="37">
        <f>(REA_transformed!G94/REA_transformed!G93-1)*100</f>
        <v>0.90808091735794516</v>
      </c>
      <c r="AF94" s="37">
        <f>(REA_transformed!H94/REA_transformed!H93-1)*100</f>
        <v>0.89510925729596735</v>
      </c>
      <c r="AG94" s="37">
        <f>(REA_transformed!I94/REA_transformed!I93-1)*100</f>
        <v>0.83995164771548669</v>
      </c>
      <c r="AH94" s="37">
        <f>(REA_transformed!J94/REA_transformed!J93-1)*100</f>
        <v>0.4013910131440257</v>
      </c>
      <c r="AI94" s="37">
        <f>(REA_transformed!K94/REA_transformed!K93-1)*100</f>
        <v>-0.65938861007907024</v>
      </c>
      <c r="AJ94" s="37">
        <f>(REA_transformed!L94/REA_transformed!L93-1)*100</f>
        <v>7.7539219799582781E-3</v>
      </c>
      <c r="AK94" s="37">
        <f>(REA_transformed!T94/REA_transformed!T93-1)*100</f>
        <v>0.33252708787643304</v>
      </c>
      <c r="AL94" s="37">
        <f t="shared" si="9"/>
        <v>0.33252708787643304</v>
      </c>
      <c r="AM94" s="37">
        <f t="shared" si="10"/>
        <v>0.33252708787643304</v>
      </c>
      <c r="AN94" s="37">
        <v>-4.7775677649241999</v>
      </c>
      <c r="AO94" s="37">
        <f>(AWMD_exIreland!N178/AWMD_exIreland!N177-1)*100</f>
        <v>-0.19980573694372561</v>
      </c>
      <c r="AP94" s="37">
        <f>(AWMD_Updated!$AZ178/AWMD_Updated!$AZ177-1)*100</f>
        <v>-1.4593139937446931</v>
      </c>
      <c r="AQ94">
        <f t="shared" si="6"/>
        <v>93</v>
      </c>
    </row>
    <row r="95" spans="1:43">
      <c r="A95" t="s">
        <v>428</v>
      </c>
      <c r="B95" s="37">
        <f>100*(EA_transformed!B95/EA_transformed!B94-1)</f>
        <v>0.12927043128465598</v>
      </c>
      <c r="C95" s="37">
        <f>100*(EA_transformed!C95/EA_transformed!C94-1)</f>
        <v>0.33965873366152977</v>
      </c>
      <c r="D95" s="37">
        <f>100*(EA_transformed!D95/EA_transformed!D94-1)</f>
        <v>8.0906779801992457E-2</v>
      </c>
      <c r="E95" s="37">
        <f>100*(EA_transformed!E95/EA_transformed!E94-1)</f>
        <v>-0.42258007649144114</v>
      </c>
      <c r="F95" s="37">
        <f>100*(EA_transformed!F95/EA_transformed!F94-1)</f>
        <v>0.93899100831846827</v>
      </c>
      <c r="G95" s="37">
        <f>100*(EA_transformed!G95/EA_transformed!G94-1)</f>
        <v>1.2731698450255235</v>
      </c>
      <c r="H95" s="37">
        <f>100*(EA_transformed!H95/EA_transformed!H94-1)</f>
        <v>0.60372824516212731</v>
      </c>
      <c r="I95" s="37">
        <v>-2.63159955907481</v>
      </c>
      <c r="J95" s="37">
        <f>(AWMD_exIreland!I179/AWMD_exIreland!I178-1)*100</f>
        <v>0.20480799211972656</v>
      </c>
      <c r="K95" s="37">
        <v>0.191564516129032</v>
      </c>
      <c r="L95" s="37">
        <f>(DE_transformed!B95/DE_transformed!B94-1)*100</f>
        <v>-0.11088123920016679</v>
      </c>
      <c r="M95" s="37">
        <f>(DE_transformed!C95/DE_transformed!C94-1)*100</f>
        <v>0.33118842812742688</v>
      </c>
      <c r="N95" s="37">
        <f>(DE_transformed!D95/DE_transformed!D94-1)*100</f>
        <v>0.41251109189341939</v>
      </c>
      <c r="O95" s="37">
        <f>(DE_transformed!E95/DE_transformed!E94-1)*100</f>
        <v>-1.1892501919465559</v>
      </c>
      <c r="P95" s="37">
        <f>(DE_transformed!F95/DE_transformed!F94-1)*100</f>
        <v>-1.0298750193568629</v>
      </c>
      <c r="Q95" s="37">
        <f>(DE_transformed!G95/DE_transformed!G94-1)*100</f>
        <v>-2.3719224365757352</v>
      </c>
      <c r="R95" s="37">
        <f>(DE_transformed!H95/DE_transformed!H94-1)*100</f>
        <v>0.8304195328543873</v>
      </c>
      <c r="S95" s="37">
        <f>(DE_transformed!I95/DE_transformed!I94-1)*100</f>
        <v>1.5265851818039078</v>
      </c>
      <c r="T95" s="37">
        <f>(DE_transformed!J95/DE_transformed!J94-1)*100</f>
        <v>1.047802786422114</v>
      </c>
      <c r="U95" s="37">
        <f>(DE_RAW!I95/DE_RAW!I94-1)*100</f>
        <v>0.53717399766444185</v>
      </c>
      <c r="V95" s="37">
        <f t="shared" si="7"/>
        <v>0.53717399766444185</v>
      </c>
      <c r="W95" s="37">
        <f t="shared" si="8"/>
        <v>0.53717399766444185</v>
      </c>
      <c r="X95" s="37">
        <f>100*(DE_RAW!L95/DE_RAW!L94-1)</f>
        <v>-1.1030374761105577</v>
      </c>
      <c r="Y95" s="37">
        <v>3.4198950838974</v>
      </c>
      <c r="Z95" s="37">
        <f>(REA_transformed!B95/REA_transformed!B94-1)*100</f>
        <v>0.22359797864188735</v>
      </c>
      <c r="AA95" s="37">
        <f>(REA_transformed!C95/REA_transformed!C94-1)*100</f>
        <v>0.33954199485475289</v>
      </c>
      <c r="AB95" s="37">
        <f>(REA_transformed!D95/REA_transformed!D94-1)*100</f>
        <v>-4.2327805483399761E-2</v>
      </c>
      <c r="AC95" s="37">
        <f>(REA_transformed!E95/REA_transformed!E94-1)*100</f>
        <v>-0.13679576221075074</v>
      </c>
      <c r="AD95" s="37">
        <f>(REA_transformed!F95/REA_transformed!F94-1)*100</f>
        <v>0.17641047035423796</v>
      </c>
      <c r="AE95" s="37">
        <f>(REA_transformed!G95/REA_transformed!G94-1)*100</f>
        <v>-1.9849556342255936</v>
      </c>
      <c r="AF95" s="37">
        <f>(REA_transformed!H95/REA_transformed!H94-1)*100</f>
        <v>-2.1147616710261219</v>
      </c>
      <c r="AG95" s="37">
        <f>(REA_transformed!I95/REA_transformed!I94-1)*100</f>
        <v>0.97649668186994276</v>
      </c>
      <c r="AH95" s="37">
        <f>(REA_transformed!J95/REA_transformed!J94-1)*100</f>
        <v>1.1945889522985365</v>
      </c>
      <c r="AI95" s="37">
        <f>(REA_transformed!K95/REA_transformed!K94-1)*100</f>
        <v>-0.27323115193301772</v>
      </c>
      <c r="AJ95" s="37">
        <f>(REA_transformed!L95/REA_transformed!L94-1)*100</f>
        <v>0.42587709339034774</v>
      </c>
      <c r="AK95" s="37">
        <f>(REA_transformed!T95/REA_transformed!T94-1)*100</f>
        <v>7.1358008934452322E-2</v>
      </c>
      <c r="AL95" s="37">
        <f t="shared" si="9"/>
        <v>7.1358008934452322E-2</v>
      </c>
      <c r="AM95" s="37">
        <f t="shared" si="10"/>
        <v>7.1358008934452322E-2</v>
      </c>
      <c r="AN95" s="37">
        <v>-4.7518706548668002</v>
      </c>
      <c r="AO95" s="37">
        <f>(AWMD_exIreland!N179/AWMD_exIreland!N178-1)*100</f>
        <v>-0.68409111808868106</v>
      </c>
      <c r="AP95" s="37">
        <f>(AWMD_Updated!$AZ179/AWMD_Updated!$AZ178-1)*100</f>
        <v>0.33548545194346246</v>
      </c>
      <c r="AQ95">
        <f t="shared" si="6"/>
        <v>94</v>
      </c>
    </row>
    <row r="96" spans="1:43">
      <c r="A96" t="s">
        <v>134</v>
      </c>
      <c r="B96" s="37">
        <f>100*(EA_transformed!B96/EA_transformed!B95-1)</f>
        <v>0.41556138249265739</v>
      </c>
      <c r="C96" s="37">
        <f>100*(EA_transformed!C96/EA_transformed!C95-1)</f>
        <v>0.45328054957145536</v>
      </c>
      <c r="D96" s="37">
        <f>100*(EA_transformed!D96/EA_transformed!D95-1)</f>
        <v>0.31777660528544693</v>
      </c>
      <c r="E96" s="37">
        <f>100*(EA_transformed!E96/EA_transformed!E95-1)</f>
        <v>0.2520922326239905</v>
      </c>
      <c r="F96" s="37">
        <f>100*(EA_transformed!F96/EA_transformed!F95-1)</f>
        <v>1.4981345767497212</v>
      </c>
      <c r="G96" s="37">
        <f>100*(EA_transformed!G96/EA_transformed!G95-1)</f>
        <v>1.4792821179483662</v>
      </c>
      <c r="H96" s="37">
        <f>100*(EA_transformed!H96/EA_transformed!H95-1)</f>
        <v>0.41239904864893706</v>
      </c>
      <c r="I96" s="37">
        <v>-2.6194463342836301</v>
      </c>
      <c r="J96" s="37">
        <f>(AWMD_exIreland!I180/AWMD_exIreland!I179-1)*100</f>
        <v>0.20111211550550845</v>
      </c>
      <c r="K96" s="37">
        <v>2.29696969696969E-2</v>
      </c>
      <c r="L96" s="37">
        <f>(DE_transformed!B96/DE_transformed!B95-1)*100</f>
        <v>0.45126980821055263</v>
      </c>
      <c r="M96" s="37">
        <f>(DE_transformed!C96/DE_transformed!C95-1)*100</f>
        <v>0.67291688462194355</v>
      </c>
      <c r="N96" s="37">
        <f>(DE_transformed!D96/DE_transformed!D95-1)*100</f>
        <v>0.69309336412983757</v>
      </c>
      <c r="O96" s="37">
        <f>(DE_transformed!E96/DE_transformed!E95-1)*100</f>
        <v>-0.27095616343708606</v>
      </c>
      <c r="P96" s="37">
        <f>(DE_transformed!F96/DE_transformed!F95-1)*100</f>
        <v>-0.16646286650209285</v>
      </c>
      <c r="Q96" s="37">
        <f>(DE_transformed!G96/DE_transformed!G95-1)*100</f>
        <v>-1.0570267571313408</v>
      </c>
      <c r="R96" s="37">
        <f>(DE_transformed!H96/DE_transformed!H95-1)*100</f>
        <v>1.6663687753425194</v>
      </c>
      <c r="S96" s="37">
        <f>(DE_transformed!I96/DE_transformed!I95-1)*100</f>
        <v>0.55466233454610769</v>
      </c>
      <c r="T96" s="37">
        <f>(DE_transformed!J96/DE_transformed!J95-1)*100</f>
        <v>0.68356397549624859</v>
      </c>
      <c r="U96" s="37">
        <f>(DE_RAW!I96/DE_RAW!I95-1)*100</f>
        <v>0.19580079205292478</v>
      </c>
      <c r="V96" s="37">
        <f t="shared" si="7"/>
        <v>0.19580079205292478</v>
      </c>
      <c r="W96" s="37">
        <f t="shared" si="8"/>
        <v>0.19580079205292478</v>
      </c>
      <c r="X96" s="37">
        <f>100*(DE_RAW!L96/DE_RAW!L95-1)</f>
        <v>7.0628396539218485E-2</v>
      </c>
      <c r="Y96" s="37">
        <v>3.2869307679505102</v>
      </c>
      <c r="Z96" s="37">
        <f>(REA_transformed!B96/REA_transformed!B95-1)*100</f>
        <v>0.39561246966401953</v>
      </c>
      <c r="AA96" s="37">
        <f>(REA_transformed!C96/REA_transformed!C95-1)*100</f>
        <v>0.36185728997222277</v>
      </c>
      <c r="AB96" s="37">
        <f>(REA_transformed!D96/REA_transformed!D95-1)*100</f>
        <v>0.17701948275652413</v>
      </c>
      <c r="AC96" s="37">
        <f>(REA_transformed!E96/REA_transformed!E95-1)*100</f>
        <v>0.44355958332464862</v>
      </c>
      <c r="AD96" s="37">
        <f>(REA_transformed!F96/REA_transformed!F95-1)*100</f>
        <v>0.82513047096139935</v>
      </c>
      <c r="AE96" s="37">
        <f>(REA_transformed!G96/REA_transformed!G95-1)*100</f>
        <v>-1.8576548977469631</v>
      </c>
      <c r="AF96" s="37">
        <f>(REA_transformed!H96/REA_transformed!H95-1)*100</f>
        <v>-1.8742571344511516</v>
      </c>
      <c r="AG96" s="37">
        <f>(REA_transformed!I96/REA_transformed!I95-1)*100</f>
        <v>1.4333046470615951</v>
      </c>
      <c r="AH96" s="37">
        <f>(REA_transformed!J96/REA_transformed!J95-1)*100</f>
        <v>1.7669929516677563</v>
      </c>
      <c r="AI96" s="37">
        <f>(REA_transformed!K96/REA_transformed!K95-1)*100</f>
        <v>2.641484013432871</v>
      </c>
      <c r="AJ96" s="37">
        <f>(REA_transformed!L96/REA_transformed!L95-1)*100</f>
        <v>0.30574612845868376</v>
      </c>
      <c r="AK96" s="37">
        <f>(REA_transformed!T96/REA_transformed!T95-1)*100</f>
        <v>0.20456995163513625</v>
      </c>
      <c r="AL96" s="37">
        <f t="shared" si="9"/>
        <v>0.20456995163513625</v>
      </c>
      <c r="AM96" s="37">
        <f t="shared" si="10"/>
        <v>0.20456995163513625</v>
      </c>
      <c r="AN96" s="37">
        <v>-4.4886221344449604</v>
      </c>
      <c r="AO96" s="37">
        <f>(AWMD_exIreland!N180/AWMD_exIreland!N179-1)*100</f>
        <v>-0.11494576363840769</v>
      </c>
      <c r="AP96" s="37">
        <f>(AWMD_Updated!$AZ180/AWMD_Updated!$AZ179-1)*100</f>
        <v>2.1678981089936045</v>
      </c>
      <c r="AQ96">
        <f t="shared" si="6"/>
        <v>95</v>
      </c>
    </row>
    <row r="97" spans="1:43">
      <c r="A97" t="s">
        <v>429</v>
      </c>
      <c r="B97" s="37">
        <f>100*(EA_transformed!B97/EA_transformed!B96-1)</f>
        <v>0.34209655997492483</v>
      </c>
      <c r="C97" s="37">
        <f>100*(EA_transformed!C97/EA_transformed!C96-1)</f>
        <v>0.46524111926971035</v>
      </c>
      <c r="D97" s="37">
        <f>100*(EA_transformed!D97/EA_transformed!D96-1)</f>
        <v>0.30976261690791596</v>
      </c>
      <c r="E97" s="37">
        <f>100*(EA_transformed!E97/EA_transformed!E96-1)</f>
        <v>0.29068564306828915</v>
      </c>
      <c r="F97" s="37">
        <f>100*(EA_transformed!F97/EA_transformed!F96-1)</f>
        <v>1.3051743194524956</v>
      </c>
      <c r="G97" s="37">
        <f>100*(EA_transformed!G97/EA_transformed!G96-1)</f>
        <v>0.86334401113667969</v>
      </c>
      <c r="H97" s="37">
        <f>100*(EA_transformed!H97/EA_transformed!H96-1)</f>
        <v>0.1640370103072275</v>
      </c>
      <c r="I97" s="37">
        <v>-2.1483623561657201</v>
      </c>
      <c r="J97" s="37">
        <f>(AWMD_exIreland!I181/AWMD_exIreland!I180-1)*100</f>
        <v>0.27968031072012067</v>
      </c>
      <c r="K97" s="37">
        <v>-1.5109375E-2</v>
      </c>
      <c r="L97" s="37">
        <f>(DE_transformed!B97/DE_transformed!B96-1)*100</f>
        <v>0.64227722430092449</v>
      </c>
      <c r="M97" s="37">
        <f>(DE_transformed!C97/DE_transformed!C96-1)*100</f>
        <v>0.36847855074533253</v>
      </c>
      <c r="N97" s="37">
        <f>(DE_transformed!D97/DE_transformed!D96-1)*100</f>
        <v>0.5780205725623544</v>
      </c>
      <c r="O97" s="37">
        <f>(DE_transformed!E97/DE_transformed!E96-1)*100</f>
        <v>0.69407750202343799</v>
      </c>
      <c r="P97" s="37">
        <f>(DE_transformed!F97/DE_transformed!F96-1)*100</f>
        <v>0.58874701115871897</v>
      </c>
      <c r="Q97" s="37">
        <f>(DE_transformed!G97/DE_transformed!G96-1)*100</f>
        <v>1.4935779800150151</v>
      </c>
      <c r="R97" s="37">
        <f>(DE_transformed!H97/DE_transformed!H96-1)*100</f>
        <v>1.8501512369667461</v>
      </c>
      <c r="S97" s="37">
        <f>(DE_transformed!I97/DE_transformed!I96-1)*100</f>
        <v>1.6757731401282117</v>
      </c>
      <c r="T97" s="37">
        <f>(DE_transformed!J97/DE_transformed!J96-1)*100</f>
        <v>0.31240310553319883</v>
      </c>
      <c r="U97" s="37">
        <f>(DE_RAW!I97/DE_RAW!I96-1)*100</f>
        <v>0.40518906983162406</v>
      </c>
      <c r="V97" s="37">
        <f t="shared" si="7"/>
        <v>0.40518906983162406</v>
      </c>
      <c r="W97" s="37">
        <f t="shared" si="8"/>
        <v>0.40518906983162406</v>
      </c>
      <c r="X97" s="37">
        <f>100*(DE_RAW!L97/DE_RAW!L96-1)</f>
        <v>-0.48228674495656154</v>
      </c>
      <c r="Y97" s="37">
        <v>3.4525588728922498</v>
      </c>
      <c r="Z97" s="37">
        <f>(REA_transformed!B97/REA_transformed!B96-1)*100</f>
        <v>0.21255320219575324</v>
      </c>
      <c r="AA97" s="37">
        <f>(REA_transformed!C97/REA_transformed!C96-1)*100</f>
        <v>0.49774551313945814</v>
      </c>
      <c r="AB97" s="37">
        <f>(REA_transformed!D97/REA_transformed!D96-1)*100</f>
        <v>0.20677388042873446</v>
      </c>
      <c r="AC97" s="37">
        <f>(REA_transformed!E97/REA_transformed!E96-1)*100</f>
        <v>0.13725625292688726</v>
      </c>
      <c r="AD97" s="37">
        <f>(REA_transformed!F97/REA_transformed!F96-1)*100</f>
        <v>2.4851083895849335E-2</v>
      </c>
      <c r="AE97" s="37">
        <f>(REA_transformed!G97/REA_transformed!G96-1)*100</f>
        <v>0.83369112719089422</v>
      </c>
      <c r="AF97" s="37">
        <f>(REA_transformed!H97/REA_transformed!H96-1)*100</f>
        <v>0.76080456782268158</v>
      </c>
      <c r="AG97" s="37">
        <f>(REA_transformed!I97/REA_transformed!I96-1)*100</f>
        <v>1.100688337629796</v>
      </c>
      <c r="AH97" s="37">
        <f>(REA_transformed!J97/REA_transformed!J96-1)*100</f>
        <v>0.61341719628289493</v>
      </c>
      <c r="AI97" s="37">
        <f>(REA_transformed!K97/REA_transformed!K96-1)*100</f>
        <v>-2.7767304498111045</v>
      </c>
      <c r="AJ97" s="37">
        <f>(REA_transformed!L97/REA_transformed!L96-1)*100</f>
        <v>9.3449277414636711E-2</v>
      </c>
      <c r="AK97" s="37">
        <f>(REA_transformed!T97/REA_transformed!T96-1)*100</f>
        <v>0.23566246857660289</v>
      </c>
      <c r="AL97" s="37">
        <f t="shared" si="9"/>
        <v>0.23566246857660289</v>
      </c>
      <c r="AM97" s="37">
        <f t="shared" si="10"/>
        <v>0.23566246857660289</v>
      </c>
      <c r="AN97" s="37">
        <v>-4.1570823951209297</v>
      </c>
      <c r="AO97" s="37">
        <f>(AWMD_exIreland!N181/AWMD_exIreland!N180-1)*100</f>
        <v>-0.98306001678019062</v>
      </c>
      <c r="AP97" s="37">
        <f>(AWMD_Updated!$AZ181/AWMD_Updated!$AZ180-1)*100</f>
        <v>1.4829336922855374</v>
      </c>
      <c r="AQ97">
        <f t="shared" si="6"/>
        <v>96</v>
      </c>
    </row>
    <row r="98" spans="1:43">
      <c r="A98" t="s">
        <v>430</v>
      </c>
      <c r="B98" s="37">
        <f>100*(EA_transformed!B98/EA_transformed!B97-1)</f>
        <v>0.27057463679684979</v>
      </c>
      <c r="C98" s="37">
        <f>100*(EA_transformed!C98/EA_transformed!C97-1)</f>
        <v>0.51863773869975649</v>
      </c>
      <c r="D98" s="37">
        <f>100*(EA_transformed!D98/EA_transformed!D97-1)</f>
        <v>0.16332522002124872</v>
      </c>
      <c r="E98" s="37">
        <f>100*(EA_transformed!E98/EA_transformed!E97-1)</f>
        <v>-0.36347822362058357</v>
      </c>
      <c r="F98" s="37">
        <f>100*(EA_transformed!F98/EA_transformed!F97-1)</f>
        <v>1.8907557522056972</v>
      </c>
      <c r="G98" s="37">
        <f>100*(EA_transformed!G98/EA_transformed!G97-1)</f>
        <v>2.3370855083825193</v>
      </c>
      <c r="H98" s="37">
        <f>100*(EA_transformed!H98/EA_transformed!H97-1)</f>
        <v>1.0983512170910537</v>
      </c>
      <c r="I98" s="37">
        <v>-2.3285384162157698</v>
      </c>
      <c r="J98" s="37">
        <f>(AWMD_exIreland!I182/AWMD_exIreland!I181-1)*100</f>
        <v>0.38194906992288225</v>
      </c>
      <c r="K98" s="37">
        <v>-4.5888888888888799E-2</v>
      </c>
      <c r="L98" s="37">
        <f>(DE_transformed!B98/DE_transformed!B97-1)*100</f>
        <v>-0.28027800331029695</v>
      </c>
      <c r="M98" s="37">
        <f>(DE_transformed!C98/DE_transformed!C97-1)*100</f>
        <v>0.35871918472341058</v>
      </c>
      <c r="N98" s="37">
        <f>(DE_transformed!D98/DE_transformed!D97-1)*100</f>
        <v>0.37388462111493936</v>
      </c>
      <c r="O98" s="37">
        <f>(DE_transformed!E98/DE_transformed!E97-1)*100</f>
        <v>-0.24528507484384843</v>
      </c>
      <c r="P98" s="37">
        <f>(DE_transformed!F98/DE_transformed!F97-1)*100</f>
        <v>-0.40250464964149968</v>
      </c>
      <c r="Q98" s="37">
        <f>(DE_transformed!G98/DE_transformed!G97-1)*100</f>
        <v>0.93743528311003299</v>
      </c>
      <c r="R98" s="37">
        <f>(DE_transformed!H98/DE_transformed!H97-1)*100</f>
        <v>0.43782384987491874</v>
      </c>
      <c r="S98" s="37">
        <f>(DE_transformed!I98/DE_transformed!I97-1)*100</f>
        <v>1.7227994393017143</v>
      </c>
      <c r="T98" s="37">
        <f>(DE_transformed!J98/DE_transformed!J97-1)*100</f>
        <v>1.1734339614720035</v>
      </c>
      <c r="U98" s="37">
        <f>(DE_RAW!I98/DE_RAW!I97-1)*100</f>
        <v>0.5410041564953616</v>
      </c>
      <c r="V98" s="37">
        <f t="shared" si="7"/>
        <v>0.5410041564953616</v>
      </c>
      <c r="W98" s="37">
        <f t="shared" si="8"/>
        <v>0.5410041564953616</v>
      </c>
      <c r="X98" s="37">
        <f>100*(DE_RAW!L98/DE_RAW!L97-1)</f>
        <v>-1.2539154074978964</v>
      </c>
      <c r="Y98" s="37">
        <v>3.6838644122183002</v>
      </c>
      <c r="Z98" s="37">
        <f>(REA_transformed!B98/REA_transformed!B97-1)*100</f>
        <v>0.49384817302966511</v>
      </c>
      <c r="AA98" s="37">
        <f>(REA_transformed!C98/REA_transformed!C97-1)*100</f>
        <v>0.57930767194869226</v>
      </c>
      <c r="AB98" s="37">
        <f>(REA_transformed!D98/REA_transformed!D97-1)*100</f>
        <v>8.3407887909991985E-2</v>
      </c>
      <c r="AC98" s="37">
        <f>(REA_transformed!E98/REA_transformed!E97-1)*100</f>
        <v>-0.40944605848001192</v>
      </c>
      <c r="AD98" s="37">
        <f>(REA_transformed!F98/REA_transformed!F97-1)*100</f>
        <v>-0.92067202832325501</v>
      </c>
      <c r="AE98" s="37">
        <f>(REA_transformed!G98/REA_transformed!G97-1)*100</f>
        <v>2.7325771101208263</v>
      </c>
      <c r="AF98" s="37">
        <f>(REA_transformed!H98/REA_transformed!H97-1)*100</f>
        <v>2.2516243365657385</v>
      </c>
      <c r="AG98" s="37">
        <f>(REA_transformed!I98/REA_transformed!I97-1)*100</f>
        <v>2.4276046487532454</v>
      </c>
      <c r="AH98" s="37">
        <f>(REA_transformed!J98/REA_transformed!J97-1)*100</f>
        <v>2.5282166988203514</v>
      </c>
      <c r="AI98" s="37">
        <f>(REA_transformed!K98/REA_transformed!K97-1)*100</f>
        <v>1.2820289196584511</v>
      </c>
      <c r="AJ98" s="37">
        <f>(REA_transformed!L98/REA_transformed!L97-1)*100</f>
        <v>1.0064167260549706</v>
      </c>
      <c r="AK98" s="37">
        <f>(REA_transformed!T98/REA_transformed!T97-1)*100</f>
        <v>0.31176474248588715</v>
      </c>
      <c r="AL98" s="37">
        <f t="shared" si="9"/>
        <v>0.31176474248588715</v>
      </c>
      <c r="AM98" s="37">
        <f t="shared" si="10"/>
        <v>0.31176474248588715</v>
      </c>
      <c r="AN98" s="37">
        <v>-4.7004865927149604</v>
      </c>
      <c r="AO98" s="37">
        <f>(AWMD_exIreland!N182/AWMD_exIreland!N181-1)*100</f>
        <v>-1.000874918380279</v>
      </c>
      <c r="AP98" s="37">
        <f>(AWMD_Updated!$AZ182/AWMD_Updated!$AZ181-1)*100</f>
        <v>5.6327937563413144</v>
      </c>
      <c r="AQ98">
        <f t="shared" si="6"/>
        <v>97</v>
      </c>
    </row>
    <row r="99" spans="1:43">
      <c r="A99" t="s">
        <v>431</v>
      </c>
      <c r="B99" s="37">
        <f>100*(EA_transformed!B99/EA_transformed!B98-1)</f>
        <v>0.4238501605987155</v>
      </c>
      <c r="C99" s="37">
        <f>100*(EA_transformed!C99/EA_transformed!C98-1)</f>
        <v>0.48935167856678508</v>
      </c>
      <c r="D99" s="37">
        <f>100*(EA_transformed!D99/EA_transformed!D98-1)</f>
        <v>0.32949440699632238</v>
      </c>
      <c r="E99" s="37"/>
      <c r="F99" s="37">
        <f>100*(EA_transformed!F99/EA_transformed!F98-1)</f>
        <v>0.52457388995268417</v>
      </c>
      <c r="G99" s="37">
        <f>100*(EA_transformed!G99/EA_transformed!G98-1)</f>
        <v>3.58199896482716</v>
      </c>
      <c r="H99" s="37">
        <f>100*(EA_transformed!H99/EA_transformed!H98-1)</f>
        <v>-0.21350706091685101</v>
      </c>
      <c r="I99" s="37">
        <v>-2.02763971012621</v>
      </c>
      <c r="J99" s="37">
        <f>(AWMD_exIreland!I183/AWMD_exIreland!I182-1)*100</f>
        <v>0.37681989514284364</v>
      </c>
      <c r="K99" s="37">
        <v>-0.100193548387096</v>
      </c>
      <c r="L99" s="37">
        <f>(DE_transformed!B99/DE_transformed!B98-1)*100</f>
        <v>0.34314057734436965</v>
      </c>
      <c r="M99" s="37">
        <f>(DE_transformed!C99/DE_transformed!C98-1)*100</f>
        <v>0.3175048664155522</v>
      </c>
      <c r="N99" s="37">
        <f>(DE_transformed!D99/DE_transformed!D98-1)*100</f>
        <v>0.40844570432265748</v>
      </c>
      <c r="O99" s="37">
        <f>(DE_transformed!E99/DE_transformed!E98-1)*100</f>
        <v>0.15685094876245476</v>
      </c>
      <c r="P99" s="37">
        <f>(DE_transformed!F99/DE_transformed!F98-1)*100</f>
        <v>0.28861898691907584</v>
      </c>
      <c r="Q99" s="37">
        <f>(DE_transformed!G99/DE_transformed!G98-1)*100</f>
        <v>-0.82124550960120946</v>
      </c>
      <c r="R99" s="37">
        <f>(DE_transformed!H99/DE_transformed!H98-1)*100</f>
        <v>1.5825541858035308</v>
      </c>
      <c r="S99" s="37">
        <f>(DE_transformed!I99/DE_transformed!I98-1)*100</f>
        <v>-2.2472913861149024E-2</v>
      </c>
      <c r="T99" s="37">
        <f>(DE_transformed!J99/DE_transformed!J98-1)*100</f>
        <v>-1.228460154011346E-2</v>
      </c>
      <c r="U99" s="37">
        <f>(DE_RAW!I99/DE_RAW!I98-1)*100</f>
        <v>0.60918257978432866</v>
      </c>
      <c r="V99" s="37">
        <f t="shared" si="7"/>
        <v>0.60918257978432866</v>
      </c>
      <c r="W99" s="37">
        <f t="shared" si="8"/>
        <v>0.60918257978432866</v>
      </c>
      <c r="X99" s="37">
        <f>100*(DE_RAW!L99/DE_RAW!L98-1)</f>
        <v>1.1182156430488144</v>
      </c>
      <c r="Y99" s="37">
        <v>3.9847181931303499</v>
      </c>
      <c r="Z99" s="37">
        <f>(REA_transformed!B99/REA_transformed!B98-1)*100</f>
        <v>0.44557242399636543</v>
      </c>
      <c r="AA99" s="37">
        <f>(REA_transformed!C99/REA_transformed!C98-1)*100</f>
        <v>0.54759315282628673</v>
      </c>
      <c r="AB99" s="37">
        <f>(REA_transformed!D99/REA_transformed!D98-1)*100</f>
        <v>0.29304700089560765</v>
      </c>
      <c r="AC99" s="37"/>
      <c r="AD99" s="37"/>
      <c r="AE99" s="37">
        <f>(REA_transformed!G99/REA_transformed!G98-1)*100</f>
        <v>-0.5936383595056105</v>
      </c>
      <c r="AF99" s="37">
        <f>(REA_transformed!H99/REA_transformed!H98-1)*100</f>
        <v>-0.54962405873194564</v>
      </c>
      <c r="AG99" s="37">
        <f>(REA_transformed!I99/REA_transformed!I98-1)*100</f>
        <v>0.13313178493410405</v>
      </c>
      <c r="AH99" s="37">
        <f>(REA_transformed!J99/REA_transformed!J98-1)*100</f>
        <v>4.6967273869530146</v>
      </c>
      <c r="AI99" s="37">
        <f>(REA_transformed!K99/REA_transformed!K98-1)*100</f>
        <v>2.9893884343401789</v>
      </c>
      <c r="AJ99" s="37">
        <f>(REA_transformed!L99/REA_transformed!L98-1)*100</f>
        <v>-0.33400582800739986</v>
      </c>
      <c r="AK99" s="37">
        <f>(REA_transformed!T99/REA_transformed!T98-1)*100</f>
        <v>0.28563701697277288</v>
      </c>
      <c r="AL99" s="37">
        <f t="shared" si="9"/>
        <v>0.28563701697277288</v>
      </c>
      <c r="AM99" s="37">
        <f t="shared" si="10"/>
        <v>0.28563701697277288</v>
      </c>
      <c r="AN99" s="37">
        <v>-4.2295685916471397</v>
      </c>
      <c r="AO99" s="37">
        <f>(AWMD_exIreland!N183/AWMD_exIreland!N182-1)*100</f>
        <v>0.96064414622707428</v>
      </c>
      <c r="AP99" s="37">
        <f>(AWMD_Updated!$AZ183/AWMD_Updated!$AZ182-1)*100</f>
        <v>2.1340995763695636</v>
      </c>
      <c r="AQ99">
        <f t="shared" ref="AQ99:AQ130" si="11">AQ98+1</f>
        <v>98</v>
      </c>
    </row>
    <row r="100" spans="1:43">
      <c r="A100" t="s">
        <v>432</v>
      </c>
      <c r="B100" s="37">
        <f>100*(EA_transformed!B100/EA_transformed!B99-1)</f>
        <v>0.28979764763015226</v>
      </c>
      <c r="C100" s="37">
        <f>100*(EA_transformed!C100/EA_transformed!C99-1)</f>
        <v>0.32125014216008996</v>
      </c>
      <c r="D100" s="37">
        <f>100*(EA_transformed!D100/EA_transformed!D99-1)</f>
        <v>0.38029126341758701</v>
      </c>
      <c r="E100" s="37"/>
      <c r="F100" s="37">
        <f>100*(EA_transformed!F100/EA_transformed!F99-1)</f>
        <v>-3.4282941170593606E-2</v>
      </c>
      <c r="G100" s="37">
        <f>100*(EA_transformed!G100/EA_transformed!G99-1)</f>
        <v>-2.008904374105136</v>
      </c>
      <c r="H100" s="37">
        <f>100*(EA_transformed!H100/EA_transformed!H99-1)</f>
        <v>0.36672668326553914</v>
      </c>
      <c r="I100" s="37">
        <v>-1.77735480764599</v>
      </c>
      <c r="J100" s="37">
        <f>(AWMD_exIreland!I184/AWMD_exIreland!I183-1)*100</f>
        <v>0.33441909573765916</v>
      </c>
      <c r="K100" s="37">
        <v>-0.124833333333333</v>
      </c>
      <c r="L100" s="37">
        <f>(DE_transformed!B100/DE_transformed!B99-1)*100</f>
        <v>0.3191037307708422</v>
      </c>
      <c r="M100" s="37">
        <f>(DE_transformed!C100/DE_transformed!C99-1)*100</f>
        <v>0.39306020915190754</v>
      </c>
      <c r="N100" s="37">
        <f>(DE_transformed!D100/DE_transformed!D99-1)*100</f>
        <v>0.74563383871544264</v>
      </c>
      <c r="O100" s="37">
        <f>(DE_transformed!E100/DE_transformed!E99-1)*100</f>
        <v>0.32303201739871668</v>
      </c>
      <c r="P100" s="37">
        <f>(DE_transformed!F100/DE_transformed!F99-1)*100</f>
        <v>0.23224424387722209</v>
      </c>
      <c r="Q100" s="37">
        <f>(DE_transformed!G100/DE_transformed!G99-1)*100</f>
        <v>1.0044788432250096</v>
      </c>
      <c r="R100" s="37">
        <f>(DE_transformed!H100/DE_transformed!H99-1)*100</f>
        <v>-0.24655195430847154</v>
      </c>
      <c r="S100" s="37">
        <f>(DE_transformed!I100/DE_transformed!I99-1)*100</f>
        <v>0.837207783091376</v>
      </c>
      <c r="T100" s="37">
        <f>(DE_transformed!J100/DE_transformed!J99-1)*100</f>
        <v>1.056171594425992</v>
      </c>
      <c r="U100" s="37">
        <f>(DE_RAW!I100/DE_RAW!I99-1)*100</f>
        <v>0.28807165918405264</v>
      </c>
      <c r="V100" s="37">
        <f t="shared" si="7"/>
        <v>0.28807165918405264</v>
      </c>
      <c r="W100" s="37">
        <f t="shared" si="8"/>
        <v>0.28807165918405264</v>
      </c>
      <c r="X100" s="37">
        <f>100*(DE_RAW!L100/DE_RAW!L99-1)</f>
        <v>-0.7743908454177828</v>
      </c>
      <c r="Y100" s="37">
        <v>3.5525477741600802</v>
      </c>
      <c r="Z100" s="37">
        <f>(REA_transformed!B100/REA_transformed!B99-1)*100</f>
        <v>0.26336570568874507</v>
      </c>
      <c r="AA100" s="37">
        <f>(REA_transformed!C100/REA_transformed!C99-1)*100</f>
        <v>0.28027811504551803</v>
      </c>
      <c r="AB100" s="37">
        <f>(REA_transformed!D100/REA_transformed!D99-1)*100</f>
        <v>0.23470966709038255</v>
      </c>
      <c r="AC100" s="37"/>
      <c r="AD100" s="37"/>
      <c r="AE100" s="37">
        <f>(REA_transformed!G100/REA_transformed!G99-1)*100</f>
        <v>1.378777957444477</v>
      </c>
      <c r="AF100" s="37">
        <f>(REA_transformed!H100/REA_transformed!H99-1)*100</f>
        <v>1.2602625523490563</v>
      </c>
      <c r="AG100" s="37">
        <f>(REA_transformed!I100/REA_transformed!I99-1)*100</f>
        <v>3.5603570240660964E-2</v>
      </c>
      <c r="AH100" s="37">
        <f>(REA_transformed!J100/REA_transformed!J99-1)*100</f>
        <v>-2.8486962643376912</v>
      </c>
      <c r="AI100" s="37">
        <f>(REA_transformed!K100/REA_transformed!K99-1)*100</f>
        <v>-2.1465556303604916</v>
      </c>
      <c r="AJ100" s="37">
        <f>(REA_transformed!L100/REA_transformed!L99-1)*100</f>
        <v>0.11436522224153034</v>
      </c>
      <c r="AK100" s="37">
        <f>(REA_transformed!T100/REA_transformed!T99-1)*100</f>
        <v>0.35501082268059037</v>
      </c>
      <c r="AL100" s="37">
        <f t="shared" si="9"/>
        <v>0.35501082268059037</v>
      </c>
      <c r="AM100" s="37">
        <f t="shared" si="10"/>
        <v>0.35501082268059037</v>
      </c>
      <c r="AN100" s="37">
        <v>-3.7806111801593798</v>
      </c>
      <c r="AO100" s="37">
        <f>(AWMD_exIreland!N184/AWMD_exIreland!N183-1)*100</f>
        <v>-1.3139992341647533</v>
      </c>
      <c r="AP100" s="37">
        <f>(AWMD_Updated!$AZ184/AWMD_Updated!$AZ183-1)*100</f>
        <v>-2.8468930483878774</v>
      </c>
      <c r="AQ100">
        <f t="shared" si="11"/>
        <v>99</v>
      </c>
    </row>
    <row r="101" spans="1:43">
      <c r="A101" t="s">
        <v>433</v>
      </c>
      <c r="B101" s="37">
        <f>100*(EA_transformed!B101/EA_transformed!B100-1)</f>
        <v>0.40283449585960529</v>
      </c>
      <c r="C101" s="37">
        <f>100*(EA_transformed!C101/EA_transformed!C100-1)</f>
        <v>0.28458116879650497</v>
      </c>
      <c r="D101" s="37">
        <f>100*(EA_transformed!D101/EA_transformed!D100-1)</f>
        <v>0.59810342785957538</v>
      </c>
      <c r="E101" s="37"/>
      <c r="F101" s="37">
        <f>100*(EA_transformed!F101/EA_transformed!F100-1)</f>
        <v>0.69351829377424234</v>
      </c>
      <c r="G101" s="37">
        <f>100*(EA_transformed!G101/EA_transformed!G100-1)</f>
        <v>1.6662164918485711</v>
      </c>
      <c r="H101" s="37">
        <f>100*(EA_transformed!H101/EA_transformed!H100-1)</f>
        <v>0.54428476123982161</v>
      </c>
      <c r="I101" s="37">
        <v>-1.61784416441374</v>
      </c>
      <c r="J101" s="37">
        <f>(AWMD_exIreland!I185/AWMD_exIreland!I184-1)*100</f>
        <v>9.6939095756232163E-2</v>
      </c>
      <c r="K101" s="37">
        <v>-0.157861538461538</v>
      </c>
      <c r="L101" s="37">
        <f>(DE_transformed!B101/DE_transformed!B100-1)*100</f>
        <v>0.25403435019515364</v>
      </c>
      <c r="M101" s="37">
        <f>(DE_transformed!C101/DE_transformed!C100-1)*100</f>
        <v>0.55614272671455911</v>
      </c>
      <c r="N101" s="37">
        <f>(DE_transformed!D101/DE_transformed!D100-1)*100</f>
        <v>1.4635840899087205</v>
      </c>
      <c r="O101" s="37">
        <f>(DE_transformed!E101/DE_transformed!E100-1)*100</f>
        <v>1.9866689153915873</v>
      </c>
      <c r="P101" s="37">
        <f>(DE_transformed!F101/DE_transformed!F100-1)*100</f>
        <v>1.2322580287670526</v>
      </c>
      <c r="Q101" s="37">
        <f>(DE_transformed!G101/DE_transformed!G100-1)*100</f>
        <v>7.6059321437544902</v>
      </c>
      <c r="R101" s="37">
        <f>(DE_transformed!H101/DE_transformed!H100-1)*100</f>
        <v>-0.79685474199839845</v>
      </c>
      <c r="S101" s="37">
        <f>(DE_transformed!I101/DE_transformed!I100-1)*100</f>
        <v>0.84870850723179903</v>
      </c>
      <c r="T101" s="37">
        <f>(DE_transformed!J101/DE_transformed!J100-1)*100</f>
        <v>1.0866078699266035</v>
      </c>
      <c r="U101" s="37">
        <f>(DE_RAW!I101/DE_RAW!I100-1)*100</f>
        <v>0.21462018730489252</v>
      </c>
      <c r="V101" s="37">
        <f t="shared" si="7"/>
        <v>0.21462018730489252</v>
      </c>
      <c r="W101" s="37">
        <f t="shared" si="8"/>
        <v>0.21462018730489252</v>
      </c>
      <c r="X101" s="37">
        <f>100*(DE_RAW!L101/DE_RAW!L100-1)</f>
        <v>-1.3709797683551184</v>
      </c>
      <c r="Y101" s="37">
        <v>3.4487373082612498</v>
      </c>
      <c r="Z101" s="37">
        <f>(REA_transformed!B101/REA_transformed!B100-1)*100</f>
        <v>0.44609322174904431</v>
      </c>
      <c r="AA101" s="37">
        <f>(REA_transformed!C101/REA_transformed!C100-1)*100</f>
        <v>0.16123811242960695</v>
      </c>
      <c r="AB101" s="37">
        <f>(REA_transformed!D101/REA_transformed!D100-1)*100</f>
        <v>0.26095118378381965</v>
      </c>
      <c r="AC101" s="37">
        <f>(REA_transformed!E101/REA_transformed!E100-1)*100</f>
        <v>1.8210713851009697</v>
      </c>
      <c r="AD101" s="37">
        <f>(REA_transformed!F101/REA_transformed!F100-1)*100</f>
        <v>2.1432365482930926</v>
      </c>
      <c r="AE101" s="37">
        <f>(REA_transformed!G101/REA_transformed!G100-1)*100</f>
        <v>-0.12678737295077624</v>
      </c>
      <c r="AF101" s="37">
        <f>(REA_transformed!H101/REA_transformed!H100-1)*100</f>
        <v>0.16069763393633529</v>
      </c>
      <c r="AG101" s="37">
        <f>(REA_transformed!I101/REA_transformed!I100-1)*100</f>
        <v>1.2344081928971962</v>
      </c>
      <c r="AH101" s="37">
        <f>(REA_transformed!J101/REA_transformed!J100-1)*100</f>
        <v>1.9186167687939237</v>
      </c>
      <c r="AI101" s="37">
        <f>(REA_transformed!K101/REA_transformed!K100-1)*100</f>
        <v>-0.61443438643605797</v>
      </c>
      <c r="AJ101" s="37">
        <f>(REA_transformed!L101/REA_transformed!L100-1)*100</f>
        <v>0.32379253939636143</v>
      </c>
      <c r="AK101" s="37">
        <f>(REA_transformed!T101/REA_transformed!T100-1)*100</f>
        <v>5.0675559944268755E-2</v>
      </c>
      <c r="AL101" s="37">
        <f t="shared" si="9"/>
        <v>5.0675559944268755E-2</v>
      </c>
      <c r="AM101" s="37">
        <f t="shared" si="10"/>
        <v>5.0675559944268755E-2</v>
      </c>
      <c r="AN101" s="37">
        <v>-3.4816519496912601</v>
      </c>
      <c r="AO101" s="37">
        <f>(AWMD_exIreland!N185/AWMD_exIreland!N184-1)*100</f>
        <v>-1.3376892800687545</v>
      </c>
      <c r="AP101" s="37">
        <f>(AWMD_Updated!$AZ185/AWMD_Updated!$AZ184-1)*100</f>
        <v>-4.3940816416010442E-2</v>
      </c>
      <c r="AQ101">
        <f t="shared" si="11"/>
        <v>100</v>
      </c>
    </row>
    <row r="102" spans="1:43">
      <c r="A102" t="s">
        <v>434</v>
      </c>
      <c r="B102" s="37">
        <f>100*(EA_transformed!B102/EA_transformed!B101-1)</f>
        <v>0.45003552153946025</v>
      </c>
      <c r="C102" s="37">
        <f>100*(EA_transformed!C102/EA_transformed!C101-1)</f>
        <v>0.45578375654966585</v>
      </c>
      <c r="D102" s="37">
        <f>100*(EA_transformed!D102/EA_transformed!D101-1)</f>
        <v>0.42838752826195314</v>
      </c>
      <c r="E102" s="37">
        <f>100*(EA_transformed!E102/EA_transformed!E101-1)</f>
        <v>0.72594874841052093</v>
      </c>
      <c r="F102" s="37">
        <f>100*(EA_transformed!F102/EA_transformed!F101-1)</f>
        <v>0.54286130874412475</v>
      </c>
      <c r="G102" s="37">
        <f>100*(EA_transformed!G102/EA_transformed!G101-1)</f>
        <v>0.47532662958922334</v>
      </c>
      <c r="H102" s="37">
        <f>100*(EA_transformed!H102/EA_transformed!H101-1)</f>
        <v>4.1117108696075988E-2</v>
      </c>
      <c r="I102" s="37">
        <v>-1.2301829693186901</v>
      </c>
      <c r="J102" s="37">
        <f>(AWMD_exIreland!I186/AWMD_exIreland!I185-1)*100</f>
        <v>0.33028749271142299</v>
      </c>
      <c r="K102" s="37">
        <v>-0.25587096774193502</v>
      </c>
      <c r="L102" s="37">
        <f>(DE_transformed!B102/DE_transformed!B101-1)*100</f>
        <v>0.35038883688909284</v>
      </c>
      <c r="M102" s="37">
        <f>(DE_transformed!C102/DE_transformed!C101-1)*100</f>
        <v>0.12216730476770632</v>
      </c>
      <c r="N102" s="37">
        <f>(DE_transformed!D102/DE_transformed!D101-1)*100</f>
        <v>0.48338944958732366</v>
      </c>
      <c r="O102" s="37">
        <f>(DE_transformed!E102/DE_transformed!E101-1)*100</f>
        <v>1.1691804049031251</v>
      </c>
      <c r="P102" s="37">
        <f>(DE_transformed!F102/DE_transformed!F101-1)*100</f>
        <v>1.1565877180038653</v>
      </c>
      <c r="Q102" s="37">
        <f>(DE_transformed!G102/DE_transformed!G101-1)*100</f>
        <v>1.2574218364681089</v>
      </c>
      <c r="R102" s="37">
        <f>(DE_transformed!H102/DE_transformed!H101-1)*100</f>
        <v>0.46923881420397606</v>
      </c>
      <c r="S102" s="37">
        <f>(DE_transformed!I102/DE_transformed!I101-1)*100</f>
        <v>1.2888347395201949</v>
      </c>
      <c r="T102" s="37">
        <f>(DE_transformed!J102/DE_transformed!J101-1)*100</f>
        <v>0.70920026263865399</v>
      </c>
      <c r="U102" s="37">
        <f>(DE_RAW!I102/DE_RAW!I101-1)*100</f>
        <v>0.34936292642828715</v>
      </c>
      <c r="V102" s="37">
        <f t="shared" si="7"/>
        <v>0.34936292642828715</v>
      </c>
      <c r="W102" s="37">
        <f t="shared" si="8"/>
        <v>0.34936292642828715</v>
      </c>
      <c r="X102" s="37">
        <f>100*(DE_RAW!L102/DE_RAW!L101-1)</f>
        <v>-2.1087434227768487</v>
      </c>
      <c r="Y102" s="37">
        <v>3.36250179248528</v>
      </c>
      <c r="Z102" s="37">
        <f>(REA_transformed!B102/REA_transformed!B101-1)*100</f>
        <v>0.45236881589885147</v>
      </c>
      <c r="AA102" s="37">
        <f>(REA_transformed!C102/REA_transformed!C101-1)*100</f>
        <v>0.55502519703922726</v>
      </c>
      <c r="AB102" s="37">
        <f>(REA_transformed!D102/REA_transformed!D101-1)*100</f>
        <v>0.38008437894696545</v>
      </c>
      <c r="AC102" s="37">
        <f>(REA_transformed!E102/REA_transformed!E101-1)*100</f>
        <v>0.53932076336444812</v>
      </c>
      <c r="AD102" s="37">
        <f>(REA_transformed!F102/REA_transformed!F101-1)*100</f>
        <v>1.5534604575026867</v>
      </c>
      <c r="AE102" s="37">
        <f>(REA_transformed!G102/REA_transformed!G101-1)*100</f>
        <v>-5.7316858966693696</v>
      </c>
      <c r="AF102" s="37">
        <f>(REA_transformed!H102/REA_transformed!H101-1)*100</f>
        <v>-6.1754507580128681</v>
      </c>
      <c r="AG102" s="37">
        <f>(REA_transformed!I102/REA_transformed!I101-1)*100</f>
        <v>0.54958479102906743</v>
      </c>
      <c r="AH102" s="37">
        <f>(REA_transformed!J102/REA_transformed!J101-1)*100</f>
        <v>0.22922305053516556</v>
      </c>
      <c r="AI102" s="37">
        <f>(REA_transformed!K102/REA_transformed!K101-1)*100</f>
        <v>-3.4184848714295391</v>
      </c>
      <c r="AJ102" s="37">
        <f>(REA_transformed!L102/REA_transformed!L101-1)*100</f>
        <v>-0.2109356616522895</v>
      </c>
      <c r="AK102" s="37">
        <f>(REA_transformed!T102/REA_transformed!T101-1)*100</f>
        <v>0.32625800114993719</v>
      </c>
      <c r="AL102" s="37">
        <f t="shared" si="9"/>
        <v>0.32625800114993719</v>
      </c>
      <c r="AM102" s="37">
        <f t="shared" si="10"/>
        <v>0.32625800114993719</v>
      </c>
      <c r="AN102" s="37">
        <v>-2.6346728700814901</v>
      </c>
      <c r="AO102" s="37">
        <f>(AWMD_exIreland!N186/AWMD_exIreland!N185-1)*100</f>
        <v>-1.9872065361083102</v>
      </c>
      <c r="AP102" s="37">
        <f>(AWMD_Updated!$AZ186/AWMD_Updated!$AZ185-1)*100</f>
        <v>-2.4862941480962908</v>
      </c>
      <c r="AQ102">
        <f t="shared" si="11"/>
        <v>101</v>
      </c>
    </row>
    <row r="103" spans="1:43">
      <c r="A103" t="s">
        <v>435</v>
      </c>
      <c r="B103" s="37">
        <f>100*(EA_transformed!B103/EA_transformed!B102-1)</f>
        <v>0.13658873662762971</v>
      </c>
      <c r="C103" s="37">
        <f>100*(EA_transformed!C103/EA_transformed!C102-1)</f>
        <v>0.12694258855467933</v>
      </c>
      <c r="D103" s="37">
        <f>100*(EA_transformed!D103/EA_transformed!D102-1)</f>
        <v>0.23558794907556635</v>
      </c>
      <c r="E103" s="37">
        <f>100*(EA_transformed!E103/EA_transformed!E102-1)</f>
        <v>0.14690380067674536</v>
      </c>
      <c r="F103" s="37">
        <f>100*(EA_transformed!F103/EA_transformed!F102-1)</f>
        <v>1.1178557934540478</v>
      </c>
      <c r="G103" s="37">
        <f>100*(EA_transformed!G103/EA_transformed!G102-1)</f>
        <v>0.78383135176918195</v>
      </c>
      <c r="H103" s="37">
        <f>100*(EA_transformed!H103/EA_transformed!H102-1)</f>
        <v>4.5457487903677318E-2</v>
      </c>
      <c r="I103" s="37">
        <v>-1.24160683268917</v>
      </c>
      <c r="J103" s="37">
        <f>(AWMD_exIreland!I187/AWMD_exIreland!I186-1)*100</f>
        <v>0.17123845725490749</v>
      </c>
      <c r="K103" s="37">
        <v>-0.33609230769230702</v>
      </c>
      <c r="L103" s="37">
        <f>(DE_transformed!B103/DE_transformed!B102-1)*100</f>
        <v>-2.7442735759575232E-2</v>
      </c>
      <c r="M103" s="37">
        <f>(DE_transformed!C103/DE_transformed!C102-1)*100</f>
        <v>-0.40626878303893221</v>
      </c>
      <c r="N103" s="37">
        <f>(DE_transformed!D103/DE_transformed!D102-1)*100</f>
        <v>0.62159359215865351</v>
      </c>
      <c r="O103" s="37">
        <f>(DE_transformed!E103/DE_transformed!E102-1)*100</f>
        <v>-1.2922493682303027</v>
      </c>
      <c r="P103" s="37">
        <f>(DE_transformed!F103/DE_transformed!F102-1)*100</f>
        <v>-0.71140836251201156</v>
      </c>
      <c r="Q103" s="37">
        <f>(DE_transformed!G103/DE_transformed!G102-1)*100</f>
        <v>-5.3583555368901798</v>
      </c>
      <c r="R103" s="37">
        <f>(DE_transformed!H103/DE_transformed!H102-1)*100</f>
        <v>0.81317279249619734</v>
      </c>
      <c r="S103" s="37">
        <f>(DE_transformed!I103/DE_transformed!I102-1)*100</f>
        <v>-0.90730046971021494</v>
      </c>
      <c r="T103" s="37">
        <f>(DE_transformed!J103/DE_transformed!J102-1)*100</f>
        <v>-0.10342002725505228</v>
      </c>
      <c r="U103" s="37">
        <f>(DE_RAW!I103/DE_RAW!I102-1)*100</f>
        <v>0.35138019121117026</v>
      </c>
      <c r="V103" s="37">
        <f t="shared" si="7"/>
        <v>0.35138019121117026</v>
      </c>
      <c r="W103" s="37">
        <f t="shared" si="8"/>
        <v>0.35138019121117026</v>
      </c>
      <c r="X103" s="37">
        <f>100*(DE_RAW!L103/DE_RAW!L102-1)</f>
        <v>0.24919167164363376</v>
      </c>
      <c r="Y103" s="37">
        <v>3.3556857390854198</v>
      </c>
      <c r="Z103" s="37">
        <f>(REA_transformed!B103/REA_transformed!B102-1)*100</f>
        <v>0.18731819624726587</v>
      </c>
      <c r="AA103" s="37">
        <f>(REA_transformed!C103/REA_transformed!C102-1)*100</f>
        <v>0.32550801582558186</v>
      </c>
      <c r="AB103" s="37">
        <f>(REA_transformed!D103/REA_transformed!D102-1)*100</f>
        <v>7.5405316950272194E-2</v>
      </c>
      <c r="AC103" s="37">
        <f>(REA_transformed!E103/REA_transformed!E102-1)*100</f>
        <v>0.67422598503983355</v>
      </c>
      <c r="AD103" s="37">
        <f>(REA_transformed!F103/REA_transformed!F102-1)*100</f>
        <v>0.6437767624617452</v>
      </c>
      <c r="AE103" s="37">
        <f>(REA_transformed!G103/REA_transformed!G102-1)*100</f>
        <v>0.87706181602940081</v>
      </c>
      <c r="AF103" s="37">
        <f>(REA_transformed!H103/REA_transformed!H102-1)*100</f>
        <v>0.70344283033956234</v>
      </c>
      <c r="AG103" s="37">
        <f>(REA_transformed!I103/REA_transformed!I102-1)*100</f>
        <v>1.2202345079215693</v>
      </c>
      <c r="AH103" s="37">
        <f>(REA_transformed!J103/REA_transformed!J102-1)*100</f>
        <v>1.3089701394037201</v>
      </c>
      <c r="AI103" s="37">
        <f>(REA_transformed!K103/REA_transformed!K102-1)*100</f>
        <v>1.3440060095260442</v>
      </c>
      <c r="AJ103" s="37">
        <f>(REA_transformed!L103/REA_transformed!L102-1)*100</f>
        <v>8.3315386110638379E-2</v>
      </c>
      <c r="AK103" s="37">
        <f>(REA_transformed!T103/REA_transformed!T102-1)*100</f>
        <v>9.945469413683572E-2</v>
      </c>
      <c r="AL103" s="37">
        <f t="shared" si="9"/>
        <v>9.945469413683572E-2</v>
      </c>
      <c r="AM103" s="37">
        <f t="shared" si="10"/>
        <v>9.945469413683572E-2</v>
      </c>
      <c r="AN103" s="37">
        <v>-2.4728340990251598</v>
      </c>
      <c r="AO103" s="37">
        <f>(AWMD_exIreland!N187/AWMD_exIreland!N186-1)*100</f>
        <v>0.17381112455046033</v>
      </c>
      <c r="AP103" s="37">
        <f>(AWMD_Updated!$AZ187/AWMD_Updated!$AZ186-1)*100</f>
        <v>-0.52433424301995268</v>
      </c>
      <c r="AQ103">
        <f t="shared" si="11"/>
        <v>102</v>
      </c>
    </row>
    <row r="104" spans="1:43">
      <c r="A104" t="s">
        <v>436</v>
      </c>
      <c r="B104" s="37">
        <f>100*(EA_transformed!B104/EA_transformed!B103-1)</f>
        <v>0.41376918567743726</v>
      </c>
      <c r="C104" s="37">
        <f>100*(EA_transformed!C104/EA_transformed!C103-1)</f>
        <v>0.3482291821565564</v>
      </c>
      <c r="D104" s="37">
        <f>100*(EA_transformed!D104/EA_transformed!D103-1)</f>
        <v>0.25755646184659753</v>
      </c>
      <c r="E104" s="37">
        <f>100*(EA_transformed!E104/EA_transformed!E103-1)</f>
        <v>0.9735309493692279</v>
      </c>
      <c r="F104" s="37">
        <f>100*(EA_transformed!F104/EA_transformed!F103-1)</f>
        <v>0.51800514135160736</v>
      </c>
      <c r="G104" s="37">
        <f>100*(EA_transformed!G104/EA_transformed!G103-1)</f>
        <v>0.74583252235067565</v>
      </c>
      <c r="H104" s="37">
        <f>100*(EA_transformed!H104/EA_transformed!H103-1)</f>
        <v>0.56734566924538932</v>
      </c>
      <c r="I104" s="37">
        <v>-1.2043832398349099</v>
      </c>
      <c r="J104" s="37">
        <f>(AWMD_exIreland!I188/AWMD_exIreland!I187-1)*100</f>
        <v>0.19622714802227659</v>
      </c>
      <c r="K104" s="37">
        <v>-0.33701515151515099</v>
      </c>
      <c r="L104" s="37">
        <f>(DE_transformed!B104/DE_transformed!B103-1)*100</f>
        <v>0.15180185581453731</v>
      </c>
      <c r="M104" s="37">
        <f>(DE_transformed!C104/DE_transformed!C103-1)*100</f>
        <v>0.2695448637704434</v>
      </c>
      <c r="N104" s="37">
        <f>(DE_transformed!D104/DE_transformed!D103-1)*100</f>
        <v>0.10909318495682108</v>
      </c>
      <c r="O104" s="37">
        <f>(DE_transformed!E104/DE_transformed!E103-1)*100</f>
        <v>0.87425937356830907</v>
      </c>
      <c r="P104" s="37">
        <f>(DE_transformed!F104/DE_transformed!F103-1)*100</f>
        <v>0.92300462057981481</v>
      </c>
      <c r="Q104" s="37">
        <f>(DE_transformed!G104/DE_transformed!G103-1)*100</f>
        <v>0.51626945749050357</v>
      </c>
      <c r="R104" s="37">
        <f>(DE_transformed!H104/DE_transformed!H103-1)*100</f>
        <v>-0.39781021315553611</v>
      </c>
      <c r="S104" s="37">
        <f>(DE_transformed!I104/DE_transformed!I103-1)*100</f>
        <v>0.47165756145237658</v>
      </c>
      <c r="T104" s="37">
        <f>(DE_transformed!J104/DE_transformed!J103-1)*100</f>
        <v>0.27191441325513654</v>
      </c>
      <c r="U104" s="37">
        <f>(DE_RAW!I104/DE_RAW!I103-1)*100</f>
        <v>0.19118610571089434</v>
      </c>
      <c r="V104" s="37">
        <f t="shared" si="7"/>
        <v>0.19118610571089434</v>
      </c>
      <c r="W104" s="37">
        <f t="shared" si="8"/>
        <v>0.19118610571089434</v>
      </c>
      <c r="X104" s="37">
        <f>100*(DE_RAW!L104/DE_RAW!L103-1)</f>
        <v>0.62245778380378702</v>
      </c>
      <c r="Y104" s="37">
        <v>3.55277742727435</v>
      </c>
      <c r="Z104" s="37">
        <f>(REA_transformed!B104/REA_transformed!B103-1)*100</f>
        <v>0.50873056163518449</v>
      </c>
      <c r="AA104" s="37">
        <f>(REA_transformed!C104/REA_transformed!C103-1)*100</f>
        <v>0.36847879940702377</v>
      </c>
      <c r="AB104" s="37">
        <f>(REA_transformed!D104/REA_transformed!D103-1)*100</f>
        <v>0.30540995188625963</v>
      </c>
      <c r="AC104" s="37">
        <f>(REA_transformed!E104/REA_transformed!E103-1)*100</f>
        <v>1.0029842991027049</v>
      </c>
      <c r="AD104" s="37">
        <f>(REA_transformed!F104/REA_transformed!F103-1)*100</f>
        <v>1.5417132129699196</v>
      </c>
      <c r="AE104" s="37">
        <f>(REA_transformed!G104/REA_transformed!G103-1)*100</f>
        <v>-2.5774297555965942</v>
      </c>
      <c r="AF104" s="37">
        <f>(REA_transformed!H104/REA_transformed!H103-1)*100</f>
        <v>-2.5105540259799275</v>
      </c>
      <c r="AG104" s="37">
        <f>(REA_transformed!I104/REA_transformed!I103-1)*100</f>
        <v>0.84492531091158174</v>
      </c>
      <c r="AH104" s="37">
        <f>(REA_transformed!J104/REA_transformed!J103-1)*100</f>
        <v>0.83061343817931732</v>
      </c>
      <c r="AI104" s="37">
        <f>(REA_transformed!K104/REA_transformed!K103-1)*100</f>
        <v>0.92449900401923024</v>
      </c>
      <c r="AJ104" s="37">
        <f>(REA_transformed!L104/REA_transformed!L103-1)*100</f>
        <v>0.64602784642568967</v>
      </c>
      <c r="AK104" s="37">
        <f>(REA_transformed!T104/REA_transformed!T103-1)*100</f>
        <v>0.1968240893269968</v>
      </c>
      <c r="AL104" s="37">
        <f t="shared" si="9"/>
        <v>0.1968240893269968</v>
      </c>
      <c r="AM104" s="37">
        <f t="shared" si="10"/>
        <v>0.1968240893269968</v>
      </c>
      <c r="AN104" s="37">
        <v>-2.5533753087640498</v>
      </c>
      <c r="AO104" s="37">
        <f>(AWMD_exIreland!N188/AWMD_exIreland!N187-1)*100</f>
        <v>0.90833881429617236</v>
      </c>
      <c r="AP104" s="37">
        <f>(AWMD_Updated!$AZ188/AWMD_Updated!$AZ187-1)*100</f>
        <v>-3.0065819114155623E-2</v>
      </c>
      <c r="AQ104">
        <f t="shared" si="11"/>
        <v>103</v>
      </c>
    </row>
    <row r="105" spans="1:43">
      <c r="A105" t="s">
        <v>437</v>
      </c>
      <c r="B105" s="37">
        <f>100*(EA_transformed!B105/EA_transformed!B104-1)</f>
        <v>0.48953765845476394</v>
      </c>
      <c r="C105" s="37">
        <f>100*(EA_transformed!C105/EA_transformed!C104-1)</f>
        <v>0.61843977103841485</v>
      </c>
      <c r="D105" s="37">
        <f>100*(EA_transformed!D105/EA_transformed!D104-1)</f>
        <v>0.63970662078121077</v>
      </c>
      <c r="E105" s="37">
        <f>100*(EA_transformed!E105/EA_transformed!E104-1)</f>
        <v>0.48301145581519656</v>
      </c>
      <c r="F105" s="37">
        <f>100*(EA_transformed!F105/EA_transformed!F104-1)</f>
        <v>0.95682291978775869</v>
      </c>
      <c r="G105" s="37">
        <f>100*(EA_transformed!G105/EA_transformed!G104-1)</f>
        <v>1.6601448490063619</v>
      </c>
      <c r="H105" s="37">
        <f>100*(EA_transformed!H105/EA_transformed!H104-1)</f>
        <v>0.26602235810013752</v>
      </c>
      <c r="I105" s="37">
        <v>-0.88245784539013705</v>
      </c>
      <c r="J105" s="37">
        <f>(AWMD_exIreland!I189/AWMD_exIreland!I188-1)*100</f>
        <v>0.18831857686589792</v>
      </c>
      <c r="K105" s="37">
        <v>-0.34859374999999998</v>
      </c>
      <c r="L105" s="37">
        <f>(DE_transformed!B105/DE_transformed!B104-1)*100</f>
        <v>0.30958726330492237</v>
      </c>
      <c r="M105" s="37">
        <f>(DE_transformed!C105/DE_transformed!C104-1)*100</f>
        <v>0.61851805348553945</v>
      </c>
      <c r="N105" s="37">
        <f>(DE_transformed!D105/DE_transformed!D104-1)*100</f>
        <v>0.69789421950685604</v>
      </c>
      <c r="O105" s="37">
        <f>(DE_transformed!E105/DE_transformed!E104-1)*100</f>
        <v>0.27918807971667459</v>
      </c>
      <c r="P105" s="37">
        <f>(DE_transformed!F105/DE_transformed!F104-1)*100</f>
        <v>0.14788391582074567</v>
      </c>
      <c r="Q105" s="37">
        <f>(DE_transformed!G105/DE_transformed!G104-1)*100</f>
        <v>1.247400894274775</v>
      </c>
      <c r="R105" s="37">
        <f>(DE_transformed!H105/DE_transformed!H104-1)*100</f>
        <v>0.20194709898644359</v>
      </c>
      <c r="S105" s="37">
        <f>(DE_transformed!I105/DE_transformed!I104-1)*100</f>
        <v>2.0201606260352944</v>
      </c>
      <c r="T105" s="37">
        <f>(DE_transformed!J105/DE_transformed!J104-1)*100</f>
        <v>0.90074772271429016</v>
      </c>
      <c r="U105" s="37">
        <f>(DE_RAW!I105/DE_RAW!I104-1)*100</f>
        <v>0.36449008908565617</v>
      </c>
      <c r="V105" s="37">
        <f t="shared" si="7"/>
        <v>0.36449008908565617</v>
      </c>
      <c r="W105" s="37">
        <f t="shared" si="8"/>
        <v>0.36449008908565617</v>
      </c>
      <c r="X105" s="37">
        <f>100*(DE_RAW!L105/DE_RAW!L104-1)</f>
        <v>0.91872358669686793</v>
      </c>
      <c r="Y105" s="37">
        <v>3.40813723200423</v>
      </c>
      <c r="Z105" s="37">
        <f>(REA_transformed!B105/REA_transformed!B104-1)*100</f>
        <v>0.55449934688645008</v>
      </c>
      <c r="AA105" s="37">
        <f>(REA_transformed!C105/REA_transformed!C104-1)*100</f>
        <v>0.61063094090441083</v>
      </c>
      <c r="AB105" s="37">
        <f>(REA_transformed!D105/REA_transformed!D104-1)*100</f>
        <v>0.61054510331950418</v>
      </c>
      <c r="AC105" s="37">
        <f>(REA_transformed!E105/REA_transformed!E104-1)*100</f>
        <v>0.55294191482924138</v>
      </c>
      <c r="AD105" s="37">
        <f>(REA_transformed!F105/REA_transformed!F104-1)*100</f>
        <v>0.41913297892839374</v>
      </c>
      <c r="AE105" s="37">
        <f>(REA_transformed!G105/REA_transformed!G104-1)*100</f>
        <v>1.4798421422805852</v>
      </c>
      <c r="AF105" s="37">
        <f>(REA_transformed!H105/REA_transformed!H104-1)*100</f>
        <v>1.7625264348919423</v>
      </c>
      <c r="AG105" s="37">
        <f>(REA_transformed!I105/REA_transformed!I104-1)*100</f>
        <v>1.2244289783937212</v>
      </c>
      <c r="AH105" s="37">
        <f>(REA_transformed!J105/REA_transformed!J104-1)*100</f>
        <v>1.5521671955095906</v>
      </c>
      <c r="AI105" s="37">
        <f>(REA_transformed!K105/REA_transformed!K104-1)*100</f>
        <v>2.4967606812010379</v>
      </c>
      <c r="AJ105" s="37">
        <f>(REA_transformed!L105/REA_transformed!L104-1)*100</f>
        <v>6.7322091644284043E-3</v>
      </c>
      <c r="AK105" s="37">
        <f>(REA_transformed!T105/REA_transformed!T104-1)*100</f>
        <v>0.11710963089517357</v>
      </c>
      <c r="AL105" s="37">
        <f t="shared" si="9"/>
        <v>0.11710963089517357</v>
      </c>
      <c r="AM105" s="37">
        <f t="shared" si="10"/>
        <v>0.11710963089517357</v>
      </c>
      <c r="AN105" s="37">
        <v>-2.2544699425774199</v>
      </c>
      <c r="AO105" s="37">
        <f>(AWMD_exIreland!N189/AWMD_exIreland!N188-1)*100</f>
        <v>1.2342373304686349</v>
      </c>
      <c r="AP105" s="37">
        <f>(AWMD_Updated!$AZ189/AWMD_Updated!$AZ188-1)*100</f>
        <v>0.59579822704523</v>
      </c>
      <c r="AQ105">
        <f t="shared" si="11"/>
        <v>104</v>
      </c>
    </row>
    <row r="106" spans="1:43">
      <c r="A106" t="s">
        <v>438</v>
      </c>
      <c r="B106" s="37">
        <f>100*(EA_transformed!B106/EA_transformed!B105-1)</f>
        <v>0.81985251331426756</v>
      </c>
      <c r="C106" s="37">
        <f>100*(EA_transformed!C106/EA_transformed!C105-1)</f>
        <v>0.40506357422598338</v>
      </c>
      <c r="D106" s="37">
        <f>100*(EA_transformed!D106/EA_transformed!D105-1)</f>
        <v>-0.24207604035070274</v>
      </c>
      <c r="E106" s="37">
        <f>100*(EA_transformed!E106/EA_transformed!E105-1)</f>
        <v>1.0289343802104112</v>
      </c>
      <c r="F106" s="37">
        <f>100*(EA_transformed!F106/EA_transformed!F105-1)</f>
        <v>2.0313516941501852</v>
      </c>
      <c r="G106" s="37">
        <f>100*(EA_transformed!G106/EA_transformed!G105-1)</f>
        <v>1.4137237479984188</v>
      </c>
      <c r="H106" s="37">
        <f>100*(EA_transformed!H106/EA_transformed!H105-1)</f>
        <v>1.2153347588106378E-2</v>
      </c>
      <c r="I106" s="37">
        <v>-0.60920880085859697</v>
      </c>
      <c r="J106" s="37">
        <f>(AWMD_exIreland!I190/AWMD_exIreland!I189-1)*100</f>
        <v>0.32218204031144726</v>
      </c>
      <c r="K106" s="37">
        <v>-0.35263076923076903</v>
      </c>
      <c r="L106" s="37">
        <f>(DE_transformed!B106/DE_transformed!B105-1)*100</f>
        <v>1.2986387849944547</v>
      </c>
      <c r="M106" s="37">
        <f>(DE_transformed!C106/DE_transformed!C105-1)*100</f>
        <v>0.265116352192174</v>
      </c>
      <c r="N106" s="37">
        <f>(DE_transformed!D106/DE_transformed!D105-1)*100</f>
        <v>-0.28189506664668684</v>
      </c>
      <c r="O106" s="37">
        <f>(DE_transformed!E106/DE_transformed!E105-1)*100</f>
        <v>0.47091838690498378</v>
      </c>
      <c r="P106" s="37">
        <f>(DE_transformed!F106/DE_transformed!F105-1)*100</f>
        <v>0.38809882725927558</v>
      </c>
      <c r="Q106" s="37">
        <f>(DE_transformed!G106/DE_transformed!G105-1)*100</f>
        <v>1.0749826436279974</v>
      </c>
      <c r="R106" s="37">
        <f>(DE_transformed!H106/DE_transformed!H105-1)*100</f>
        <v>1.9140702554824474</v>
      </c>
      <c r="S106" s="37">
        <f>(DE_transformed!I106/DE_transformed!I105-1)*100</f>
        <v>0.4025358840568094</v>
      </c>
      <c r="T106" s="37">
        <f>(DE_transformed!J106/DE_transformed!J105-1)*100</f>
        <v>0.56409921788711515</v>
      </c>
      <c r="U106" s="37">
        <f>(DE_RAW!I106/DE_RAW!I105-1)*100</f>
        <v>0.30121447111226551</v>
      </c>
      <c r="V106" s="37">
        <f t="shared" si="7"/>
        <v>0.30121447111226551</v>
      </c>
      <c r="W106" s="37">
        <f t="shared" si="8"/>
        <v>0.30121447111226551</v>
      </c>
      <c r="X106" s="37">
        <f>100*(DE_RAW!L106/DE_RAW!L105-1)</f>
        <v>2.2880378709716487</v>
      </c>
      <c r="Y106" s="37">
        <v>3.67467634307783</v>
      </c>
      <c r="Z106" s="37">
        <f>(REA_transformed!B106/REA_transformed!B105-1)*100</f>
        <v>0.62659836746423725</v>
      </c>
      <c r="AA106" s="37">
        <f>(REA_transformed!C106/REA_transformed!C105-1)*100</f>
        <v>0.46327179100866811</v>
      </c>
      <c r="AB106" s="37">
        <f>(REA_transformed!D106/REA_transformed!D105-1)*100</f>
        <v>-0.22452399483334773</v>
      </c>
      <c r="AC106" s="37">
        <f>(REA_transformed!E106/REA_transformed!E105-1)*100</f>
        <v>1.2345441862218198</v>
      </c>
      <c r="AD106" s="37">
        <f>(REA_transformed!F106/REA_transformed!F105-1)*100</f>
        <v>1.2937545206257006</v>
      </c>
      <c r="AE106" s="37">
        <f>(REA_transformed!G106/REA_transformed!G105-1)*100</f>
        <v>0.82867874827614596</v>
      </c>
      <c r="AF106" s="37">
        <f>(REA_transformed!H106/REA_transformed!H105-1)*100</f>
        <v>0.8335191637553141</v>
      </c>
      <c r="AG106" s="37">
        <f>(REA_transformed!I106/REA_transformed!I105-1)*100</f>
        <v>2.0744166482178583</v>
      </c>
      <c r="AH106" s="37">
        <f>(REA_transformed!J106/REA_transformed!J105-1)*100</f>
        <v>1.7212007769122684</v>
      </c>
      <c r="AI106" s="37">
        <f>(REA_transformed!K106/REA_transformed!K105-1)*100</f>
        <v>7.2719661553848125</v>
      </c>
      <c r="AJ106" s="37">
        <f>(REA_transformed!L106/REA_transformed!L105-1)*100</f>
        <v>-0.19772359645574555</v>
      </c>
      <c r="AK106" s="37">
        <f>(REA_transformed!T106/REA_transformed!T105-1)*100</f>
        <v>0.33509423641315816</v>
      </c>
      <c r="AL106" s="37">
        <f t="shared" si="9"/>
        <v>0.33509423641315816</v>
      </c>
      <c r="AM106" s="37">
        <f t="shared" si="10"/>
        <v>0.33509423641315816</v>
      </c>
      <c r="AN106" s="37">
        <v>-1.77223354500918</v>
      </c>
      <c r="AO106" s="37">
        <f>(AWMD_exIreland!N190/AWMD_exIreland!N189-1)*100</f>
        <v>2.0416815526381527</v>
      </c>
      <c r="AP106" s="37">
        <f>(AWMD_Updated!$AZ190/AWMD_Updated!$AZ189-1)*100</f>
        <v>0.86739241589306459</v>
      </c>
      <c r="AQ106">
        <f t="shared" si="11"/>
        <v>105</v>
      </c>
    </row>
    <row r="107" spans="1:43">
      <c r="A107" t="s">
        <v>439</v>
      </c>
      <c r="B107" s="37">
        <f>100*(EA_transformed!B107/EA_transformed!B106-1)</f>
        <v>0.62164959474924064</v>
      </c>
      <c r="C107" s="37">
        <f>100*(EA_transformed!C107/EA_transformed!C106-1)</f>
        <v>0.49129486028185454</v>
      </c>
      <c r="D107" s="37">
        <f>100*(EA_transformed!D107/EA_transformed!D106-1)</f>
        <v>0.34755201910747768</v>
      </c>
      <c r="E107" s="37">
        <f>100*(EA_transformed!E107/EA_transformed!E106-1)</f>
        <v>0.74689028478951425</v>
      </c>
      <c r="F107" s="37">
        <f>100*(EA_transformed!F107/EA_transformed!F106-1)</f>
        <v>1.3512320067472272</v>
      </c>
      <c r="G107" s="37">
        <f>100*(EA_transformed!G107/EA_transformed!G106-1)</f>
        <v>1.4496685914955787</v>
      </c>
      <c r="H107" s="37">
        <f>100*(EA_transformed!H107/EA_transformed!H106-1)</f>
        <v>0.18440721803500981</v>
      </c>
      <c r="I107" s="37">
        <v>-4.9854746739290398E-2</v>
      </c>
      <c r="J107" s="37">
        <f>(AWMD_exIreland!I191/AWMD_exIreland!I190-1)*100</f>
        <v>0.40750196009065043</v>
      </c>
      <c r="K107" s="37">
        <v>-0.35822580645161201</v>
      </c>
      <c r="L107" s="37">
        <f>(DE_transformed!B107/DE_transformed!B106-1)*100</f>
        <v>0.61259340850075006</v>
      </c>
      <c r="M107" s="37">
        <f>(DE_transformed!C107/DE_transformed!C106-1)*100</f>
        <v>0.72281100522813002</v>
      </c>
      <c r="N107" s="37">
        <f>(DE_transformed!D107/DE_transformed!D106-1)*100</f>
        <v>0.43955434353186718</v>
      </c>
      <c r="O107" s="37">
        <f>(DE_transformed!E107/DE_transformed!E106-1)*100</f>
        <v>2.2415810315608242</v>
      </c>
      <c r="P107" s="37">
        <f>(DE_transformed!F107/DE_transformed!F106-1)*100</f>
        <v>1.8587478892762466</v>
      </c>
      <c r="Q107" s="37">
        <f>(DE_transformed!G107/DE_transformed!G106-1)*100</f>
        <v>5.0148903052240179</v>
      </c>
      <c r="R107" s="37">
        <f>(DE_transformed!H107/DE_transformed!H106-1)*100</f>
        <v>1.7908827166415398</v>
      </c>
      <c r="S107" s="37">
        <f>(DE_transformed!I107/DE_transformed!I106-1)*100</f>
        <v>2.4177012943155773</v>
      </c>
      <c r="T107" s="37">
        <f>(DE_transformed!J107/DE_transformed!J106-1)*100</f>
        <v>1.912403007997554E-2</v>
      </c>
      <c r="U107" s="37">
        <f>(DE_RAW!I107/DE_RAW!I106-1)*100</f>
        <v>0.46217905711212204</v>
      </c>
      <c r="V107" s="37">
        <f t="shared" si="7"/>
        <v>0.46217905711212204</v>
      </c>
      <c r="W107" s="37">
        <f t="shared" si="8"/>
        <v>0.46217905711212204</v>
      </c>
      <c r="X107" s="37">
        <f>100*(DE_RAW!L107/DE_RAW!L106-1)</f>
        <v>-0.52509789960839548</v>
      </c>
      <c r="Y107" s="37">
        <v>4.1763436846029496</v>
      </c>
      <c r="Z107" s="37">
        <f>(REA_transformed!B107/REA_transformed!B106-1)*100</f>
        <v>0.62057851394825558</v>
      </c>
      <c r="AA107" s="37">
        <f>(REA_transformed!C107/REA_transformed!C106-1)*100</f>
        <v>0.39524621604702936</v>
      </c>
      <c r="AB107" s="37">
        <f>(REA_transformed!D107/REA_transformed!D106-1)*100</f>
        <v>0.30847908230517973</v>
      </c>
      <c r="AC107" s="37">
        <f>(REA_transformed!E107/REA_transformed!E106-1)*100</f>
        <v>0.20170514629920255</v>
      </c>
      <c r="AD107" s="37">
        <f>(REA_transformed!F107/REA_transformed!F106-1)*100</f>
        <v>0.4085683965545428</v>
      </c>
      <c r="AE107" s="37">
        <f>(REA_transformed!G107/REA_transformed!G106-1)*100</f>
        <v>-1.2228081022784165</v>
      </c>
      <c r="AF107" s="37">
        <f>(REA_transformed!H107/REA_transformed!H106-1)*100</f>
        <v>-0.41894327949922872</v>
      </c>
      <c r="AG107" s="37">
        <f>(REA_transformed!I107/REA_transformed!I106-1)*100</f>
        <v>1.1926964665973649</v>
      </c>
      <c r="AH107" s="37">
        <f>(REA_transformed!J107/REA_transformed!J106-1)*100</f>
        <v>1.1593616424689701</v>
      </c>
      <c r="AI107" s="37">
        <f>(REA_transformed!K107/REA_transformed!K106-1)*100</f>
        <v>-2.8984707407958221</v>
      </c>
      <c r="AJ107" s="37">
        <f>(REA_transformed!L107/REA_transformed!L106-1)*100</f>
        <v>0.22573368527636362</v>
      </c>
      <c r="AK107" s="37">
        <f>(REA_transformed!T107/REA_transformed!T106-1)*100</f>
        <v>0.38591078212102392</v>
      </c>
      <c r="AL107" s="37">
        <f t="shared" si="9"/>
        <v>0.38591078212102392</v>
      </c>
      <c r="AM107" s="37">
        <f t="shared" si="10"/>
        <v>0.38591078212102392</v>
      </c>
      <c r="AN107" s="37">
        <v>-1.3629598764869699</v>
      </c>
      <c r="AO107" s="37">
        <f>(AWMD_exIreland!N191/AWMD_exIreland!N190-1)*100</f>
        <v>-0.53963112396024915</v>
      </c>
      <c r="AP107" s="37">
        <f>(AWMD_Updated!$AZ191/AWMD_Updated!$AZ190-1)*100</f>
        <v>-1.4033129335950245</v>
      </c>
      <c r="AQ107">
        <f t="shared" si="11"/>
        <v>106</v>
      </c>
    </row>
    <row r="108" spans="1:43">
      <c r="A108" t="s">
        <v>440</v>
      </c>
      <c r="B108" s="37">
        <f>100*(EA_transformed!B108/EA_transformed!B107-1)</f>
        <v>0.55344242909716179</v>
      </c>
      <c r="C108" s="37">
        <f>100*(EA_transformed!C108/EA_transformed!C107-1)</f>
        <v>0.29857772368389046</v>
      </c>
      <c r="D108" s="37">
        <f>100*(EA_transformed!D108/EA_transformed!D107-1)</f>
        <v>0.36713517803377282</v>
      </c>
      <c r="E108" s="37">
        <f>100*(EA_transformed!E108/EA_transformed!E107-1)</f>
        <v>2.7732088971300417</v>
      </c>
      <c r="F108" s="37">
        <f>100*(EA_transformed!F108/EA_transformed!F107-1)</f>
        <v>0.99541507396117002</v>
      </c>
      <c r="G108" s="37">
        <f>100*(EA_transformed!G108/EA_transformed!G107-1)</f>
        <v>1.1289679165565447</v>
      </c>
      <c r="H108" s="37">
        <f>100*(EA_transformed!H108/EA_transformed!H107-1)</f>
        <v>0.38817866602933737</v>
      </c>
      <c r="I108" s="37">
        <v>0.110084360468891</v>
      </c>
      <c r="J108" s="37">
        <f>(AWMD_exIreland!I192/AWMD_exIreland!I191-1)*100</f>
        <v>0.26432297641163505</v>
      </c>
      <c r="K108" s="37">
        <v>-0.35775384615384598</v>
      </c>
      <c r="L108" s="37">
        <f>(DE_transformed!B108/DE_transformed!B107-1)*100</f>
        <v>0.70171852475757746</v>
      </c>
      <c r="M108" s="37">
        <f>(DE_transformed!C108/DE_transformed!C107-1)*100</f>
        <v>-0.1893037488935656</v>
      </c>
      <c r="N108" s="37">
        <f>(DE_transformed!D108/DE_transformed!D107-1)*100</f>
        <v>0.21281215337520809</v>
      </c>
      <c r="O108" s="37">
        <f>(DE_transformed!E108/DE_transformed!E107-1)*100</f>
        <v>0.65207337758670381</v>
      </c>
      <c r="P108" s="37">
        <f>(DE_transformed!F108/DE_transformed!F107-1)*100</f>
        <v>0.8160031049090799</v>
      </c>
      <c r="Q108" s="37">
        <f>(DE_transformed!G108/DE_transformed!G107-1)*100</f>
        <v>-0.4997713599906084</v>
      </c>
      <c r="R108" s="37">
        <f>(DE_transformed!H108/DE_transformed!H107-1)*100</f>
        <v>0.84359887482128304</v>
      </c>
      <c r="S108" s="37">
        <f>(DE_transformed!I108/DE_transformed!I107-1)*100</f>
        <v>8.5596513980079614E-2</v>
      </c>
      <c r="T108" s="37">
        <f>(DE_transformed!J108/DE_transformed!J107-1)*100</f>
        <v>-8.8611180458941785E-2</v>
      </c>
      <c r="U108" s="37">
        <f>(DE_RAW!I108/DE_RAW!I107-1)*100</f>
        <v>0.54273508803543979</v>
      </c>
      <c r="V108" s="37">
        <f t="shared" si="7"/>
        <v>0.54273508803543979</v>
      </c>
      <c r="W108" s="37">
        <f t="shared" si="8"/>
        <v>0.54273508803543979</v>
      </c>
      <c r="X108" s="37">
        <f>100*(DE_RAW!L108/DE_RAW!L107-1)</f>
        <v>-0.78633702146272411</v>
      </c>
      <c r="Y108" s="37">
        <v>4.5158309946321102</v>
      </c>
      <c r="Z108" s="37">
        <f>(REA_transformed!B108/REA_transformed!B107-1)*100</f>
        <v>0.48792802966473037</v>
      </c>
      <c r="AA108" s="37">
        <f>(REA_transformed!C108/REA_transformed!C107-1)*100</f>
        <v>0.48953059413370248</v>
      </c>
      <c r="AB108" s="37">
        <f>(REA_transformed!D108/REA_transformed!D107-1)*100</f>
        <v>0.42374328543803852</v>
      </c>
      <c r="AC108" s="37">
        <f>(REA_transformed!E108/REA_transformed!E107-1)*100</f>
        <v>3.5571768886327515</v>
      </c>
      <c r="AD108" s="37">
        <f>(REA_transformed!F108/REA_transformed!F107-1)*100</f>
        <v>3.3314999741298257</v>
      </c>
      <c r="AE108" s="37">
        <f>(REA_transformed!G108/REA_transformed!G107-1)*100</f>
        <v>5.1369124095441698</v>
      </c>
      <c r="AF108" s="37">
        <f>(REA_transformed!H108/REA_transformed!H107-1)*100</f>
        <v>3.9753482974153043</v>
      </c>
      <c r="AG108" s="37">
        <f>(REA_transformed!I108/REA_transformed!I107-1)*100</f>
        <v>1.0479164278594855</v>
      </c>
      <c r="AH108" s="37">
        <f>(REA_transformed!J108/REA_transformed!J107-1)*100</f>
        <v>1.4472290758558604</v>
      </c>
      <c r="AI108" s="37">
        <f>(REA_transformed!K108/REA_transformed!K107-1)*100</f>
        <v>-0.2170154808866176</v>
      </c>
      <c r="AJ108" s="37">
        <f>(REA_transformed!L108/REA_transformed!L107-1)*100</f>
        <v>0.5714973164588022</v>
      </c>
      <c r="AK108" s="37">
        <f>(REA_transformed!T108/REA_transformed!T107-1)*100</f>
        <v>0.15380240356646091</v>
      </c>
      <c r="AL108" s="37">
        <f t="shared" si="9"/>
        <v>0.15380240356646091</v>
      </c>
      <c r="AM108" s="37">
        <f t="shared" si="10"/>
        <v>0.15380240356646091</v>
      </c>
      <c r="AN108" s="37">
        <v>-1.10823505591474</v>
      </c>
      <c r="AO108" s="37">
        <f>(AWMD_exIreland!N192/AWMD_exIreland!N191-1)*100</f>
        <v>-0.56674062123145408</v>
      </c>
      <c r="AP108" s="37">
        <f>(AWMD_Updated!$AZ192/AWMD_Updated!$AZ191-1)*100</f>
        <v>-4.0553902728062585</v>
      </c>
      <c r="AQ108">
        <f t="shared" si="11"/>
        <v>107</v>
      </c>
    </row>
    <row r="109" spans="1:43">
      <c r="A109" t="s">
        <v>441</v>
      </c>
      <c r="B109" s="37">
        <f>100*(EA_transformed!B109/EA_transformed!B108-1)</f>
        <v>0.68610427820432474</v>
      </c>
      <c r="C109" s="37">
        <f>100*(EA_transformed!C109/EA_transformed!C108-1)</f>
        <v>0.38903286161460215</v>
      </c>
      <c r="D109" s="37">
        <f>100*(EA_transformed!D109/EA_transformed!D108-1)</f>
        <v>0.44646363177089921</v>
      </c>
      <c r="E109" s="37">
        <f>100*(EA_transformed!E109/EA_transformed!E108-1)</f>
        <v>0.64190052392119057</v>
      </c>
      <c r="F109" s="37">
        <f>100*(EA_transformed!F109/EA_transformed!F108-1)</f>
        <v>1.3994883625322085</v>
      </c>
      <c r="G109" s="37">
        <f>100*(EA_transformed!G109/EA_transformed!G108-1)</f>
        <v>1.6551429547053464</v>
      </c>
      <c r="H109" s="37">
        <f>100*(EA_transformed!H109/EA_transformed!H108-1)</f>
        <v>0.30623929836761654</v>
      </c>
      <c r="I109" s="37">
        <v>0.43649700656519502</v>
      </c>
      <c r="J109" s="37">
        <f>(AWMD_exIreland!I193/AWMD_exIreland!I192-1)*100</f>
        <v>0.41170876350413721</v>
      </c>
      <c r="K109" s="37">
        <v>-0.35052380952380902</v>
      </c>
      <c r="L109" s="37">
        <f>(DE_transformed!B109/DE_transformed!B108-1)*100</f>
        <v>0.92526833964117206</v>
      </c>
      <c r="M109" s="37">
        <f>(DE_transformed!C109/DE_transformed!C108-1)*100</f>
        <v>0.76695752383666438</v>
      </c>
      <c r="N109" s="37">
        <f>(DE_transformed!D109/DE_transformed!D108-1)*100</f>
        <v>1.0898914804009507</v>
      </c>
      <c r="O109" s="37">
        <f>(DE_transformed!E109/DE_transformed!E108-1)*100</f>
        <v>0.31787195641101995</v>
      </c>
      <c r="P109" s="37">
        <f>(DE_transformed!F109/DE_transformed!F108-1)*100</f>
        <v>0.67944526939074379</v>
      </c>
      <c r="Q109" s="37">
        <f>(DE_transformed!G109/DE_transformed!G108-1)*100</f>
        <v>-2.2563025890739441</v>
      </c>
      <c r="R109" s="37">
        <f>(DE_transformed!H109/DE_transformed!H108-1)*100</f>
        <v>0.7657267267438872</v>
      </c>
      <c r="S109" s="37">
        <f>(DE_transformed!I109/DE_transformed!I108-1)*100</f>
        <v>1.4404985012585358</v>
      </c>
      <c r="T109" s="37">
        <f>(DE_transformed!J109/DE_transformed!J108-1)*100</f>
        <v>1.0013494665320088</v>
      </c>
      <c r="U109" s="37">
        <f>(DE_RAW!I109/DE_RAW!I108-1)*100</f>
        <v>0.33316112979577817</v>
      </c>
      <c r="V109" s="37">
        <f t="shared" si="7"/>
        <v>0.33316112979577817</v>
      </c>
      <c r="W109" s="37">
        <f t="shared" si="8"/>
        <v>0.33316112979577817</v>
      </c>
      <c r="X109" s="37">
        <f>100*(DE_RAW!L109/DE_RAW!L108-1)</f>
        <v>0.76852167291237006</v>
      </c>
      <c r="Y109" s="37">
        <v>4.76735955091912</v>
      </c>
      <c r="Z109" s="37">
        <f>(REA_transformed!B109/REA_transformed!B108-1)*100</f>
        <v>0.58327316171469246</v>
      </c>
      <c r="AA109" s="37">
        <f>(REA_transformed!C109/REA_transformed!C108-1)*100</f>
        <v>0.23608447380130126</v>
      </c>
      <c r="AB109" s="37">
        <f>(REA_transformed!D109/REA_transformed!D108-1)*100</f>
        <v>0.19491304442331714</v>
      </c>
      <c r="AC109" s="37">
        <f>(REA_transformed!E109/REA_transformed!E108-1)*100</f>
        <v>0.75698531481454001</v>
      </c>
      <c r="AD109" s="37">
        <f>(REA_transformed!F109/REA_transformed!F108-1)*100</f>
        <v>1.1789086400465276</v>
      </c>
      <c r="AE109" s="37">
        <f>(REA_transformed!G109/REA_transformed!G108-1)*100</f>
        <v>-2.1457557587052034</v>
      </c>
      <c r="AF109" s="37">
        <f>(REA_transformed!H109/REA_transformed!H108-1)*100</f>
        <v>-2.2742803175303417</v>
      </c>
      <c r="AG109" s="37">
        <f>(REA_transformed!I109/REA_transformed!I108-1)*100</f>
        <v>1.6245754604629514</v>
      </c>
      <c r="AH109" s="37">
        <f>(REA_transformed!J109/REA_transformed!J108-1)*100</f>
        <v>1.7202631799004386</v>
      </c>
      <c r="AI109" s="37">
        <f>(REA_transformed!K109/REA_transformed!K108-1)*100</f>
        <v>2.3123573558346378</v>
      </c>
      <c r="AJ109" s="37">
        <f>(REA_transformed!L109/REA_transformed!L108-1)*100</f>
        <v>2.4899062431527064E-2</v>
      </c>
      <c r="AK109" s="37">
        <f>(REA_transformed!T109/REA_transformed!T108-1)*100</f>
        <v>0.44600224441111447</v>
      </c>
      <c r="AL109" s="37">
        <f t="shared" si="9"/>
        <v>0.44600224441111447</v>
      </c>
      <c r="AM109" s="37">
        <f t="shared" si="10"/>
        <v>0.44600224441111447</v>
      </c>
      <c r="AN109" s="37">
        <v>-0.656987517780245</v>
      </c>
      <c r="AO109" s="37">
        <f>(AWMD_exIreland!N193/AWMD_exIreland!N192-1)*100</f>
        <v>0.8437185795181712</v>
      </c>
      <c r="AP109" s="37">
        <f>(AWMD_Updated!$AZ193/AWMD_Updated!$AZ192-1)*100</f>
        <v>-0.52738236257853233</v>
      </c>
      <c r="AQ109">
        <f t="shared" si="11"/>
        <v>108</v>
      </c>
    </row>
    <row r="110" spans="1:43">
      <c r="A110" t="s">
        <v>442</v>
      </c>
      <c r="B110" s="37">
        <f>100*(EA_transformed!B110/EA_transformed!B109-1)</f>
        <v>-3.7577134659350087E-2</v>
      </c>
      <c r="C110" s="37">
        <f>100*(EA_transformed!C110/EA_transformed!C109-1)</f>
        <v>0.37547364717551712</v>
      </c>
      <c r="D110" s="37">
        <f>100*(EA_transformed!D110/EA_transformed!D109-1)</f>
        <v>-0.19250584157369799</v>
      </c>
      <c r="E110" s="37">
        <f>100*(EA_transformed!E110/EA_transformed!E109-1)</f>
        <v>5.1224705375285673E-2</v>
      </c>
      <c r="F110" s="37">
        <f>100*(EA_transformed!F110/EA_transformed!F109-1)</f>
        <v>0.60541232055222327</v>
      </c>
      <c r="G110" s="37">
        <f>100*(EA_transformed!G110/EA_transformed!G109-1)</f>
        <v>0.75680476825530363</v>
      </c>
      <c r="H110" s="37">
        <f>100*(EA_transformed!H110/EA_transformed!H109-1)</f>
        <v>0.35868277747905797</v>
      </c>
      <c r="I110" s="37">
        <v>0.200195286034697</v>
      </c>
      <c r="J110" s="37">
        <f>(AWMD_exIreland!I194/AWMD_exIreland!I193-1)*100</f>
        <v>0.40325799271589968</v>
      </c>
      <c r="K110" s="37">
        <v>-0.36361904761904701</v>
      </c>
      <c r="L110" s="37">
        <f>(DE_transformed!B110/DE_transformed!B109-1)*100</f>
        <v>-0.62793642090727131</v>
      </c>
      <c r="M110" s="37">
        <f>(DE_transformed!C110/DE_transformed!C109-1)*100</f>
        <v>0.11688343980453819</v>
      </c>
      <c r="N110" s="37">
        <f>(DE_transformed!D110/DE_transformed!D109-1)*100</f>
        <v>-0.82213865295704958</v>
      </c>
      <c r="O110" s="37">
        <f>(DE_transformed!E110/DE_transformed!E109-1)*100</f>
        <v>0.50454784662992136</v>
      </c>
      <c r="P110" s="37">
        <f>(DE_transformed!F110/DE_transformed!F109-1)*100</f>
        <v>-0.26154038950848557</v>
      </c>
      <c r="Q110" s="37">
        <f>(DE_transformed!G110/DE_transformed!G109-1)*100</f>
        <v>6.1224279604393805</v>
      </c>
      <c r="R110" s="37">
        <f>(DE_transformed!H110/DE_transformed!H109-1)*100</f>
        <v>1.2678397392633212</v>
      </c>
      <c r="S110" s="37">
        <f>(DE_transformed!I110/DE_transformed!I109-1)*100</f>
        <v>1.4561560748998392</v>
      </c>
      <c r="T110" s="37">
        <f>(DE_transformed!J110/DE_transformed!J109-1)*100</f>
        <v>1.6471500256497018</v>
      </c>
      <c r="U110" s="37">
        <f>(DE_RAW!I110/DE_RAW!I109-1)*100</f>
        <v>0.38669678978615618</v>
      </c>
      <c r="V110" s="37">
        <f t="shared" si="7"/>
        <v>0.38669678978615618</v>
      </c>
      <c r="W110" s="37">
        <f t="shared" si="8"/>
        <v>0.38669678978615618</v>
      </c>
      <c r="X110" s="37">
        <f>100*(DE_RAW!L110/DE_RAW!L109-1)</f>
        <v>0.978432717835509</v>
      </c>
      <c r="Y110" s="37">
        <v>3.9745730706276698</v>
      </c>
      <c r="Z110" s="37">
        <f>(REA_transformed!B110/REA_transformed!B109-1)*100</f>
        <v>0.20382755041072897</v>
      </c>
      <c r="AA110" s="37">
        <f>(REA_transformed!C110/REA_transformed!C109-1)*100</f>
        <v>0.4752888825256596</v>
      </c>
      <c r="AB110" s="37">
        <f>(REA_transformed!D110/REA_transformed!D109-1)*100</f>
        <v>5.0316623832458163E-2</v>
      </c>
      <c r="AC110" s="37">
        <f>(REA_transformed!E110/REA_transformed!E109-1)*100</f>
        <v>-0.11331012599310464</v>
      </c>
      <c r="AD110" s="37">
        <f>(REA_transformed!F110/REA_transformed!F109-1)*100</f>
        <v>-0.15916668591147154</v>
      </c>
      <c r="AE110" s="37">
        <f>(REA_transformed!G110/REA_transformed!G109-1)*100</f>
        <v>0.21289182792205708</v>
      </c>
      <c r="AF110" s="37">
        <f>(REA_transformed!H110/REA_transformed!H109-1)*100</f>
        <v>0.12783278129462339</v>
      </c>
      <c r="AG110" s="37">
        <f>(REA_transformed!I110/REA_transformed!I109-1)*100</f>
        <v>0.36874610109103312</v>
      </c>
      <c r="AH110" s="37">
        <f>(REA_transformed!J110/REA_transformed!J109-1)*100</f>
        <v>0.54766110985045025</v>
      </c>
      <c r="AI110" s="37">
        <f>(REA_transformed!K110/REA_transformed!K109-1)*100</f>
        <v>3.0577495942644584</v>
      </c>
      <c r="AJ110" s="37">
        <f>(REA_transformed!L110/REA_transformed!L109-1)*100</f>
        <v>-0.12277145061109218</v>
      </c>
      <c r="AK110" s="37">
        <f>(REA_transformed!T110/REA_transformed!T109-1)*100</f>
        <v>0.40504021644782728</v>
      </c>
      <c r="AL110" s="37">
        <f t="shared" si="9"/>
        <v>0.40504021644782728</v>
      </c>
      <c r="AM110" s="37">
        <f t="shared" si="10"/>
        <v>0.40504021644782728</v>
      </c>
      <c r="AN110" s="37">
        <v>-0.44889289833145501</v>
      </c>
      <c r="AO110" s="37">
        <f>(AWMD_exIreland!N194/AWMD_exIreland!N193-1)*100</f>
        <v>0.73858650413880511</v>
      </c>
      <c r="AP110" s="37">
        <f>(AWMD_Updated!$AZ194/AWMD_Updated!$AZ193-1)*100</f>
        <v>-1.4481131566834948</v>
      </c>
      <c r="AQ110">
        <f t="shared" si="11"/>
        <v>109</v>
      </c>
    </row>
    <row r="111" spans="1:43">
      <c r="A111" t="s">
        <v>443</v>
      </c>
      <c r="B111" s="37">
        <f>100*(EA_transformed!B111/EA_transformed!B110-1)</f>
        <v>0.48514765097704693</v>
      </c>
      <c r="C111" s="37">
        <f>100*(EA_transformed!C111/EA_transformed!C110-1)</f>
        <v>0.24965654502768775</v>
      </c>
      <c r="D111" s="37">
        <f>100*(EA_transformed!D111/EA_transformed!D110-1)</f>
        <v>0.33755943876083716</v>
      </c>
      <c r="E111" s="37">
        <f>100*(EA_transformed!E111/EA_transformed!E110-1)</f>
        <v>1.683836636574787</v>
      </c>
      <c r="F111" s="37">
        <f>100*(EA_transformed!F111/EA_transformed!F110-1)</f>
        <v>0.44164111723568045</v>
      </c>
      <c r="G111" s="37">
        <f>100*(EA_transformed!G111/EA_transformed!G110-1)</f>
        <v>0.79212471541834084</v>
      </c>
      <c r="H111" s="37">
        <f>100*(EA_transformed!H111/EA_transformed!H110-1)</f>
        <v>-0.16455660794658655</v>
      </c>
      <c r="I111" s="37">
        <v>1.1006272389960901</v>
      </c>
      <c r="J111" s="37">
        <f>(AWMD_exIreland!I195/AWMD_exIreland!I194-1)*100</f>
        <v>0.2878289325412231</v>
      </c>
      <c r="K111" s="37">
        <v>-0.36326984126984102</v>
      </c>
      <c r="L111" s="37">
        <f>(DE_transformed!B111/DE_transformed!B110-1)*100</f>
        <v>0.70687336317911686</v>
      </c>
      <c r="M111" s="37">
        <f>(DE_transformed!C111/DE_transformed!C110-1)*100</f>
        <v>0.24463732459358845</v>
      </c>
      <c r="N111" s="37">
        <f>(DE_transformed!D111/DE_transformed!D110-1)*100</f>
        <v>0.58381308846990887</v>
      </c>
      <c r="O111" s="37">
        <f>(DE_transformed!E111/DE_transformed!E110-1)*100</f>
        <v>1.3269109107625798</v>
      </c>
      <c r="P111" s="37">
        <f>(DE_transformed!F111/DE_transformed!F110-1)*100</f>
        <v>1.6382998053342313</v>
      </c>
      <c r="Q111" s="37">
        <f>(DE_transformed!G111/DE_transformed!G110-1)*100</f>
        <v>-0.81920054274584597</v>
      </c>
      <c r="R111" s="37">
        <f>(DE_transformed!H111/DE_transformed!H110-1)*100</f>
        <v>0.3619841126882628</v>
      </c>
      <c r="S111" s="37">
        <f>(DE_transformed!I111/DE_transformed!I110-1)*100</f>
        <v>0.38361238679009979</v>
      </c>
      <c r="T111" s="37">
        <f>(DE_transformed!J111/DE_transformed!J110-1)*100</f>
        <v>-0.59944109477412244</v>
      </c>
      <c r="U111" s="37">
        <f>(DE_RAW!I111/DE_RAW!I110-1)*100</f>
        <v>0.37892665361707323</v>
      </c>
      <c r="V111" s="37">
        <f t="shared" si="7"/>
        <v>0.37892665361707323</v>
      </c>
      <c r="W111" s="37">
        <f t="shared" si="8"/>
        <v>0.37892665361707323</v>
      </c>
      <c r="X111" s="37">
        <f>100*(DE_RAW!L111/DE_RAW!L110-1)</f>
        <v>0.26980985298317162</v>
      </c>
      <c r="Y111" s="37">
        <v>5.09559869227569</v>
      </c>
      <c r="Z111" s="37">
        <f>(REA_transformed!B111/REA_transformed!B110-1)*100</f>
        <v>0.39123596276751105</v>
      </c>
      <c r="AA111" s="37">
        <f>(REA_transformed!C111/REA_transformed!C110-1)*100</f>
        <v>0.24954351897643612</v>
      </c>
      <c r="AB111" s="37">
        <f>(REA_transformed!D111/REA_transformed!D110-1)*100</f>
        <v>0.24040462287842068</v>
      </c>
      <c r="AC111" s="37">
        <f>(REA_transformed!E111/REA_transformed!E110-1)*100</f>
        <v>1.8116750749953558</v>
      </c>
      <c r="AD111" s="37">
        <f>(REA_transformed!F111/REA_transformed!F110-1)*100</f>
        <v>1.4961306106031858</v>
      </c>
      <c r="AE111" s="37">
        <f>(REA_transformed!G111/REA_transformed!G110-1)*100</f>
        <v>4.0479760581419999</v>
      </c>
      <c r="AF111" s="37">
        <f>(REA_transformed!H111/REA_transformed!H110-1)*100</f>
        <v>4.489414947088477</v>
      </c>
      <c r="AG111" s="37">
        <f>(REA_transformed!I111/REA_transformed!I110-1)*100</f>
        <v>0.46908071186517741</v>
      </c>
      <c r="AH111" s="37">
        <f>(REA_transformed!J111/REA_transformed!J110-1)*100</f>
        <v>0.91615412746621772</v>
      </c>
      <c r="AI111" s="37">
        <f>(REA_transformed!K111/REA_transformed!K110-1)*100</f>
        <v>0.84150516514596152</v>
      </c>
      <c r="AJ111" s="37">
        <f>(REA_transformed!L111/REA_transformed!L110-1)*100</f>
        <v>-2.8952824580852354E-2</v>
      </c>
      <c r="AK111" s="37">
        <f>(REA_transformed!T111/REA_transformed!T110-1)*100</f>
        <v>0.25316016279359754</v>
      </c>
      <c r="AL111" s="37">
        <f t="shared" si="9"/>
        <v>0.25316016279359754</v>
      </c>
      <c r="AM111" s="37">
        <f t="shared" si="10"/>
        <v>0.25316016279359754</v>
      </c>
      <c r="AN111" s="37">
        <v>0.24116381797705599</v>
      </c>
      <c r="AO111" s="37">
        <f>(AWMD_exIreland!N195/AWMD_exIreland!N194-1)*100</f>
        <v>0.83317186869105164</v>
      </c>
      <c r="AP111" s="37">
        <f>(AWMD_Updated!$AZ195/AWMD_Updated!$AZ194-1)*100</f>
        <v>0.48875158473566938</v>
      </c>
      <c r="AQ111">
        <f t="shared" si="11"/>
        <v>110</v>
      </c>
    </row>
    <row r="112" spans="1:43">
      <c r="A112" t="s">
        <v>444</v>
      </c>
      <c r="B112" s="37">
        <f>100*(EA_transformed!B112/EA_transformed!B111-1)</f>
        <v>-1.6513465209444522E-2</v>
      </c>
      <c r="C112" s="37">
        <f>100*(EA_transformed!C112/EA_transformed!C111-1)</f>
        <v>-6.5720634227739438E-2</v>
      </c>
      <c r="D112" s="37">
        <f>100*(EA_transformed!D112/EA_transformed!D111-1)</f>
        <v>-1.3433032780418852E-2</v>
      </c>
      <c r="E112" s="37">
        <f>100*(EA_transformed!E112/EA_transformed!E111-1)</f>
        <v>0.17253402988555155</v>
      </c>
      <c r="F112" s="37">
        <f>100*(EA_transformed!F112/EA_transformed!F111-1)</f>
        <v>-3.1402481602582633E-2</v>
      </c>
      <c r="G112" s="37">
        <f>100*(EA_transformed!G112/EA_transformed!G111-1)</f>
        <v>0.57410936337569662</v>
      </c>
      <c r="H112" s="37">
        <f>100*(EA_transformed!H112/EA_transformed!H111-1)</f>
        <v>0.20309746319020494</v>
      </c>
      <c r="I112" s="37">
        <v>1.4627832417695801</v>
      </c>
      <c r="J112" s="37">
        <f>(AWMD_exIreland!I196/AWMD_exIreland!I195-1)*100</f>
        <v>0.517224658647919</v>
      </c>
      <c r="K112" s="37">
        <v>-0.36173846153846101</v>
      </c>
      <c r="L112" s="37">
        <f>(DE_transformed!B112/DE_transformed!B111-1)*100</f>
        <v>-0.72927359539229908</v>
      </c>
      <c r="M112" s="37">
        <f>(DE_transformed!C112/DE_transformed!C111-1)*100</f>
        <v>-0.17928426264475217</v>
      </c>
      <c r="N112" s="37">
        <f>(DE_transformed!D112/DE_transformed!D111-1)*100</f>
        <v>-0.22606857000470049</v>
      </c>
      <c r="O112" s="37">
        <f>(DE_transformed!E112/DE_transformed!E111-1)*100</f>
        <v>1.0633573837074417</v>
      </c>
      <c r="P112" s="37">
        <f>(DE_transformed!F112/DE_transformed!F111-1)*100</f>
        <v>0.87873127895490288</v>
      </c>
      <c r="Q112" s="37">
        <f>(DE_transformed!G112/DE_transformed!G111-1)*100</f>
        <v>2.3673407350703446</v>
      </c>
      <c r="R112" s="37">
        <f>(DE_transformed!H112/DE_transformed!H111-1)*100</f>
        <v>-1.2444651873086743</v>
      </c>
      <c r="S112" s="37">
        <f>(DE_transformed!I112/DE_transformed!I111-1)*100</f>
        <v>2.2821615674272655</v>
      </c>
      <c r="T112" s="37">
        <f>(DE_transformed!J112/DE_transformed!J111-1)*100</f>
        <v>0.66133162438286597</v>
      </c>
      <c r="U112" s="37">
        <f>(DE_RAW!I112/DE_RAW!I111-1)*100</f>
        <v>0.66843943896970348</v>
      </c>
      <c r="V112" s="37">
        <f t="shared" si="7"/>
        <v>0.66843943896970348</v>
      </c>
      <c r="W112" s="37">
        <f t="shared" si="8"/>
        <v>0.66843943896970348</v>
      </c>
      <c r="X112" s="37">
        <f>100*(DE_RAW!L112/DE_RAW!L111-1)</f>
        <v>1.3051548214128017</v>
      </c>
      <c r="Y112" s="37">
        <v>4.8821649095343096</v>
      </c>
      <c r="Z112" s="37">
        <f>(REA_transformed!B112/REA_transformed!B111-1)*100</f>
        <v>0.27656542039904419</v>
      </c>
      <c r="AA112" s="37">
        <f>(REA_transformed!C112/REA_transformed!C111-1)*100</f>
        <v>-2.2057979175060805E-2</v>
      </c>
      <c r="AB112" s="37">
        <f>(REA_transformed!D112/REA_transformed!D111-1)*100</f>
        <v>6.785364438537389E-2</v>
      </c>
      <c r="AC112" s="37">
        <f>(REA_transformed!E112/REA_transformed!E111-1)*100</f>
        <v>-0.14885333396091882</v>
      </c>
      <c r="AD112" s="37">
        <f>(REA_transformed!F112/REA_transformed!F111-1)*100</f>
        <v>0.11909079466718708</v>
      </c>
      <c r="AE112" s="37">
        <f>(REA_transformed!G112/REA_transformed!G111-1)*100</f>
        <v>-2.0012320527609706</v>
      </c>
      <c r="AF112" s="37">
        <f>(REA_transformed!H112/REA_transformed!H111-1)*100</f>
        <v>-1.9394949571487796</v>
      </c>
      <c r="AG112" s="37">
        <f>(REA_transformed!I112/REA_transformed!I111-1)*100</f>
        <v>0.40202544926293271</v>
      </c>
      <c r="AH112" s="37">
        <f>(REA_transformed!J112/REA_transformed!J111-1)*100</f>
        <v>5.9833972694178783E-2</v>
      </c>
      <c r="AI112" s="37">
        <f>(REA_transformed!K112/REA_transformed!K111-1)*100</f>
        <v>1.3396906331300862</v>
      </c>
      <c r="AJ112" s="37">
        <f>(REA_transformed!L112/REA_transformed!L111-1)*100</f>
        <v>4.8007593500187795E-2</v>
      </c>
      <c r="AK112" s="37">
        <f>(REA_transformed!T112/REA_transformed!T111-1)*100</f>
        <v>0.45070707500913798</v>
      </c>
      <c r="AL112" s="37">
        <f t="shared" si="9"/>
        <v>0.45070707500913798</v>
      </c>
      <c r="AM112" s="37">
        <f t="shared" si="10"/>
        <v>0.45070707500913798</v>
      </c>
      <c r="AN112" s="37">
        <v>0.67926181776404104</v>
      </c>
      <c r="AO112" s="37">
        <f>(AWMD_exIreland!N196/AWMD_exIreland!N195-1)*100</f>
        <v>1.4777360664632644</v>
      </c>
      <c r="AP112" s="37">
        <f>(AWMD_Updated!$AZ196/AWMD_Updated!$AZ195-1)*100</f>
        <v>-1.2267184310261858</v>
      </c>
      <c r="AQ112">
        <f t="shared" si="11"/>
        <v>111</v>
      </c>
    </row>
    <row r="113" spans="1:43">
      <c r="A113" t="s">
        <v>445</v>
      </c>
      <c r="B113" s="37">
        <f>100*(EA_transformed!B113/EA_transformed!B112-1)</f>
        <v>0.47208348640301878</v>
      </c>
      <c r="C113" s="37">
        <f>100*(EA_transformed!C113/EA_transformed!C112-1)</f>
        <v>0.39013019722635711</v>
      </c>
      <c r="D113" s="37">
        <f>100*(EA_transformed!D113/EA_transformed!D112-1)</f>
        <v>0.4948430258903791</v>
      </c>
      <c r="E113" s="37">
        <f>100*(EA_transformed!E113/EA_transformed!E112-1)</f>
        <v>1.1651308204124966</v>
      </c>
      <c r="F113" s="37">
        <f>100*(EA_transformed!F113/EA_transformed!F112-1)</f>
        <v>0.60133714409713601</v>
      </c>
      <c r="G113" s="37">
        <f>100*(EA_transformed!G113/EA_transformed!G112-1)</f>
        <v>0.96986245767931578</v>
      </c>
      <c r="H113" s="37">
        <f>100*(EA_transformed!H113/EA_transformed!H112-1)</f>
        <v>0.3742870491387329</v>
      </c>
      <c r="I113" s="37">
        <v>1.7033046198520501</v>
      </c>
      <c r="J113" s="37">
        <f>(AWMD_exIreland!I197/AWMD_exIreland!I196-1)*100</f>
        <v>0.51815343274803638</v>
      </c>
      <c r="K113" s="37">
        <v>-0.36276562499999998</v>
      </c>
      <c r="L113" s="37">
        <f>(DE_transformed!B113/DE_transformed!B112-1)*100</f>
        <v>0.37373513971434846</v>
      </c>
      <c r="M113" s="37">
        <f>(DE_transformed!C113/DE_transformed!C112-1)*100</f>
        <v>0.84809267919407905</v>
      </c>
      <c r="N113" s="37">
        <f>(DE_transformed!D113/DE_transformed!D112-1)*100</f>
        <v>0.70606246554354435</v>
      </c>
      <c r="O113" s="37">
        <f>(DE_transformed!E113/DE_transformed!E112-1)*100</f>
        <v>0.65257224560804072</v>
      </c>
      <c r="P113" s="37">
        <f>(DE_transformed!F113/DE_transformed!F112-1)*100</f>
        <v>0.74077807261474504</v>
      </c>
      <c r="Q113" s="37">
        <f>(DE_transformed!G113/DE_transformed!G112-1)*100</f>
        <v>3.8648536258012456E-2</v>
      </c>
      <c r="R113" s="37">
        <f>(DE_transformed!H113/DE_transformed!H112-1)*100</f>
        <v>0.13164456708858463</v>
      </c>
      <c r="S113" s="37">
        <f>(DE_transformed!I113/DE_transformed!I112-1)*100</f>
        <v>0.54616521685548758</v>
      </c>
      <c r="T113" s="37">
        <f>(DE_transformed!J113/DE_transformed!J112-1)*100</f>
        <v>0.11222963982340239</v>
      </c>
      <c r="U113" s="37">
        <f>(DE_RAW!I113/DE_RAW!I112-1)*100</f>
        <v>0.88050053865915689</v>
      </c>
      <c r="V113" s="37">
        <f t="shared" si="7"/>
        <v>0.88050053865915689</v>
      </c>
      <c r="W113" s="37">
        <f t="shared" si="8"/>
        <v>0.88050053865915689</v>
      </c>
      <c r="X113" s="37">
        <f>100*(DE_RAW!L113/DE_RAW!L112-1)</f>
        <v>0.11632866726123403</v>
      </c>
      <c r="Y113" s="37">
        <v>5.4266839672713498</v>
      </c>
      <c r="Z113" s="37">
        <f>(REA_transformed!B113/REA_transformed!B112-1)*100</f>
        <v>0.51137246638846001</v>
      </c>
      <c r="AA113" s="37">
        <f>(REA_transformed!C113/REA_transformed!C112-1)*100</f>
        <v>0.2074867269447056</v>
      </c>
      <c r="AB113" s="37">
        <f>(REA_transformed!D113/REA_transformed!D112-1)*100</f>
        <v>0.41226164421734879</v>
      </c>
      <c r="AC113" s="37">
        <f>(REA_transformed!E113/REA_transformed!E112-1)*100</f>
        <v>1.3513396681813061</v>
      </c>
      <c r="AD113" s="37">
        <f>(REA_transformed!F113/REA_transformed!F112-1)*100</f>
        <v>1.1308675716358074</v>
      </c>
      <c r="AE113" s="37">
        <f>(REA_transformed!G113/REA_transformed!G112-1)*100</f>
        <v>2.9085075998311227</v>
      </c>
      <c r="AF113" s="37">
        <f>(REA_transformed!H113/REA_transformed!H112-1)*100</f>
        <v>3.4190777683190676</v>
      </c>
      <c r="AG113" s="37">
        <f>(REA_transformed!I113/REA_transformed!I112-1)*100</f>
        <v>0.76633628090345685</v>
      </c>
      <c r="AH113" s="37">
        <f>(REA_transformed!J113/REA_transformed!J112-1)*100</f>
        <v>1.1004394582846633</v>
      </c>
      <c r="AI113" s="37">
        <f>(REA_transformed!K113/REA_transformed!K112-1)*100</f>
        <v>-0.57437180164298107</v>
      </c>
      <c r="AJ113" s="37">
        <f>(REA_transformed!L113/REA_transformed!L112-1)*100</f>
        <v>0.45063884243738972</v>
      </c>
      <c r="AK113" s="37">
        <f>(REA_transformed!T113/REA_transformed!T112-1)*100</f>
        <v>0.37198538710641049</v>
      </c>
      <c r="AL113" s="37">
        <f t="shared" si="9"/>
        <v>0.37198538710641049</v>
      </c>
      <c r="AM113" s="37">
        <f t="shared" si="10"/>
        <v>0.37198538710641049</v>
      </c>
      <c r="AN113" s="37">
        <v>0.64613186876148399</v>
      </c>
      <c r="AO113" s="37">
        <f>(AWMD_exIreland!N197/AWMD_exIreland!N196-1)*100</f>
        <v>-0.16977828689549446</v>
      </c>
      <c r="AP113" s="37">
        <f>(AWMD_Updated!$AZ197/AWMD_Updated!$AZ196-1)*100</f>
        <v>0.79856458243430239</v>
      </c>
      <c r="AQ113">
        <f t="shared" si="11"/>
        <v>112</v>
      </c>
    </row>
    <row r="114" spans="1:43">
      <c r="A114" t="s">
        <v>446</v>
      </c>
      <c r="B114" s="37">
        <f>100*(EA_transformed!B114/EA_transformed!B113-1)</f>
        <v>0.6552682808582011</v>
      </c>
      <c r="C114" s="37">
        <f>100*(EA_transformed!C114/EA_transformed!C113-1)</f>
        <v>0.41613063461163335</v>
      </c>
      <c r="D114" s="37">
        <f>100*(EA_transformed!D114/EA_transformed!D113-1)</f>
        <v>0.74179583034335028</v>
      </c>
      <c r="E114" s="37">
        <f>100*(EA_transformed!E114/EA_transformed!E113-1)</f>
        <v>1.2382337741418725</v>
      </c>
      <c r="F114" s="37">
        <f>100*(EA_transformed!F114/EA_transformed!F113-1)</f>
        <v>2.017624687192332</v>
      </c>
      <c r="G114" s="37">
        <f>100*(EA_transformed!G114/EA_transformed!G113-1)</f>
        <v>1.0173965859278766</v>
      </c>
      <c r="H114" s="37">
        <f>100*(EA_transformed!H114/EA_transformed!H113-1)</f>
        <v>0.34784881517642141</v>
      </c>
      <c r="I114" s="37">
        <v>2.0658889728944199</v>
      </c>
      <c r="J114" s="37">
        <f>(AWMD_exIreland!I198/AWMD_exIreland!I197-1)*100</f>
        <v>0.28767174934833939</v>
      </c>
      <c r="K114" s="37">
        <v>-0.36730158730158702</v>
      </c>
      <c r="L114" s="37">
        <f>(DE_transformed!B114/DE_transformed!B113-1)*100</f>
        <v>0.58049033871672151</v>
      </c>
      <c r="M114" s="37">
        <f>(DE_transformed!C114/DE_transformed!C113-1)*100</f>
        <v>0.42053196389419956</v>
      </c>
      <c r="N114" s="37">
        <f>(DE_transformed!D114/DE_transformed!D113-1)*100</f>
        <v>1.1282383729286583</v>
      </c>
      <c r="O114" s="37">
        <f>(DE_transformed!E114/DE_transformed!E113-1)*100</f>
        <v>0.46656848613253477</v>
      </c>
      <c r="P114" s="37">
        <f>(DE_transformed!F114/DE_transformed!F113-1)*100</f>
        <v>0.9811587740526706</v>
      </c>
      <c r="Q114" s="37">
        <f>(DE_transformed!G114/DE_transformed!G113-1)*100</f>
        <v>-3.1401828369696849</v>
      </c>
      <c r="R114" s="37">
        <f>(DE_transformed!H114/DE_transformed!H113-1)*100</f>
        <v>2.9875815498536351</v>
      </c>
      <c r="S114" s="37">
        <f>(DE_transformed!I114/DE_transformed!I113-1)*100</f>
        <v>1.5135728650367497</v>
      </c>
      <c r="T114" s="37">
        <f>(DE_transformed!J114/DE_transformed!J113-1)*100</f>
        <v>1.7852235150340734</v>
      </c>
      <c r="U114" s="37">
        <f>(DE_RAW!I114/DE_RAW!I113-1)*100</f>
        <v>9.9603639126777388E-2</v>
      </c>
      <c r="V114" s="37">
        <f t="shared" si="7"/>
        <v>9.9603639126777388E-2</v>
      </c>
      <c r="W114" s="37">
        <f t="shared" si="8"/>
        <v>9.9603639126777388E-2</v>
      </c>
      <c r="X114" s="37">
        <f>100*(DE_RAW!L114/DE_RAW!L113-1)</f>
        <v>-0.63615941748325078</v>
      </c>
      <c r="Y114" s="37">
        <v>5.14570795308504</v>
      </c>
      <c r="Z114" s="37">
        <f>(REA_transformed!B114/REA_transformed!B113-1)*100</f>
        <v>0.68584695036477683</v>
      </c>
      <c r="AA114" s="37">
        <f>(REA_transformed!C114/REA_transformed!C113-1)*100</f>
        <v>0.41436570787247717</v>
      </c>
      <c r="AB114" s="37">
        <f>(REA_transformed!D114/REA_transformed!D113-1)*100</f>
        <v>0.59164873955530606</v>
      </c>
      <c r="AC114" s="37">
        <f>(REA_transformed!E114/REA_transformed!E113-1)*100</f>
        <v>1.5174090552489305</v>
      </c>
      <c r="AD114" s="37">
        <f>(REA_transformed!F114/REA_transformed!F113-1)*100</f>
        <v>1.2637597657714661</v>
      </c>
      <c r="AE114" s="37">
        <f>(REA_transformed!G114/REA_transformed!G113-1)*100</f>
        <v>3.2779572662360312</v>
      </c>
      <c r="AF114" s="37">
        <f>(REA_transformed!H114/REA_transformed!H113-1)*100</f>
        <v>3.0866136746391826</v>
      </c>
      <c r="AG114" s="37">
        <f>(REA_transformed!I114/REA_transformed!I113-1)*100</f>
        <v>1.6782436247333887</v>
      </c>
      <c r="AH114" s="37">
        <f>(REA_transformed!J114/REA_transformed!J113-1)*100</f>
        <v>0.86542229848332042</v>
      </c>
      <c r="AI114" s="37">
        <f>(REA_transformed!K114/REA_transformed!K113-1)*100</f>
        <v>0.63409257500504079</v>
      </c>
      <c r="AJ114" s="37">
        <f>(REA_transformed!L114/REA_transformed!L113-1)*100</f>
        <v>-0.19852632439212314</v>
      </c>
      <c r="AK114" s="37">
        <f>(REA_transformed!T114/REA_transformed!T113-1)*100</f>
        <v>0.36309929148228282</v>
      </c>
      <c r="AL114" s="37">
        <f t="shared" si="9"/>
        <v>0.36309929148228282</v>
      </c>
      <c r="AM114" s="37">
        <f t="shared" si="10"/>
        <v>0.36309929148228282</v>
      </c>
      <c r="AN114" s="37">
        <v>1.3791228021428099</v>
      </c>
      <c r="AO114" s="37">
        <f>(AWMD_exIreland!N198/AWMD_exIreland!N197-1)*100</f>
        <v>-0.50401782893486624</v>
      </c>
      <c r="AP114" s="37">
        <f>(AWMD_Updated!$AZ198/AWMD_Updated!$AZ197-1)*100</f>
        <v>1.2792168452118391</v>
      </c>
      <c r="AQ114">
        <f t="shared" si="11"/>
        <v>113</v>
      </c>
    </row>
    <row r="115" spans="1:43">
      <c r="A115" t="s">
        <v>447</v>
      </c>
      <c r="B115" s="37">
        <f>100*(EA_transformed!B115/EA_transformed!B114-1)</f>
        <v>0.25030431799593078</v>
      </c>
      <c r="C115" s="37">
        <f>100*(EA_transformed!C115/EA_transformed!C114-1)</f>
        <v>0.25532574713427181</v>
      </c>
      <c r="D115" s="37">
        <f>100*(EA_transformed!D115/EA_transformed!D114-1)</f>
        <v>0.18063169241901988</v>
      </c>
      <c r="E115" s="37">
        <f>100*(EA_transformed!E115/EA_transformed!E114-1)</f>
        <v>0.30024745519916518</v>
      </c>
      <c r="F115" s="37">
        <f>100*(EA_transformed!F115/EA_transformed!F114-1)</f>
        <v>7.213746542844568E-3</v>
      </c>
      <c r="G115" s="37">
        <f>100*(EA_transformed!G115/EA_transformed!G114-1)</f>
        <v>2.7393729234104214E-3</v>
      </c>
      <c r="H115" s="37">
        <f>100*(EA_transformed!H115/EA_transformed!H114-1)</f>
        <v>0.84531765566400185</v>
      </c>
      <c r="I115" s="37">
        <v>1.85315488965682</v>
      </c>
      <c r="J115" s="37">
        <f>(AWMD_exIreland!I199/AWMD_exIreland!I198-1)*100</f>
        <v>0.33588988477386561</v>
      </c>
      <c r="K115" s="37">
        <v>-0.36509677419354802</v>
      </c>
      <c r="L115" s="37">
        <f>(DE_transformed!B115/DE_transformed!B114-1)*100</f>
        <v>-4.883925669618705E-3</v>
      </c>
      <c r="M115" s="37">
        <f>(DE_transformed!C115/DE_transformed!C114-1)*100</f>
        <v>0.24620057177469068</v>
      </c>
      <c r="N115" s="37">
        <f>(DE_transformed!D115/DE_transformed!D114-1)*100</f>
        <v>0.23423931839918755</v>
      </c>
      <c r="O115" s="37">
        <f>(DE_transformed!E115/DE_transformed!E114-1)*100</f>
        <v>0.25661995189669717</v>
      </c>
      <c r="P115" s="37">
        <f>(DE_transformed!F115/DE_transformed!F114-1)*100</f>
        <v>-0.66183713818798173</v>
      </c>
      <c r="Q115" s="37">
        <f>(DE_transformed!G115/DE_transformed!G114-1)*100</f>
        <v>6.9679746268993981</v>
      </c>
      <c r="R115" s="37">
        <f>(DE_transformed!H115/DE_transformed!H114-1)*100</f>
        <v>-1.3156033506900755</v>
      </c>
      <c r="S115" s="37">
        <f>(DE_transformed!I115/DE_transformed!I114-1)*100</f>
        <v>-1.1248439723691717</v>
      </c>
      <c r="T115" s="37">
        <f>(DE_transformed!J115/DE_transformed!J114-1)*100</f>
        <v>0.89292922991568435</v>
      </c>
      <c r="U115" s="37">
        <f>(DE_RAW!I115/DE_RAW!I114-1)*100</f>
        <v>0.42058615348317119</v>
      </c>
      <c r="V115" s="37">
        <f t="shared" si="7"/>
        <v>0.42058615348317119</v>
      </c>
      <c r="W115" s="37">
        <f t="shared" si="8"/>
        <v>0.42058615348317119</v>
      </c>
      <c r="X115" s="37">
        <f>100*(DE_RAW!L115/DE_RAW!L114-1)</f>
        <v>-0.18612537639228766</v>
      </c>
      <c r="Y115" s="37">
        <v>4.5786101732393298</v>
      </c>
      <c r="Z115" s="37">
        <f>(REA_transformed!B115/REA_transformed!B114-1)*100</f>
        <v>0.35488854154388516</v>
      </c>
      <c r="AA115" s="37">
        <f>(REA_transformed!C115/REA_transformed!C114-1)*100</f>
        <v>0.25925928625774031</v>
      </c>
      <c r="AB115" s="37">
        <f>(REA_transformed!D115/REA_transformed!D114-1)*100</f>
        <v>0.15995098789620688</v>
      </c>
      <c r="AC115" s="37">
        <f>(REA_transformed!E115/REA_transformed!E114-1)*100</f>
        <v>0.31601225264552557</v>
      </c>
      <c r="AD115" s="37">
        <f>(REA_transformed!F115/REA_transformed!F114-1)*100</f>
        <v>0.31408271308530633</v>
      </c>
      <c r="AE115" s="37">
        <f>(REA_transformed!G115/REA_transformed!G114-1)*100</f>
        <v>0.32914375354899938</v>
      </c>
      <c r="AF115" s="37">
        <f>(REA_transformed!H115/REA_transformed!H114-1)*100</f>
        <v>1.0793209755018296</v>
      </c>
      <c r="AG115" s="37">
        <f>(REA_transformed!I115/REA_transformed!I114-1)*100</f>
        <v>0.47612524230900011</v>
      </c>
      <c r="AH115" s="37">
        <f>(REA_transformed!J115/REA_transformed!J114-1)*100</f>
        <v>0.35028631758931006</v>
      </c>
      <c r="AI115" s="37">
        <f>(REA_transformed!K115/REA_transformed!K114-1)*100</f>
        <v>0.18824412391102996</v>
      </c>
      <c r="AJ115" s="37">
        <f>(REA_transformed!L115/REA_transformed!L114-1)*100</f>
        <v>0.80537919879364317</v>
      </c>
      <c r="AK115" s="37">
        <f>(REA_transformed!T115/REA_transformed!T114-1)*100</f>
        <v>0.3002844328161558</v>
      </c>
      <c r="AL115" s="37">
        <f t="shared" si="9"/>
        <v>0.3002844328161558</v>
      </c>
      <c r="AM115" s="37">
        <f t="shared" si="10"/>
        <v>0.3002844328161558</v>
      </c>
      <c r="AN115" s="37">
        <v>1.0215644248025499</v>
      </c>
      <c r="AO115" s="37">
        <f>(AWMD_exIreland!N199/AWMD_exIreland!N198-1)*100</f>
        <v>8.7591922540108946E-2</v>
      </c>
      <c r="AP115" s="37">
        <f>(AWMD_Updated!$AZ199/AWMD_Updated!$AZ198-1)*100</f>
        <v>6.8019635922333954E-2</v>
      </c>
      <c r="AQ115">
        <f t="shared" si="11"/>
        <v>114</v>
      </c>
    </row>
    <row r="116" spans="1:43">
      <c r="A116" t="s">
        <v>448</v>
      </c>
      <c r="B116" s="37">
        <f>100*(EA_transformed!B116/EA_transformed!B115-1)</f>
        <v>6.0999069344047641E-2</v>
      </c>
      <c r="C116" s="37">
        <f>100*(EA_transformed!C116/EA_transformed!C115-1)</f>
        <v>0.36707601798848799</v>
      </c>
      <c r="D116" s="37">
        <f>100*(EA_transformed!D116/EA_transformed!D115-1)</f>
        <v>0.47502907894632074</v>
      </c>
      <c r="E116" s="37">
        <f>100*(EA_transformed!E116/EA_transformed!E115-1)</f>
        <v>0.67542951864085765</v>
      </c>
      <c r="F116" s="37">
        <f>100*(EA_transformed!F116/EA_transformed!F115-1)</f>
        <v>-0.15406043902540523</v>
      </c>
      <c r="G116" s="37">
        <f>100*(EA_transformed!G116/EA_transformed!G115-1)</f>
        <v>0.50766417743390857</v>
      </c>
      <c r="H116" s="37">
        <f>100*(EA_transformed!H116/EA_transformed!H115-1)</f>
        <v>0.3106338273314968</v>
      </c>
      <c r="I116" s="37">
        <v>2.3889868422367702</v>
      </c>
      <c r="J116" s="37">
        <f>(AWMD_exIreland!I200/AWMD_exIreland!I199-1)*100</f>
        <v>0.50316156279286428</v>
      </c>
      <c r="K116" s="37">
        <v>-0.37654545454545402</v>
      </c>
      <c r="L116" s="37">
        <f>(DE_transformed!B116/DE_transformed!B115-1)*100</f>
        <v>0.32662254311390804</v>
      </c>
      <c r="M116" s="37">
        <f>(DE_transformed!C116/DE_transformed!C115-1)*100</f>
        <v>0.4563829646025086</v>
      </c>
      <c r="N116" s="37">
        <f>(DE_transformed!D116/DE_transformed!D115-1)*100</f>
        <v>1.5069394135466929</v>
      </c>
      <c r="O116" s="37">
        <f>(DE_transformed!E116/DE_transformed!E115-1)*100</f>
        <v>-0.10449615989303052</v>
      </c>
      <c r="P116" s="37">
        <f>(DE_transformed!F116/DE_transformed!F115-1)*100</f>
        <v>1.8411697757558798E-2</v>
      </c>
      <c r="Q116" s="37">
        <f>(DE_transformed!G116/DE_transformed!G115-1)*100</f>
        <v>-0.93854852741839245</v>
      </c>
      <c r="R116" s="37">
        <f>(DE_transformed!H116/DE_transformed!H115-1)*100</f>
        <v>0.88650001451795468</v>
      </c>
      <c r="S116" s="37">
        <f>(DE_transformed!I116/DE_transformed!I115-1)*100</f>
        <v>1.4435001615731524</v>
      </c>
      <c r="T116" s="37">
        <f>(DE_transformed!J116/DE_transformed!J115-1)*100</f>
        <v>-0.12935067170770642</v>
      </c>
      <c r="U116" s="37">
        <f>(DE_RAW!I116/DE_RAW!I115-1)*100</f>
        <v>0.63947371109271955</v>
      </c>
      <c r="V116" s="37">
        <f t="shared" si="7"/>
        <v>0.63947371109271955</v>
      </c>
      <c r="W116" s="37">
        <f t="shared" si="8"/>
        <v>0.63947371109271955</v>
      </c>
      <c r="X116" s="37">
        <f>100*(DE_RAW!L116/DE_RAW!L115-1)</f>
        <v>-0.46862186120982807</v>
      </c>
      <c r="Y116" s="37">
        <v>5.3391212431352599</v>
      </c>
      <c r="Z116" s="37">
        <f>(REA_transformed!B116/REA_transformed!B115-1)*100</f>
        <v>-4.6228303909323643E-2</v>
      </c>
      <c r="AA116" s="37">
        <f>(REA_transformed!C116/REA_transformed!C115-1)*100</f>
        <v>0.33223287501591425</v>
      </c>
      <c r="AB116" s="37">
        <f>(REA_transformed!D116/REA_transformed!D115-1)*100</f>
        <v>7.248331310047984E-2</v>
      </c>
      <c r="AC116" s="37">
        <f>(REA_transformed!E116/REA_transformed!E115-1)*100</f>
        <v>0.95487622919421256</v>
      </c>
      <c r="AD116" s="37">
        <f>(REA_transformed!F116/REA_transformed!F115-1)*100</f>
        <v>1.1599301183222943</v>
      </c>
      <c r="AE116" s="37">
        <f>(REA_transformed!G116/REA_transformed!G115-1)*100</f>
        <v>-0.44041059097246205</v>
      </c>
      <c r="AF116" s="37">
        <f>(REA_transformed!H116/REA_transformed!H115-1)*100</f>
        <v>-1.2496091900290551</v>
      </c>
      <c r="AG116" s="37">
        <f>(REA_transformed!I116/REA_transformed!I115-1)*100</f>
        <v>-0.51587635570085055</v>
      </c>
      <c r="AH116" s="37">
        <f>(REA_transformed!J116/REA_transformed!J115-1)*100</f>
        <v>0.22335076356958528</v>
      </c>
      <c r="AI116" s="37">
        <f>(REA_transformed!K116/REA_transformed!K115-1)*100</f>
        <v>-1.2981725415450174</v>
      </c>
      <c r="AJ116" s="37">
        <f>(REA_transformed!L116/REA_transformed!L115-1)*100</f>
        <v>0.42223302972499432</v>
      </c>
      <c r="AK116" s="37">
        <f>(REA_transformed!T116/REA_transformed!T115-1)*100</f>
        <v>0.44981125087106832</v>
      </c>
      <c r="AL116" s="37">
        <f t="shared" si="9"/>
        <v>0.44981125087106832</v>
      </c>
      <c r="AM116" s="37">
        <f t="shared" si="10"/>
        <v>0.44981125087106832</v>
      </c>
      <c r="AN116" s="37">
        <v>1.07490483308547</v>
      </c>
      <c r="AO116" s="37">
        <f>(AWMD_exIreland!N200/AWMD_exIreland!N199-1)*100</f>
        <v>-0.5466662532887967</v>
      </c>
      <c r="AP116" s="37">
        <f>(AWMD_Updated!$AZ200/AWMD_Updated!$AZ199-1)*100</f>
        <v>4.3322293105085841E-2</v>
      </c>
      <c r="AQ116">
        <f t="shared" si="11"/>
        <v>115</v>
      </c>
    </row>
    <row r="117" spans="1:43">
      <c r="A117" t="s">
        <v>449</v>
      </c>
      <c r="B117" s="37">
        <f>100*(EA_transformed!B117/EA_transformed!B116-1)</f>
        <v>-0.22023139828585281</v>
      </c>
      <c r="C117" s="37">
        <f>100*(EA_transformed!C117/EA_transformed!C116-1)</f>
        <v>-3.9058996834395732E-2</v>
      </c>
      <c r="D117" s="37">
        <f>100*(EA_transformed!D117/EA_transformed!D116-1)</f>
        <v>-5.9766582706954896E-2</v>
      </c>
      <c r="E117" s="37">
        <f>100*(EA_transformed!E117/EA_transformed!E116-1)</f>
        <v>-2.1065142670106951</v>
      </c>
      <c r="F117" s="37">
        <f>100*(EA_transformed!F117/EA_transformed!F116-1)</f>
        <v>-0.38688469926188018</v>
      </c>
      <c r="G117" s="37">
        <f>100*(EA_transformed!G117/EA_transformed!G116-1)</f>
        <v>-0.90395297202268132</v>
      </c>
      <c r="H117" s="37">
        <f>100*(EA_transformed!H117/EA_transformed!H116-1)</f>
        <v>0.17726479574007303</v>
      </c>
      <c r="I117" s="37">
        <v>2.2348792083267699</v>
      </c>
      <c r="J117" s="37">
        <f>(AWMD_exIreland!I201/AWMD_exIreland!I200-1)*100</f>
        <v>0.58064255324845604</v>
      </c>
      <c r="K117" s="37">
        <v>-0.45746874999999998</v>
      </c>
      <c r="L117" s="37">
        <f>(DE_transformed!B117/DE_transformed!B116-1)*100</f>
        <v>-0.38418594672796624</v>
      </c>
      <c r="M117" s="37">
        <f>(DE_transformed!C117/DE_transformed!C116-1)*100</f>
        <v>-7.8185185200863039E-2</v>
      </c>
      <c r="N117" s="37">
        <f>(DE_transformed!D117/DE_transformed!D116-1)*100</f>
        <v>1.6357800960209445E-3</v>
      </c>
      <c r="O117" s="37">
        <f>(DE_transformed!E117/DE_transformed!E116-1)*100</f>
        <v>-0.52276359364064051</v>
      </c>
      <c r="P117" s="37">
        <f>(DE_transformed!F117/DE_transformed!F116-1)*100</f>
        <v>-0.18945087784103531</v>
      </c>
      <c r="Q117" s="37">
        <f>(DE_transformed!G117/DE_transformed!G116-1)*100</f>
        <v>-2.8064728883365864</v>
      </c>
      <c r="R117" s="37">
        <f>(DE_transformed!H117/DE_transformed!H116-1)*100</f>
        <v>-0.61621459005244406</v>
      </c>
      <c r="S117" s="37">
        <f>(DE_transformed!I117/DE_transformed!I116-1)*100</f>
        <v>0.63382009687520391</v>
      </c>
      <c r="T117" s="37">
        <f>(DE_transformed!J117/DE_transformed!J116-1)*100</f>
        <v>0.54803029644245882</v>
      </c>
      <c r="U117" s="37">
        <f>(DE_RAW!I117/DE_RAW!I116-1)*100</f>
        <v>0.70646271277621242</v>
      </c>
      <c r="V117" s="37">
        <f t="shared" si="7"/>
        <v>0.70646271277621242</v>
      </c>
      <c r="W117" s="37">
        <f t="shared" si="8"/>
        <v>0.70646271277621242</v>
      </c>
      <c r="X117" s="37">
        <f>100*(DE_RAW!L117/DE_RAW!L116-1)</f>
        <v>0.21971985718209908</v>
      </c>
      <c r="Y117" s="37">
        <v>4.6770414254739601</v>
      </c>
      <c r="Z117" s="37">
        <f>(REA_transformed!B117/REA_transformed!B116-1)*100</f>
        <v>-0.15175606512235484</v>
      </c>
      <c r="AA117" s="37">
        <f>(REA_transformed!C117/REA_transformed!C116-1)*100</f>
        <v>-2.205424067132089E-2</v>
      </c>
      <c r="AB117" s="37">
        <f>(REA_transformed!D117/REA_transformed!D116-1)*100</f>
        <v>-8.2796456497480353E-2</v>
      </c>
      <c r="AC117" s="37">
        <f>(REA_transformed!E117/REA_transformed!E116-1)*100</f>
        <v>-2.6664594876023573</v>
      </c>
      <c r="AD117" s="37">
        <f>(REA_transformed!F117/REA_transformed!F116-1)*100</f>
        <v>-2.6481098860995367</v>
      </c>
      <c r="AE117" s="37">
        <f>(REA_transformed!G117/REA_transformed!G116-1)*100</f>
        <v>-2.793326158043774</v>
      </c>
      <c r="AF117" s="37">
        <f>(REA_transformed!H117/REA_transformed!H116-1)*100</f>
        <v>-0.77752369865228266</v>
      </c>
      <c r="AG117" s="37">
        <f>(REA_transformed!I117/REA_transformed!I116-1)*100</f>
        <v>-0.3053693266668156</v>
      </c>
      <c r="AH117" s="37">
        <f>(REA_transformed!J117/REA_transformed!J116-1)*100</f>
        <v>-1.3766614623426654</v>
      </c>
      <c r="AI117" s="37">
        <f>(REA_transformed!K117/REA_transformed!K116-1)*100</f>
        <v>-3.0553140972285453</v>
      </c>
      <c r="AJ117" s="37">
        <f>(REA_transformed!L117/REA_transformed!L116-1)*100</f>
        <v>0.11396928590274857</v>
      </c>
      <c r="AK117" s="37">
        <f>(REA_transformed!T117/REA_transformed!T116-1)*100</f>
        <v>0.52907389300211882</v>
      </c>
      <c r="AL117" s="37">
        <f t="shared" si="9"/>
        <v>0.52907389300211882</v>
      </c>
      <c r="AM117" s="37">
        <f t="shared" si="10"/>
        <v>0.52907389300211882</v>
      </c>
      <c r="AN117" s="37">
        <v>1.05621679546789</v>
      </c>
      <c r="AO117" s="37">
        <f>(AWMD_exIreland!N201/AWMD_exIreland!N200-1)*100</f>
        <v>0.41981611411852082</v>
      </c>
      <c r="AP117" s="37">
        <f>(AWMD_Updated!$AZ201/AWMD_Updated!$AZ200-1)*100</f>
        <v>0.63921374247262186</v>
      </c>
      <c r="AQ117">
        <f t="shared" si="11"/>
        <v>116</v>
      </c>
    </row>
    <row r="118" spans="1:43">
      <c r="A118" t="s">
        <v>450</v>
      </c>
      <c r="B118" s="37">
        <f>100*(EA_transformed!B118/EA_transformed!B117-1)</f>
        <v>-3.5336679680013749</v>
      </c>
      <c r="C118" s="37">
        <f>100*(EA_transformed!C118/EA_transformed!C117-1)</f>
        <v>-4.8020902282057465</v>
      </c>
      <c r="D118" s="37">
        <f>100*(EA_transformed!D118/EA_transformed!D117-1)</f>
        <v>5.6186507211219983E-2</v>
      </c>
      <c r="E118" s="37">
        <f>100*(EA_transformed!E118/EA_transformed!E117-1)</f>
        <v>-3.3830575486918812</v>
      </c>
      <c r="F118" s="37">
        <f>100*(EA_transformed!F118/EA_transformed!F117-1)</f>
        <v>-3.7502289231365338</v>
      </c>
      <c r="G118" s="37">
        <f>100*(EA_transformed!G118/EA_transformed!G117-1)</f>
        <v>-2.7221243585336063</v>
      </c>
      <c r="H118" s="37">
        <f>100*(EA_transformed!H118/EA_transformed!H117-1)</f>
        <v>2.9620232564548044</v>
      </c>
      <c r="I118" s="37">
        <v>-1.6530348147545399</v>
      </c>
      <c r="J118" s="37">
        <f>(AWMD_exIreland!I202/AWMD_exIreland!I201-1)*100</f>
        <v>0.56589107756293</v>
      </c>
      <c r="K118" s="37">
        <v>-0.45154687500000001</v>
      </c>
      <c r="L118" s="37">
        <f>(DE_transformed!B118/DE_transformed!B117-1)*100</f>
        <v>-2.088021874186663</v>
      </c>
      <c r="M118" s="37">
        <f>(DE_transformed!C118/DE_transformed!C117-1)*100</f>
        <v>-4.2037578064262888</v>
      </c>
      <c r="N118" s="37">
        <f>(DE_transformed!D118/DE_transformed!D117-1)*100</f>
        <v>1.8298266671661567</v>
      </c>
      <c r="O118" s="37">
        <f>(DE_transformed!E118/DE_transformed!E117-1)*100</f>
        <v>-2.1248346538681129</v>
      </c>
      <c r="P118" s="37">
        <f>(DE_transformed!F118/DE_transformed!F117-1)*100</f>
        <v>-3.2223983468973261</v>
      </c>
      <c r="Q118" s="37">
        <f>(DE_transformed!G118/DE_transformed!G117-1)*100</f>
        <v>5.5976627635705212</v>
      </c>
      <c r="R118" s="37">
        <f>(DE_transformed!H118/DE_transformed!H117-1)*100</f>
        <v>-2.7169729515626351</v>
      </c>
      <c r="S118" s="37">
        <f>(DE_transformed!I118/DE_transformed!I117-1)*100</f>
        <v>-1.9801173805499173</v>
      </c>
      <c r="T118" s="37">
        <f>(DE_transformed!J118/DE_transformed!J117-1)*100</f>
        <v>1.791336891820472</v>
      </c>
      <c r="U118" s="37">
        <f>(DE_RAW!I118/DE_RAW!I117-1)*100</f>
        <v>0.66119034420197842</v>
      </c>
      <c r="V118" s="37">
        <f t="shared" si="7"/>
        <v>0.66119034420197842</v>
      </c>
      <c r="W118" s="37">
        <f t="shared" si="8"/>
        <v>0.66119034420197842</v>
      </c>
      <c r="X118" s="37">
        <f>100*(DE_RAW!L118/DE_RAW!L117-1)</f>
        <v>-0.28872881024155639</v>
      </c>
      <c r="Y118" s="37">
        <v>2.7561190472504098</v>
      </c>
      <c r="Z118" s="37">
        <f>(REA_transformed!B118/REA_transformed!B117-1)*100</f>
        <v>-4.1183063053516822</v>
      </c>
      <c r="AA118" s="37">
        <f>(REA_transformed!C118/REA_transformed!C117-1)*100</f>
        <v>-5.0372704131512736</v>
      </c>
      <c r="AB118" s="37">
        <f>(REA_transformed!D118/REA_transformed!D117-1)*100</f>
        <v>-0.64312212194644891</v>
      </c>
      <c r="AC118" s="37">
        <f>(REA_transformed!E118/REA_transformed!E117-1)*100</f>
        <v>-3.8358350257522211</v>
      </c>
      <c r="AD118" s="37">
        <f>(REA_transformed!F118/REA_transformed!F117-1)*100</f>
        <v>-4.9645743251971686</v>
      </c>
      <c r="AE118" s="37">
        <f>(REA_transformed!G118/REA_transformed!G117-1)*100</f>
        <v>3.979774546331738</v>
      </c>
      <c r="AF118" s="37">
        <f>(REA_transformed!H118/REA_transformed!H117-1)*100</f>
        <v>3.4201898656657459</v>
      </c>
      <c r="AG118" s="37">
        <f>(REA_transformed!I118/REA_transformed!I117-1)*100</f>
        <v>-4.1118253439510033</v>
      </c>
      <c r="AH118" s="37">
        <f>(REA_transformed!J118/REA_transformed!J117-1)*100</f>
        <v>-2.954762091026264</v>
      </c>
      <c r="AI118" s="37">
        <f>(REA_transformed!K118/REA_transformed!K117-1)*100</f>
        <v>-2.8313248617342635</v>
      </c>
      <c r="AJ118" s="37">
        <f>(REA_transformed!L118/REA_transformed!L117-1)*100</f>
        <v>3.1122219206524582</v>
      </c>
      <c r="AK118" s="37">
        <f>(REA_transformed!T118/REA_transformed!T117-1)*100</f>
        <v>0.53327937420071247</v>
      </c>
      <c r="AL118" s="37">
        <f t="shared" si="9"/>
        <v>0.53327937420071247</v>
      </c>
      <c r="AM118" s="37">
        <f t="shared" si="10"/>
        <v>0.53327937420071247</v>
      </c>
      <c r="AN118" s="37">
        <v>-4.1051167696604702</v>
      </c>
      <c r="AO118" s="37">
        <f>(AWMD_exIreland!N202/AWMD_exIreland!N201-1)*100</f>
        <v>-0.88747659892489672</v>
      </c>
      <c r="AP118" s="37">
        <f>(AWMD_Updated!$AZ202/AWMD_Updated!$AZ201-1)*100</f>
        <v>-0.20338647883219041</v>
      </c>
      <c r="AQ118">
        <f t="shared" si="11"/>
        <v>117</v>
      </c>
    </row>
    <row r="119" spans="1:43">
      <c r="A119" t="s">
        <v>451</v>
      </c>
      <c r="B119" s="37">
        <f>100*(EA_transformed!B119/EA_transformed!B118-1)</f>
        <v>-11.352258156833972</v>
      </c>
      <c r="C119" s="37">
        <f>100*(EA_transformed!C119/EA_transformed!C118-1)</f>
        <v>-11.941850526449315</v>
      </c>
      <c r="D119" s="37">
        <f>100*(EA_transformed!D119/EA_transformed!D118-1)</f>
        <v>-3.0387315087455402</v>
      </c>
      <c r="E119" s="37">
        <f>100*(EA_transformed!E119/EA_transformed!E118-1)</f>
        <v>-9.6939724312754443</v>
      </c>
      <c r="F119" s="37">
        <f>100*(EA_transformed!F119/EA_transformed!F118-1)</f>
        <v>-20.436548508010755</v>
      </c>
      <c r="G119" s="37">
        <f>100*(EA_transformed!G119/EA_transformed!G118-1)</f>
        <v>-17.120393110687694</v>
      </c>
      <c r="H119" s="37">
        <f>100*(EA_transformed!H119/EA_transformed!H118-1)</f>
        <v>7.1523233645442774</v>
      </c>
      <c r="I119" s="37">
        <v>-13.512522988643401</v>
      </c>
      <c r="J119" s="37">
        <f>(AWMD_exIreland!I203/AWMD_exIreland!I202-1)*100</f>
        <v>1.2857312030862156</v>
      </c>
      <c r="K119" s="37">
        <v>-0.45648387096774201</v>
      </c>
      <c r="L119" s="37">
        <f>(DE_transformed!B119/DE_transformed!B118-1)*100</f>
        <v>-8.9036304725079738</v>
      </c>
      <c r="M119" s="37">
        <f>(DE_transformed!C119/DE_transformed!C118-1)*100</f>
        <v>-10.642909676212897</v>
      </c>
      <c r="N119" s="37">
        <f>(DE_transformed!D119/DE_transformed!D118-1)*100</f>
        <v>-9.3571984511875428E-2</v>
      </c>
      <c r="O119" s="37">
        <f>(DE_transformed!E119/DE_transformed!E118-1)*100</f>
        <v>-5.344861226142406</v>
      </c>
      <c r="P119" s="37">
        <f>(DE_transformed!F119/DE_transformed!F118-1)*100</f>
        <v>-7.9592436213079765</v>
      </c>
      <c r="Q119" s="37">
        <f>(DE_transformed!G119/DE_transformed!G118-1)*100</f>
        <v>11.513590983416089</v>
      </c>
      <c r="R119" s="37">
        <f>(DE_transformed!H119/DE_transformed!H118-1)*100</f>
        <v>-20.720128353261835</v>
      </c>
      <c r="S119" s="37">
        <f>(DE_transformed!I119/DE_transformed!I118-1)*100</f>
        <v>-17.642188294887173</v>
      </c>
      <c r="T119" s="37">
        <f>(DE_transformed!J119/DE_transformed!J118-1)*100</f>
        <v>1.7497603241613646</v>
      </c>
      <c r="U119" s="37">
        <f>(DE_RAW!I119/DE_RAW!I118-1)*100</f>
        <v>0.82306174965705026</v>
      </c>
      <c r="V119" s="37">
        <f t="shared" si="7"/>
        <v>0.82306174965705026</v>
      </c>
      <c r="W119" s="37">
        <f t="shared" si="8"/>
        <v>0.82306174965705026</v>
      </c>
      <c r="X119" s="37">
        <f>100*(DE_RAW!L119/DE_RAW!L118-1)</f>
        <v>-3.8409061907987097</v>
      </c>
      <c r="Y119" s="37">
        <v>-3.7133612156591802</v>
      </c>
      <c r="Z119" s="37">
        <f>(REA_transformed!B119/REA_transformed!B118-1)*100</f>
        <v>-12.368711070497906</v>
      </c>
      <c r="AA119" s="37">
        <f>(REA_transformed!C119/REA_transformed!C118-1)*100</f>
        <v>-12.463490215693817</v>
      </c>
      <c r="AB119" s="37">
        <f>(REA_transformed!D119/REA_transformed!D118-1)*100</f>
        <v>-4.2333248328624729</v>
      </c>
      <c r="AC119" s="37">
        <f>(REA_transformed!E119/REA_transformed!E118-1)*100</f>
        <v>-11.292878966010466</v>
      </c>
      <c r="AD119" s="37">
        <f>(REA_transformed!F119/REA_transformed!F118-1)*100</f>
        <v>-12.193588245323717</v>
      </c>
      <c r="AE119" s="37">
        <f>(REA_transformed!G119/REA_transformed!G118-1)*100</f>
        <v>-5.5926736376809565</v>
      </c>
      <c r="AF119" s="37">
        <f>(REA_transformed!H119/REA_transformed!H118-1)*100</f>
        <v>-8.2289064052532108</v>
      </c>
      <c r="AG119" s="37">
        <f>(REA_transformed!I119/REA_transformed!I118-1)*100</f>
        <v>-20.334812258052981</v>
      </c>
      <c r="AH119" s="37">
        <f>(REA_transformed!J119/REA_transformed!J118-1)*100</f>
        <v>-16.955261423533784</v>
      </c>
      <c r="AI119" s="37">
        <f>(REA_transformed!K119/REA_transformed!K118-1)*100</f>
        <v>-21.620472796116729</v>
      </c>
      <c r="AJ119" s="37">
        <f>(REA_transformed!L119/REA_transformed!L118-1)*100</f>
        <v>8.5948286298094487</v>
      </c>
      <c r="AK119" s="37">
        <f>(REA_transformed!T119/REA_transformed!T118-1)*100</f>
        <v>1.4951698297476446</v>
      </c>
      <c r="AL119" s="37">
        <f t="shared" si="9"/>
        <v>1.4951698297476446</v>
      </c>
      <c r="AM119" s="37">
        <f t="shared" si="10"/>
        <v>1.4951698297476446</v>
      </c>
      <c r="AN119" s="37">
        <v>-21.0444582055271</v>
      </c>
      <c r="AO119" s="37">
        <f>(AWMD_exIreland!N203/AWMD_exIreland!N202-1)*100</f>
        <v>-3.5551551543748006</v>
      </c>
      <c r="AP119" s="37">
        <f>(AWMD_Updated!$AZ203/AWMD_Updated!$AZ202-1)*100</f>
        <v>-2.3546844560224711</v>
      </c>
      <c r="AQ119">
        <f t="shared" si="11"/>
        <v>118</v>
      </c>
    </row>
    <row r="120" spans="1:43">
      <c r="A120" t="s">
        <v>452</v>
      </c>
      <c r="B120" s="37">
        <f>100*(EA_transformed!B120/EA_transformed!B119-1)</f>
        <v>11.451907922308635</v>
      </c>
      <c r="C120" s="37">
        <f>100*(EA_transformed!C120/EA_transformed!C119-1)</f>
        <v>13.628883969469264</v>
      </c>
      <c r="D120" s="37">
        <f>100*(EA_transformed!D120/EA_transformed!D119-1)</f>
        <v>5.7084627799875998</v>
      </c>
      <c r="E120" s="37">
        <f>100*(EA_transformed!E120/EA_transformed!E119-1)</f>
        <v>12.089807346480175</v>
      </c>
      <c r="F120" s="37">
        <f>100*(EA_transformed!F120/EA_transformed!F119-1)</f>
        <v>16.626795032499576</v>
      </c>
      <c r="G120" s="37">
        <f>100*(EA_transformed!G120/EA_transformed!G119-1)</f>
        <v>13.175524817043316</v>
      </c>
      <c r="H120" s="37">
        <f>100*(EA_transformed!H120/EA_transformed!H119-1)</f>
        <v>-5.5474204100617985</v>
      </c>
      <c r="I120" s="37">
        <v>-1.96388461625565</v>
      </c>
      <c r="J120" s="37">
        <f>(AWMD_exIreland!I204/AWMD_exIreland!I203-1)*100</f>
        <v>-1.0520606104940766</v>
      </c>
      <c r="K120" s="37">
        <v>-0.46713636363636302</v>
      </c>
      <c r="L120" s="37">
        <f>(DE_transformed!B120/DE_transformed!B119-1)*100</f>
        <v>8.6543638486227934</v>
      </c>
      <c r="M120" s="37">
        <f>(DE_transformed!C120/DE_transformed!C119-1)*100</f>
        <v>11.515684866841692</v>
      </c>
      <c r="N120" s="37">
        <f>(DE_transformed!D120/DE_transformed!D119-1)*100</f>
        <v>4.4215620395439137</v>
      </c>
      <c r="O120" s="37">
        <f>(DE_transformed!E120/DE_transformed!E119-1)*100</f>
        <v>3.8771826187788294</v>
      </c>
      <c r="P120" s="37">
        <f>(DE_transformed!F120/DE_transformed!F119-1)*100</f>
        <v>6.0620661572210022</v>
      </c>
      <c r="Q120" s="37">
        <f>(DE_transformed!G120/DE_transformed!G119-1)*100</f>
        <v>-7.7514663032518971</v>
      </c>
      <c r="R120" s="37">
        <f>(DE_transformed!H120/DE_transformed!H119-1)*100</f>
        <v>17.372415658390562</v>
      </c>
      <c r="S120" s="37">
        <f>(DE_transformed!I120/DE_transformed!I119-1)*100</f>
        <v>10.746924817599446</v>
      </c>
      <c r="T120" s="37">
        <f>(DE_transformed!J120/DE_transformed!J119-1)*100</f>
        <v>3.2716120102926016</v>
      </c>
      <c r="U120" s="37">
        <f>(DE_RAW!I120/DE_RAW!I119-1)*100</f>
        <v>-1.2860874142194612</v>
      </c>
      <c r="V120" s="37">
        <f t="shared" si="7"/>
        <v>-1.2860874142194612</v>
      </c>
      <c r="W120" s="37">
        <f t="shared" si="8"/>
        <v>-1.2860874142194612</v>
      </c>
      <c r="X120" s="37">
        <f>100*(DE_RAW!L120/DE_RAW!L119-1)</f>
        <v>1.3178310399738713</v>
      </c>
      <c r="Y120" s="37">
        <v>-2.1970695154384599</v>
      </c>
      <c r="Z120" s="37">
        <f>(REA_transformed!B120/REA_transformed!B119-1)*100</f>
        <v>12.662956241501266</v>
      </c>
      <c r="AA120" s="37">
        <f>(REA_transformed!C120/REA_transformed!C119-1)*100</f>
        <v>14.499158152026471</v>
      </c>
      <c r="AB120" s="37">
        <f>(REA_transformed!D120/REA_transformed!D119-1)*100</f>
        <v>6.2554777058362543</v>
      </c>
      <c r="AC120" s="37">
        <f>(REA_transformed!E120/REA_transformed!E119-1)*100</f>
        <v>15.314065468329563</v>
      </c>
      <c r="AD120" s="37">
        <f>(REA_transformed!F120/REA_transformed!F119-1)*100</f>
        <v>16.790059059684737</v>
      </c>
      <c r="AE120" s="37">
        <f>(REA_transformed!G120/REA_transformed!G119-1)*100</f>
        <v>6.6262444342811033</v>
      </c>
      <c r="AF120" s="37">
        <f>(REA_transformed!H120/REA_transformed!H119-1)*100</f>
        <v>8.1595108218810886</v>
      </c>
      <c r="AG120" s="37">
        <f>(REA_transformed!I120/REA_transformed!I119-1)*100</f>
        <v>16.363008795716951</v>
      </c>
      <c r="AH120" s="37">
        <f>(REA_transformed!J120/REA_transformed!J119-1)*100</f>
        <v>13.937493911250742</v>
      </c>
      <c r="AI120" s="37">
        <f>(REA_transformed!K120/REA_transformed!K119-1)*100</f>
        <v>16.367430701891106</v>
      </c>
      <c r="AJ120" s="37">
        <f>(REA_transformed!L120/REA_transformed!L119-1)*100</f>
        <v>-7.8691963611467024</v>
      </c>
      <c r="AK120" s="37">
        <f>(REA_transformed!T120/REA_transformed!T119-1)*100</f>
        <v>-0.97354413531712813</v>
      </c>
      <c r="AL120" s="37">
        <f t="shared" si="9"/>
        <v>-0.97354413531712813</v>
      </c>
      <c r="AM120" s="37">
        <f t="shared" si="10"/>
        <v>-0.97354413531712813</v>
      </c>
      <c r="AN120" s="37">
        <v>-4.3919070175807002</v>
      </c>
      <c r="AO120" s="37">
        <f>(AWMD_exIreland!N204/AWMD_exIreland!N203-1)*100</f>
        <v>1.2746163277477685</v>
      </c>
      <c r="AP120" s="37">
        <f>(AWMD_Updated!$AZ204/AWMD_Updated!$AZ203-1)*100</f>
        <v>-3.0559063121406993</v>
      </c>
      <c r="AQ120">
        <f t="shared" si="11"/>
        <v>119</v>
      </c>
    </row>
    <row r="121" spans="1:43">
      <c r="A121" t="s">
        <v>453</v>
      </c>
      <c r="B121" s="37">
        <f>100*(EA_transformed!B121/EA_transformed!B120-1)</f>
        <v>0.44355263202655593</v>
      </c>
      <c r="C121" s="37">
        <f>100*(EA_transformed!C121/EA_transformed!C120-1)</f>
        <v>-2.7339803742667756</v>
      </c>
      <c r="D121" s="37">
        <f>100*(EA_transformed!D121/EA_transformed!D120-1)</f>
        <v>0.15860882586375968</v>
      </c>
      <c r="E121" s="37">
        <f>100*(EA_transformed!E121/EA_transformed!E120-1)</f>
        <v>2.7466381050852196</v>
      </c>
      <c r="F121" s="37">
        <f>100*(EA_transformed!F121/EA_transformed!F120-1)</f>
        <v>5.0707037329476456</v>
      </c>
      <c r="G121" s="37">
        <f>100*(EA_transformed!G121/EA_transformed!G120-1)</f>
        <v>3.5750111811320373</v>
      </c>
      <c r="H121" s="37">
        <f>100*(EA_transformed!H121/EA_transformed!H120-1)</f>
        <v>1.3003127522508207</v>
      </c>
      <c r="I121" s="37">
        <v>-2.4911712082572599</v>
      </c>
      <c r="J121" s="37">
        <f>(AWMD_exIreland!I205/AWMD_exIreland!I204-1)*100</f>
        <v>0.77759251228257664</v>
      </c>
      <c r="K121" s="37">
        <v>-0.471046153846153</v>
      </c>
      <c r="L121" s="37">
        <f>(DE_transformed!B121/DE_transformed!B120-1)*100</f>
        <v>0.95859881296069815</v>
      </c>
      <c r="M121" s="37">
        <f>(DE_transformed!C121/DE_transformed!C120-1)*100</f>
        <v>-2.0092545491480096</v>
      </c>
      <c r="N121" s="37">
        <f>(DE_transformed!D121/DE_transformed!D120-1)*100</f>
        <v>-0.38984841274634086</v>
      </c>
      <c r="O121" s="37">
        <f>(DE_transformed!E121/DE_transformed!E120-1)*100</f>
        <v>2.8783320096026577</v>
      </c>
      <c r="P121" s="37">
        <f>(DE_transformed!F121/DE_transformed!F120-1)*100</f>
        <v>3.4495570385079777</v>
      </c>
      <c r="Q121" s="37">
        <f>(DE_transformed!G121/DE_transformed!G120-1)*100</f>
        <v>-0.61716396429343234</v>
      </c>
      <c r="R121" s="37">
        <f>(DE_transformed!H121/DE_transformed!H120-1)*100</f>
        <v>4.5184812647974582</v>
      </c>
      <c r="S121" s="37">
        <f>(DE_transformed!I121/DE_transformed!I120-1)*100</f>
        <v>3.7587290354561986</v>
      </c>
      <c r="T121" s="37">
        <f>(DE_transformed!J121/DE_transformed!J120-1)*100</f>
        <v>-1.8475400753283244</v>
      </c>
      <c r="U121" s="37">
        <f>(DE_RAW!I121/DE_RAW!I120-1)*100</f>
        <v>0.70122135254231388</v>
      </c>
      <c r="V121" s="37">
        <f t="shared" si="7"/>
        <v>0.70122135254231388</v>
      </c>
      <c r="W121" s="37">
        <f t="shared" si="8"/>
        <v>0.70122135254231388</v>
      </c>
      <c r="X121" s="37">
        <f>100*(DE_RAW!L121/DE_RAW!L120-1)</f>
        <v>1.2482998337615347</v>
      </c>
      <c r="Y121" s="37">
        <v>7.8824642320895998E-3</v>
      </c>
      <c r="Z121" s="37">
        <f>(REA_transformed!B121/REA_transformed!B120-1)*100</f>
        <v>0.23019515523485801</v>
      </c>
      <c r="AA121" s="37">
        <f>(REA_transformed!C121/REA_transformed!C120-1)*100</f>
        <v>-3.0230138757884717</v>
      </c>
      <c r="AB121" s="37">
        <f>(REA_transformed!D121/REA_transformed!D120-1)*100</f>
        <v>0.38817897707903448</v>
      </c>
      <c r="AC121" s="37">
        <f>(REA_transformed!E121/REA_transformed!E120-1)*100</f>
        <v>2.7005773216939311</v>
      </c>
      <c r="AD121" s="37">
        <f>(REA_transformed!F121/REA_transformed!F120-1)*100</f>
        <v>2.9408121150104716</v>
      </c>
      <c r="AE121" s="37">
        <f>(REA_transformed!G121/REA_transformed!G120-1)*100</f>
        <v>1.1517462018340252</v>
      </c>
      <c r="AF121" s="37">
        <f>(REA_transformed!H121/REA_transformed!H120-1)*100</f>
        <v>0.78090269039658988</v>
      </c>
      <c r="AG121" s="37">
        <f>(REA_transformed!I121/REA_transformed!I120-1)*100</f>
        <v>5.2688270788436853</v>
      </c>
      <c r="AH121" s="37">
        <f>(REA_transformed!J121/REA_transformed!J120-1)*100</f>
        <v>3.5188531609111839</v>
      </c>
      <c r="AI121" s="37">
        <f>(REA_transformed!K121/REA_transformed!K120-1)*100</f>
        <v>2.9834505526282973</v>
      </c>
      <c r="AJ121" s="37">
        <f>(REA_transformed!L121/REA_transformed!L120-1)*100</f>
        <v>2.3510449247724718</v>
      </c>
      <c r="AK121" s="37">
        <f>(REA_transformed!T121/REA_transformed!T120-1)*100</f>
        <v>0.81311455799535359</v>
      </c>
      <c r="AL121" s="37">
        <f t="shared" si="9"/>
        <v>0.81311455799535359</v>
      </c>
      <c r="AM121" s="37">
        <f t="shared" si="10"/>
        <v>0.81311455799535359</v>
      </c>
      <c r="AN121" s="37">
        <v>-5.7691856170164</v>
      </c>
      <c r="AO121" s="37">
        <f>(AWMD_exIreland!N205/AWMD_exIreland!N204-1)*100</f>
        <v>0.56895471463684899</v>
      </c>
      <c r="AP121" s="37">
        <f>(AWMD_Updated!$AZ205/AWMD_Updated!$AZ204-1)*100</f>
        <v>-0.42476100210567802</v>
      </c>
      <c r="AQ121">
        <f t="shared" si="11"/>
        <v>120</v>
      </c>
    </row>
    <row r="122" spans="1:43">
      <c r="A122" t="s">
        <v>454</v>
      </c>
      <c r="B122" s="37">
        <f>100*(EA_transformed!B122/EA_transformed!B121-1)</f>
        <v>0.56490688168802095</v>
      </c>
      <c r="C122" s="37">
        <f>100*(EA_transformed!C122/EA_transformed!C121-1)</f>
        <v>-1.3854001842400598</v>
      </c>
      <c r="D122" s="37">
        <f>100*(EA_transformed!D122/EA_transformed!D121-1)</f>
        <v>0.50393881800157025</v>
      </c>
      <c r="E122" s="37">
        <f>100*(EA_transformed!E122/EA_transformed!E121-1)</f>
        <v>0.68293310731888379</v>
      </c>
      <c r="F122" s="37">
        <f>100*(EA_transformed!F122/EA_transformed!F121-1)</f>
        <v>2.3523233173580627</v>
      </c>
      <c r="G122" s="37">
        <f>100*(EA_transformed!G122/EA_transformed!G121-1)</f>
        <v>3.0965290766741482</v>
      </c>
      <c r="H122" s="37">
        <f>100*(EA_transformed!H122/EA_transformed!H121-1)</f>
        <v>-1.2315861939517503</v>
      </c>
      <c r="I122" s="37">
        <v>-1.89239068086522</v>
      </c>
      <c r="J122" s="37">
        <f>(AWMD_exIreland!I206/AWMD_exIreland!I205-1)*100</f>
        <v>0.63546958037266066</v>
      </c>
      <c r="K122" s="37">
        <v>-0.47884126984126901</v>
      </c>
      <c r="L122" s="37">
        <f>(DE_transformed!B122/DE_transformed!B121-1)*100</f>
        <v>-0.56503257930653472</v>
      </c>
      <c r="M122" s="37">
        <f>(DE_transformed!C122/DE_transformed!C121-1)*100</f>
        <v>-3.5015928125691431</v>
      </c>
      <c r="N122" s="37">
        <f>(DE_transformed!D122/DE_transformed!D121-1)*100</f>
        <v>-0.61428492723021311</v>
      </c>
      <c r="O122" s="37">
        <f>(DE_transformed!E122/DE_transformed!E121-1)*100</f>
        <v>-2.2844005358905739</v>
      </c>
      <c r="P122" s="37">
        <f>(DE_transformed!F122/DE_transformed!F121-1)*100</f>
        <v>-2.4602403855323196</v>
      </c>
      <c r="Q122" s="37">
        <f>(DE_transformed!G122/DE_transformed!G121-1)*100</f>
        <v>-1.1643538348416582</v>
      </c>
      <c r="R122" s="37">
        <f>(DE_transformed!H122/DE_transformed!H121-1)*100</f>
        <v>3.0600867996248837</v>
      </c>
      <c r="S122" s="37">
        <f>(DE_transformed!I122/DE_transformed!I121-1)*100</f>
        <v>3.6861885529113181</v>
      </c>
      <c r="T122" s="37">
        <f>(DE_transformed!J122/DE_transformed!J121-1)*100</f>
        <v>-3.3808287262673264</v>
      </c>
      <c r="U122" s="37">
        <f>(DE_RAW!I122/DE_RAW!I121-1)*100</f>
        <v>1.2308307108247263</v>
      </c>
      <c r="V122" s="37">
        <f t="shared" si="7"/>
        <v>1.2308307108247263</v>
      </c>
      <c r="W122" s="37">
        <f t="shared" si="8"/>
        <v>1.2308307108247263</v>
      </c>
      <c r="X122" s="37">
        <f>100*(DE_RAW!L122/DE_RAW!L121-1)</f>
        <v>2.0647998885505725</v>
      </c>
      <c r="Y122" s="37">
        <v>0.43183393137766002</v>
      </c>
      <c r="Z122" s="37">
        <f>(REA_transformed!B122/REA_transformed!B121-1)*100</f>
        <v>1.039514367610006</v>
      </c>
      <c r="AA122" s="37">
        <f>(REA_transformed!C122/REA_transformed!C121-1)*100</f>
        <v>-0.52931461075290676</v>
      </c>
      <c r="AB122" s="37">
        <f>(REA_transformed!D122/REA_transformed!D121-1)*100</f>
        <v>0.96612078090299036</v>
      </c>
      <c r="AC122" s="37">
        <f>(REA_transformed!E122/REA_transformed!E121-1)*100</f>
        <v>1.733639518220742</v>
      </c>
      <c r="AD122" s="37">
        <f>(REA_transformed!F122/REA_transformed!F121-1)*100</f>
        <v>2.1138077243550324</v>
      </c>
      <c r="AE122" s="37">
        <f>(REA_transformed!G122/REA_transformed!G121-1)*100</f>
        <v>-0.76071488270235132</v>
      </c>
      <c r="AF122" s="37">
        <f>(REA_transformed!H122/REA_transformed!H121-1)*100</f>
        <v>-0.54274615344654942</v>
      </c>
      <c r="AG122" s="37">
        <f>(REA_transformed!I122/REA_transformed!I121-1)*100</f>
        <v>2.10105497718589</v>
      </c>
      <c r="AH122" s="37">
        <f>(REA_transformed!J122/REA_transformed!J121-1)*100</f>
        <v>2.9162843969423369</v>
      </c>
      <c r="AI122" s="37">
        <f>(REA_transformed!K122/REA_transformed!K121-1)*100</f>
        <v>6.2927525527630035</v>
      </c>
      <c r="AJ122" s="37">
        <f>(REA_transformed!L122/REA_transformed!L121-1)*100</f>
        <v>-0.27814364904411581</v>
      </c>
      <c r="AK122" s="37">
        <f>(REA_transformed!T122/REA_transformed!T121-1)*100</f>
        <v>0.38487778845881504</v>
      </c>
      <c r="AL122" s="37">
        <f t="shared" si="9"/>
        <v>0.38487778845881504</v>
      </c>
      <c r="AM122" s="37">
        <f t="shared" si="10"/>
        <v>0.38487778845881504</v>
      </c>
      <c r="AN122" s="37">
        <v>-5.5954008562785198</v>
      </c>
      <c r="AO122" s="37">
        <f>(AWMD_exIreland!N206/AWMD_exIreland!N205-1)*100</f>
        <v>2.5627258282399978</v>
      </c>
      <c r="AP122" s="37">
        <f>(AWMD_Updated!$AZ206/AWMD_Updated!$AZ205-1)*100</f>
        <v>0.46575284709633458</v>
      </c>
      <c r="AQ122">
        <f t="shared" si="11"/>
        <v>121</v>
      </c>
    </row>
    <row r="123" spans="1:43">
      <c r="A123" t="s">
        <v>455</v>
      </c>
      <c r="B123" s="37">
        <f>100*(EA_transformed!B123/EA_transformed!B122-1)</f>
        <v>2.1308917881212697</v>
      </c>
      <c r="C123" s="37">
        <f>100*(EA_transformed!C123/EA_transformed!C122-1)</f>
        <v>3.8489782823621033</v>
      </c>
      <c r="D123" s="37">
        <f>100*(EA_transformed!D123/EA_transformed!D122-1)</f>
        <v>1.5324756330806766</v>
      </c>
      <c r="E123" s="37">
        <f>100*(EA_transformed!E123/EA_transformed!E122-1)</f>
        <v>1.6222648379164317</v>
      </c>
      <c r="F123" s="37">
        <f>100*(EA_transformed!F123/EA_transformed!F122-1)</f>
        <v>1.6156772672604625</v>
      </c>
      <c r="G123" s="37">
        <f>100*(EA_transformed!G123/EA_transformed!G122-1)</f>
        <v>1.9609836968088157</v>
      </c>
      <c r="H123" s="37">
        <f>100*(EA_transformed!H123/EA_transformed!H122-1)</f>
        <v>-1.6026158526863732</v>
      </c>
      <c r="I123" s="37">
        <v>1.0095800296300099</v>
      </c>
      <c r="J123" s="37">
        <f>(AWMD_exIreland!I207/AWMD_exIreland!I206-1)*100</f>
        <v>0.321788873475648</v>
      </c>
      <c r="K123" s="37">
        <v>-0.48001587301587301</v>
      </c>
      <c r="L123" s="37">
        <f>(DE_transformed!B123/DE_transformed!B122-1)*100</f>
        <v>2.3468852889150682</v>
      </c>
      <c r="M123" s="37">
        <f>(DE_transformed!C123/DE_transformed!C122-1)*100</f>
        <v>2.5654797146299257</v>
      </c>
      <c r="N123" s="37">
        <f>(DE_transformed!D123/DE_transformed!D122-1)*100</f>
        <v>2.8523492058616151</v>
      </c>
      <c r="O123" s="37">
        <f>(DE_transformed!E123/DE_transformed!E122-1)*100</f>
        <v>2.3088947109925595</v>
      </c>
      <c r="P123" s="37">
        <f>(DE_transformed!F123/DE_transformed!F122-1)*100</f>
        <v>2.4499056306255262</v>
      </c>
      <c r="Q123" s="37">
        <f>(DE_transformed!G123/DE_transformed!G122-1)*100</f>
        <v>1.4224745045871012</v>
      </c>
      <c r="R123" s="37">
        <f>(DE_transformed!H123/DE_transformed!H122-1)*100</f>
        <v>1.0152421484096674</v>
      </c>
      <c r="S123" s="37">
        <f>(DE_transformed!I123/DE_transformed!I122-1)*100</f>
        <v>0.62743876380786379</v>
      </c>
      <c r="T123" s="37">
        <f>(DE_transformed!J123/DE_transformed!J122-1)*100</f>
        <v>-0.78464815441309232</v>
      </c>
      <c r="U123" s="37">
        <f>(DE_RAW!I123/DE_RAW!I122-1)*100</f>
        <v>-5.5266612057991438E-2</v>
      </c>
      <c r="V123" s="37">
        <f t="shared" si="7"/>
        <v>-5.5266612057991438E-2</v>
      </c>
      <c r="W123" s="37">
        <f t="shared" si="8"/>
        <v>-5.5266612057991438E-2</v>
      </c>
      <c r="X123" s="37">
        <f>100*(DE_RAW!L123/DE_RAW!L122-1)</f>
        <v>2.9014614552155038</v>
      </c>
      <c r="Y123" s="37">
        <v>2.6063894703819801</v>
      </c>
      <c r="Z123" s="37">
        <f>(REA_transformed!B123/REA_transformed!B122-1)*100</f>
        <v>2.0424933781583166</v>
      </c>
      <c r="AA123" s="37">
        <f>(REA_transformed!C123/REA_transformed!C122-1)*100</f>
        <v>4.3531164685717938</v>
      </c>
      <c r="AB123" s="37">
        <f>(REA_transformed!D123/REA_transformed!D122-1)*100</f>
        <v>0.99666925154799912</v>
      </c>
      <c r="AC123" s="37">
        <f>(REA_transformed!E123/REA_transformed!E122-1)*100</f>
        <v>1.3889938002171975</v>
      </c>
      <c r="AD123" s="37">
        <f>(REA_transformed!F123/REA_transformed!F122-1)*100</f>
        <v>1.293046576395418</v>
      </c>
      <c r="AE123" s="37">
        <f>(REA_transformed!G123/REA_transformed!G122-1)*100</f>
        <v>2.0367560312254396</v>
      </c>
      <c r="AF123" s="37">
        <f>(REA_transformed!H123/REA_transformed!H122-1)*100</f>
        <v>2.8031826195719534</v>
      </c>
      <c r="AG123" s="37">
        <f>(REA_transformed!I123/REA_transformed!I122-1)*100</f>
        <v>1.8312906364336357</v>
      </c>
      <c r="AH123" s="37">
        <f>(REA_transformed!J123/REA_transformed!J122-1)*100</f>
        <v>2.371481928781094</v>
      </c>
      <c r="AI123" s="37">
        <f>(REA_transformed!K123/REA_transformed!K122-1)*100</f>
        <v>7.3391123351647991</v>
      </c>
      <c r="AJ123" s="37">
        <f>(REA_transformed!L123/REA_transformed!L122-1)*100</f>
        <v>-1.8588271751051266</v>
      </c>
      <c r="AK123" s="37">
        <f>(REA_transformed!T123/REA_transformed!T122-1)*100</f>
        <v>0.47710288157212233</v>
      </c>
      <c r="AL123" s="37">
        <f t="shared" si="9"/>
        <v>0.47710288157212233</v>
      </c>
      <c r="AM123" s="37">
        <f t="shared" si="10"/>
        <v>0.47710288157212233</v>
      </c>
      <c r="AN123" s="37">
        <v>-2.2768969182525201</v>
      </c>
      <c r="AO123" s="37">
        <f>(AWMD_exIreland!N207/AWMD_exIreland!N206-1)*100</f>
        <v>3.2083059230554101</v>
      </c>
      <c r="AP123" s="37">
        <f>(AWMD_Updated!$AZ207/AWMD_Updated!$AZ206-1)*100</f>
        <v>-0.16159659182073405</v>
      </c>
      <c r="AQ123">
        <f t="shared" si="11"/>
        <v>122</v>
      </c>
    </row>
    <row r="124" spans="1:43">
      <c r="A124" t="s">
        <v>456</v>
      </c>
      <c r="B124" s="37">
        <f>100*(EA_transformed!B124/EA_transformed!B123-1)</f>
        <v>1.7013145819005704</v>
      </c>
      <c r="C124" s="37">
        <f>100*(EA_transformed!C124/EA_transformed!C123-1)</f>
        <v>3.8828734531501485</v>
      </c>
      <c r="D124" s="37">
        <f>100*(EA_transformed!D124/EA_transformed!D123-1)</f>
        <v>0.65977370827217108</v>
      </c>
      <c r="E124" s="37">
        <f>100*(EA_transformed!E124/EA_transformed!E123-1)</f>
        <v>-0.80581669892867414</v>
      </c>
      <c r="F124" s="37">
        <f>100*(EA_transformed!F124/EA_transformed!F123-1)</f>
        <v>1.8430168031873695</v>
      </c>
      <c r="G124" s="37">
        <f>100*(EA_transformed!G124/EA_transformed!G123-1)</f>
        <v>1.6922811751034272</v>
      </c>
      <c r="H124" s="37">
        <f>100*(EA_transformed!H124/EA_transformed!H123-1)</f>
        <v>1.1009233239635208</v>
      </c>
      <c r="I124" s="37">
        <v>1.99147977781416</v>
      </c>
      <c r="J124" s="37">
        <f>(AWMD_exIreland!I208/AWMD_exIreland!I207-1)*100</f>
        <v>1.1740231607976659</v>
      </c>
      <c r="K124" s="37">
        <v>-0.48306060606060602</v>
      </c>
      <c r="L124" s="37">
        <f>(DE_transformed!B124/DE_transformed!B123-1)*100</f>
        <v>7.5885351527626987E-2</v>
      </c>
      <c r="M124" s="37">
        <f>(DE_transformed!C124/DE_transformed!C123-1)*100</f>
        <v>4.8481281126303788</v>
      </c>
      <c r="N124" s="37">
        <f>(DE_transformed!D124/DE_transformed!D123-1)*100</f>
        <v>-0.29880184980146662</v>
      </c>
      <c r="O124" s="37">
        <f>(DE_transformed!E124/DE_transformed!E123-1)*100</f>
        <v>-3.1902782517174932</v>
      </c>
      <c r="P124" s="37">
        <f>(DE_transformed!F124/DE_transformed!F123-1)*100</f>
        <v>-3.0829792171415904</v>
      </c>
      <c r="Q124" s="37">
        <f>(DE_transformed!G124/DE_transformed!G123-1)*100</f>
        <v>-3.8716122763308269</v>
      </c>
      <c r="R124" s="37">
        <f>(DE_transformed!H124/DE_transformed!H123-1)*100</f>
        <v>-0.89066804988217063</v>
      </c>
      <c r="S124" s="37">
        <f>(DE_transformed!I124/DE_transformed!I123-1)*100</f>
        <v>0.79417887089214823</v>
      </c>
      <c r="T124" s="37">
        <f>(DE_transformed!J124/DE_transformed!J123-1)*100</f>
        <v>4.312853456679</v>
      </c>
      <c r="U124" s="37">
        <f>(DE_RAW!I124/DE_RAW!I123-1)*100</f>
        <v>2.237560604714095</v>
      </c>
      <c r="V124" s="37">
        <f t="shared" si="7"/>
        <v>2.237560604714095</v>
      </c>
      <c r="W124" s="37">
        <f t="shared" si="8"/>
        <v>2.237560604714095</v>
      </c>
      <c r="X124" s="37">
        <f>100*(DE_RAW!L124/DE_RAW!L123-1)</f>
        <v>3.4373963712160727</v>
      </c>
      <c r="Y124" s="37">
        <v>0.58402157375804797</v>
      </c>
      <c r="Z124" s="37">
        <f>(REA_transformed!B124/REA_transformed!B123-1)*100</f>
        <v>2.3752978693436511</v>
      </c>
      <c r="AA124" s="37">
        <f>(REA_transformed!C124/REA_transformed!C123-1)*100</f>
        <v>3.5112643202869442</v>
      </c>
      <c r="AB124" s="37">
        <f>(REA_transformed!D124/REA_transformed!D123-1)*100</f>
        <v>1.0572853758791467</v>
      </c>
      <c r="AC124" s="37">
        <f>(REA_transformed!E124/REA_transformed!E123-1)*100</f>
        <v>1.2442923931899053E-2</v>
      </c>
      <c r="AD124" s="37">
        <f>(REA_transformed!F124/REA_transformed!F123-1)*100</f>
        <v>-0.60371604814570823</v>
      </c>
      <c r="AE124" s="37">
        <f>(REA_transformed!G124/REA_transformed!G123-1)*100</f>
        <v>4.1419572411349748</v>
      </c>
      <c r="AF124" s="37">
        <f>(REA_transformed!H124/REA_transformed!H123-1)*100</f>
        <v>5.4852736854175577</v>
      </c>
      <c r="AG124" s="37">
        <f>(REA_transformed!I124/REA_transformed!I123-1)*100</f>
        <v>2.8153977303259969</v>
      </c>
      <c r="AH124" s="37">
        <f>(REA_transformed!J124/REA_transformed!J123-1)*100</f>
        <v>1.963952602113106</v>
      </c>
      <c r="AI124" s="37">
        <f>(REA_transformed!K124/REA_transformed!K123-1)*100</f>
        <v>3.3660564099505574</v>
      </c>
      <c r="AJ124" s="37">
        <f>(REA_transformed!L124/REA_transformed!L123-1)*100</f>
        <v>0.16733945110627424</v>
      </c>
      <c r="AK124" s="37">
        <f>(REA_transformed!T124/REA_transformed!T123-1)*100</f>
        <v>0.7392343863830364</v>
      </c>
      <c r="AL124" s="37">
        <f t="shared" si="9"/>
        <v>0.7392343863830364</v>
      </c>
      <c r="AM124" s="37">
        <f t="shared" si="10"/>
        <v>0.7392343863830364</v>
      </c>
      <c r="AN124" s="37">
        <v>4.9744260741352297E-2</v>
      </c>
      <c r="AO124" s="37">
        <f>(AWMD_exIreland!N208/AWMD_exIreland!N207-1)*100</f>
        <v>3.7611598334132079</v>
      </c>
      <c r="AP124" s="37">
        <f>(AWMD_Updated!$AZ208/AWMD_Updated!$AZ207-1)*100</f>
        <v>1.1792794616593882</v>
      </c>
      <c r="AQ124">
        <f t="shared" si="11"/>
        <v>123</v>
      </c>
    </row>
    <row r="125" spans="1:43">
      <c r="A125" t="s">
        <v>457</v>
      </c>
      <c r="B125" s="37">
        <f>100*(EA_transformed!B125/EA_transformed!B124-1)</f>
        <v>0.87777135057427458</v>
      </c>
      <c r="C125" s="37">
        <f>100*(EA_transformed!C125/EA_transformed!C124-1)</f>
        <v>0.25945968416900556</v>
      </c>
      <c r="D125" s="37">
        <f>100*(EA_transformed!D125/EA_transformed!D124-1)</f>
        <v>9.4676218474321061E-2</v>
      </c>
      <c r="E125" s="37">
        <f>100*(EA_transformed!E125/EA_transformed!E124-1)</f>
        <v>0.33541965869050561</v>
      </c>
      <c r="F125" s="37">
        <f>100*(EA_transformed!F125/EA_transformed!F124-1)</f>
        <v>3.2918328165708166</v>
      </c>
      <c r="G125" s="37">
        <f>100*(EA_transformed!G125/EA_transformed!G124-1)</f>
        <v>4.358469066267423</v>
      </c>
      <c r="H125" s="37">
        <f>100*(EA_transformed!H125/EA_transformed!H124-1)</f>
        <v>-0.8718391594538577</v>
      </c>
      <c r="I125" s="37">
        <v>2.7167966721888099</v>
      </c>
      <c r="J125" s="37">
        <f>(AWMD_exIreland!I209/AWMD_exIreland!I208-1)*100</f>
        <v>1.0415113599792081</v>
      </c>
      <c r="K125" s="37">
        <v>-0.48869696969696902</v>
      </c>
      <c r="L125" s="37">
        <f>(DE_transformed!B125/DE_transformed!B124-1)*100</f>
        <v>0.51990949837406042</v>
      </c>
      <c r="M125" s="37">
        <f>(DE_transformed!C125/DE_transformed!C124-1)*100</f>
        <v>0.66064599830104598</v>
      </c>
      <c r="N125" s="37">
        <f>(DE_transformed!D125/DE_transformed!D124-1)*100</f>
        <v>-0.33552242747358907</v>
      </c>
      <c r="O125" s="37">
        <f>(DE_transformed!E125/DE_transformed!E124-1)*100</f>
        <v>0.79072352951394809</v>
      </c>
      <c r="P125" s="37">
        <f>(DE_transformed!F125/DE_transformed!F124-1)*100</f>
        <v>0.67534624480221073</v>
      </c>
      <c r="Q125" s="37">
        <f>(DE_transformed!G125/DE_transformed!G124-1)*100</f>
        <v>1.5293637874292498</v>
      </c>
      <c r="R125" s="37">
        <f>(DE_transformed!H125/DE_transformed!H124-1)*100</f>
        <v>4.3845298544298528</v>
      </c>
      <c r="S125" s="37">
        <f>(DE_transformed!I125/DE_transformed!I124-1)*100</f>
        <v>6.2759586784018273</v>
      </c>
      <c r="T125" s="37">
        <f>(DE_transformed!J125/DE_transformed!J124-1)*100</f>
        <v>-2.1009566619978548</v>
      </c>
      <c r="U125" s="37">
        <f>(DE_RAW!I125/DE_RAW!I124-1)*100</f>
        <v>1.0131643760201703</v>
      </c>
      <c r="V125" s="37">
        <f t="shared" si="7"/>
        <v>1.0131643760201703</v>
      </c>
      <c r="W125" s="37">
        <f t="shared" si="8"/>
        <v>1.0131643760201703</v>
      </c>
      <c r="X125" s="37">
        <f>100*(DE_RAW!L125/DE_RAW!L124-1)</f>
        <v>4.4140950601339268</v>
      </c>
      <c r="Y125" s="37">
        <v>2.3490585907254702</v>
      </c>
      <c r="Z125" s="37">
        <f>(REA_transformed!B125/REA_transformed!B124-1)*100</f>
        <v>1.0232116100106436</v>
      </c>
      <c r="AA125" s="37">
        <f>(REA_transformed!C125/REA_transformed!C124-1)*100</f>
        <v>0.103268171416393</v>
      </c>
      <c r="AB125" s="37">
        <f>(REA_transformed!D125/REA_transformed!D124-1)*100</f>
        <v>0.27092311061318597</v>
      </c>
      <c r="AC125" s="37">
        <f>(REA_transformed!E125/REA_transformed!E124-1)*100</f>
        <v>0.18432963668004732</v>
      </c>
      <c r="AD125" s="37">
        <f>(REA_transformed!F125/REA_transformed!F124-1)*100</f>
        <v>0.49206280761486809</v>
      </c>
      <c r="AE125" s="37">
        <f>(REA_transformed!G125/REA_transformed!G124-1)*100</f>
        <v>-1.7841227926756908</v>
      </c>
      <c r="AF125" s="37">
        <f>(REA_transformed!H125/REA_transformed!H124-1)*100</f>
        <v>-1.0900023128830649</v>
      </c>
      <c r="AG125" s="37">
        <f>(REA_transformed!I125/REA_transformed!I124-1)*100</f>
        <v>2.9174816315431285</v>
      </c>
      <c r="AH125" s="37">
        <f>(REA_transformed!J125/REA_transformed!J124-1)*100</f>
        <v>3.7848370839163925</v>
      </c>
      <c r="AI125" s="37">
        <f>(REA_transformed!K125/REA_transformed!K124-1)*100</f>
        <v>11.931227470120231</v>
      </c>
      <c r="AJ125" s="37">
        <f>(REA_transformed!L125/REA_transformed!L124-1)*100</f>
        <v>-0.44015283548053397</v>
      </c>
      <c r="AK125" s="37">
        <f>(REA_transformed!T125/REA_transformed!T124-1)*100</f>
        <v>1.0524749294944735</v>
      </c>
      <c r="AL125" s="37">
        <f t="shared" si="9"/>
        <v>1.0524749294944735</v>
      </c>
      <c r="AM125" s="37">
        <f t="shared" si="10"/>
        <v>1.0524749294944735</v>
      </c>
      <c r="AN125" s="37">
        <v>0.46852369858020299</v>
      </c>
      <c r="AO125" s="37">
        <f>(AWMD_exIreland!N209/AWMD_exIreland!N208-1)*100</f>
        <v>4.3755373393525865</v>
      </c>
      <c r="AP125" s="37">
        <f>(AWMD_Updated!$AZ209/AWMD_Updated!$AZ208-1)*100</f>
        <v>1.3032399592641353</v>
      </c>
      <c r="AQ125">
        <f t="shared" si="11"/>
        <v>124</v>
      </c>
    </row>
    <row r="126" spans="1:43">
      <c r="A126" t="s">
        <v>458</v>
      </c>
      <c r="B126" s="37">
        <f>100*(EA_transformed!B126/EA_transformed!B125-1)</f>
        <v>0.6229341696427193</v>
      </c>
      <c r="C126" s="37">
        <f>100*(EA_transformed!C126/EA_transformed!C125-1)</f>
        <v>1.0918840646453765</v>
      </c>
      <c r="D126" s="37">
        <f>100*(EA_transformed!D126/EA_transformed!D125-1)</f>
        <v>0.49127048217072478</v>
      </c>
      <c r="E126" s="37">
        <f>100*(EA_transformed!E126/EA_transformed!E125-1)</f>
        <v>1.5133330598994021</v>
      </c>
      <c r="F126" s="37">
        <f>100*(EA_transformed!F126/EA_transformed!F125-1)</f>
        <v>1.6155561489637149</v>
      </c>
      <c r="G126" s="37">
        <f>100*(EA_transformed!G126/EA_transformed!G125-1)</f>
        <v>1.6928867972115125</v>
      </c>
      <c r="H126" s="37">
        <f>100*(EA_transformed!H126/EA_transformed!H125-1)</f>
        <v>-1.5738593628324415</v>
      </c>
      <c r="I126" s="37">
        <v>3.4822213764674999</v>
      </c>
      <c r="J126" s="37">
        <f>(AWMD_exIreland!I210/AWMD_exIreland!I209-1)*100</f>
        <v>1.6358632207968515</v>
      </c>
      <c r="K126" s="37"/>
      <c r="L126" s="37">
        <f>(DE_transformed!B126/DE_transformed!B125-1)*100</f>
        <v>0.59751708368520617</v>
      </c>
      <c r="M126" s="37">
        <f>(DE_transformed!C126/DE_transformed!C125-1)*100</f>
        <v>2.6629610078933386</v>
      </c>
      <c r="N126" s="37">
        <f>(DE_transformed!D126/DE_transformed!D125-1)*100</f>
        <v>1.3592251146357093</v>
      </c>
      <c r="O126" s="37">
        <f>(DE_transformed!E126/DE_transformed!E125-1)*100</f>
        <v>0.88921538950426093</v>
      </c>
      <c r="P126" s="37">
        <f>(DE_transformed!F126/DE_transformed!F125-1)*100</f>
        <v>1.0878782376475105</v>
      </c>
      <c r="Q126" s="37">
        <f>(DE_transformed!G126/DE_transformed!G125-1)*100</f>
        <v>-0.37191730486956232</v>
      </c>
      <c r="R126" s="37">
        <f>(DE_transformed!H126/DE_transformed!H125-1)*100</f>
        <v>0.52860076556484614</v>
      </c>
      <c r="S126" s="37">
        <f>(DE_transformed!I126/DE_transformed!I125-1)*100</f>
        <v>0.46117287016704811</v>
      </c>
      <c r="T126" s="37">
        <f>(DE_transformed!J126/DE_transformed!J125-1)*100</f>
        <v>-1.5389086744241331</v>
      </c>
      <c r="U126" s="37">
        <f>(DE_RAW!I126/DE_RAW!I125-1)*100</f>
        <v>2.1589887747882175</v>
      </c>
      <c r="V126" s="37">
        <f t="shared" si="7"/>
        <v>2.1589887747882175</v>
      </c>
      <c r="W126" s="37">
        <f t="shared" si="8"/>
        <v>2.1589887747882175</v>
      </c>
      <c r="X126" s="37">
        <f>100*(DE_RAW!L126/DE_RAW!L125-1)</f>
        <v>4.8889395747069964</v>
      </c>
      <c r="Y126" s="37">
        <v>3.0859843261385902</v>
      </c>
      <c r="Z126" s="37">
        <f>(REA_transformed!B126/REA_transformed!B125-1)*100</f>
        <v>0.62607868244974885</v>
      </c>
      <c r="AA126" s="37">
        <f>(REA_transformed!C126/REA_transformed!C125-1)*100</f>
        <v>0.46804867751386592</v>
      </c>
      <c r="AB126" s="37">
        <f>(REA_transformed!D126/REA_transformed!D125-1)*100</f>
        <v>0.13125381205172371</v>
      </c>
      <c r="AC126" s="37">
        <f>(REA_transformed!E126/REA_transformed!E125-1)*100</f>
        <v>1.7205316393115178</v>
      </c>
      <c r="AD126" s="37">
        <f>(REA_transformed!F126/REA_transformed!F125-1)*100</f>
        <v>2.2427197919085096</v>
      </c>
      <c r="AE126" s="37">
        <f>(REA_transformed!G126/REA_transformed!G125-1)*100</f>
        <v>-1.6971191694663212</v>
      </c>
      <c r="AF126" s="37">
        <f>(REA_transformed!H126/REA_transformed!H125-1)*100</f>
        <v>-1.4515627416157639</v>
      </c>
      <c r="AG126" s="37">
        <f>(REA_transformed!I126/REA_transformed!I125-1)*100</f>
        <v>1.9911820796213009</v>
      </c>
      <c r="AH126" s="37">
        <f>(REA_transformed!J126/REA_transformed!J125-1)*100</f>
        <v>2.0712946051919534</v>
      </c>
      <c r="AI126" s="37">
        <f>(REA_transformed!K126/REA_transformed!K125-1)*100</f>
        <v>8.6788157027702049</v>
      </c>
      <c r="AJ126" s="37">
        <f>(REA_transformed!L126/REA_transformed!L125-1)*100</f>
        <v>-1.5510982393605044</v>
      </c>
      <c r="AK126" s="37">
        <f>(REA_transformed!T126/REA_transformed!T125-1)*100</f>
        <v>1.4257164292270863</v>
      </c>
      <c r="AL126" s="37">
        <f t="shared" si="9"/>
        <v>1.4257164292270863</v>
      </c>
      <c r="AM126" s="37">
        <f t="shared" si="10"/>
        <v>1.4257164292270863</v>
      </c>
      <c r="AN126" s="37">
        <v>1.5942034659219699</v>
      </c>
      <c r="AO126" s="37">
        <f>(AWMD_exIreland!N210/AWMD_exIreland!N209-1)*100</f>
        <v>5.5662347730605299</v>
      </c>
      <c r="AP126" s="37">
        <f>(AWMD_Updated!$AZ210/AWMD_Updated!$AZ209-1)*100</f>
        <v>0.59690160184613372</v>
      </c>
      <c r="AQ126">
        <f t="shared" si="11"/>
        <v>125</v>
      </c>
    </row>
    <row r="127" spans="1:43">
      <c r="A127" t="s">
        <v>459</v>
      </c>
      <c r="B127" s="37">
        <f>100*(EA_transformed!B127/EA_transformed!B126-1)</f>
        <v>0.82000621394955342</v>
      </c>
      <c r="C127" s="37">
        <f>100*(EA_transformed!C127/EA_transformed!C126-1)</f>
        <v>1.1626205109087406</v>
      </c>
      <c r="D127" s="37">
        <f>100*(EA_transformed!D127/EA_transformed!D126-1)</f>
        <v>-7.2948521535831645E-2</v>
      </c>
      <c r="E127" s="37">
        <f>100*(EA_transformed!E127/EA_transformed!E126-1)</f>
        <v>-0.24705494946579698</v>
      </c>
      <c r="F127" s="37">
        <f>100*(EA_transformed!F127/EA_transformed!F126-1)</f>
        <v>1.0754585001343298</v>
      </c>
      <c r="G127" s="37">
        <f>100*(EA_transformed!G127/EA_transformed!G126-1)</f>
        <v>1.006972710198073</v>
      </c>
      <c r="H127" s="37">
        <f>100*(EA_transformed!H127/EA_transformed!H126-1)</f>
        <v>-0.97530243385041127</v>
      </c>
      <c r="I127" s="37">
        <v>3.5819744826490001</v>
      </c>
      <c r="J127" s="37">
        <f>(AWMD_exIreland!I211/AWMD_exIreland!I210-1)*100</f>
        <v>1.1455089423528575</v>
      </c>
      <c r="K127" s="37"/>
      <c r="L127" s="37">
        <f>(DE_transformed!B127/DE_transformed!B126-1)*100</f>
        <v>0.14216195826246558</v>
      </c>
      <c r="M127" s="37">
        <f>(DE_transformed!C127/DE_transformed!C126-1)*100</f>
        <v>0.20283302922927682</v>
      </c>
      <c r="N127" s="37">
        <f>(DE_transformed!D127/DE_transformed!D126-1)*100</f>
        <v>-0.11440227158493466</v>
      </c>
      <c r="O127" s="37">
        <f>(DE_transformed!E127/DE_transformed!E126-1)*100</f>
        <v>-0.58538809195254338</v>
      </c>
      <c r="P127" s="37">
        <f>(DE_transformed!F127/DE_transformed!F126-1)*100</f>
        <v>-0.10283793748847581</v>
      </c>
      <c r="Q127" s="37">
        <f>(DE_transformed!G127/DE_transformed!G126-1)*100</f>
        <v>-3.6935518689020674</v>
      </c>
      <c r="R127" s="37">
        <f>(DE_transformed!H127/DE_transformed!H126-1)*100</f>
        <v>-0.58191091939577833</v>
      </c>
      <c r="S127" s="37">
        <f>(DE_transformed!I127/DE_transformed!I126-1)*100</f>
        <v>0.73743864827153782</v>
      </c>
      <c r="T127" s="37">
        <f>(DE_transformed!J127/DE_transformed!J126-1)*100</f>
        <v>-1.2036478551208263</v>
      </c>
      <c r="U127" s="37">
        <f>(DE_RAW!I127/DE_RAW!I126-1)*100</f>
        <v>1.6463254838830377</v>
      </c>
      <c r="V127" s="37">
        <f t="shared" si="7"/>
        <v>1.6463254838830377</v>
      </c>
      <c r="W127" s="37">
        <f t="shared" si="8"/>
        <v>1.6463254838830377</v>
      </c>
      <c r="X127" s="37">
        <f>100*(DE_RAW!L127/DE_RAW!L126-1)</f>
        <v>5.0190273073223768</v>
      </c>
      <c r="Y127" s="37">
        <v>3.07075160151695</v>
      </c>
      <c r="Z127" s="37">
        <f>(REA_transformed!B127/REA_transformed!B126-1)*100</f>
        <v>1.0965400244191459</v>
      </c>
      <c r="AA127" s="37">
        <f>(REA_transformed!C127/REA_transformed!C126-1)*100</f>
        <v>1.5512614019177029</v>
      </c>
      <c r="AB127" s="37">
        <f>(REA_transformed!D127/REA_transformed!D126-1)*100</f>
        <v>-5.2238519850789089E-2</v>
      </c>
      <c r="AC127" s="37">
        <f>(REA_transformed!E127/REA_transformed!E126-1)*100</f>
        <v>-0.13427685541919088</v>
      </c>
      <c r="AD127" s="37">
        <f>(REA_transformed!F127/REA_transformed!F126-1)*100</f>
        <v>-9.4312769815718678E-2</v>
      </c>
      <c r="AE127" s="37">
        <f>(REA_transformed!G127/REA_transformed!G126-1)*100</f>
        <v>-0.40631932096562018</v>
      </c>
      <c r="AF127" s="37">
        <f>(REA_transformed!H127/REA_transformed!H126-1)*100</f>
        <v>0.9858709136763899</v>
      </c>
      <c r="AG127" s="37">
        <f>(REA_transformed!I127/REA_transformed!I126-1)*100</f>
        <v>1.6447331649510621</v>
      </c>
      <c r="AH127" s="37">
        <f>(REA_transformed!J127/REA_transformed!J126-1)*100</f>
        <v>1.0877248655612348</v>
      </c>
      <c r="AI127" s="37">
        <f>(REA_transformed!K127/REA_transformed!K126-1)*100</f>
        <v>8.398210275770456</v>
      </c>
      <c r="AJ127" s="37">
        <f>(REA_transformed!L127/REA_transformed!L126-1)*100</f>
        <v>-0.78330622941252814</v>
      </c>
      <c r="AK127" s="37">
        <f>(REA_transformed!T127/REA_transformed!T126-1)*100</f>
        <v>0.94595329039919296</v>
      </c>
      <c r="AL127" s="37">
        <f t="shared" si="9"/>
        <v>0.94595329039919296</v>
      </c>
      <c r="AM127" s="37">
        <f t="shared" si="10"/>
        <v>0.94595329039919296</v>
      </c>
      <c r="AN127" s="37">
        <v>2.2735581706450301</v>
      </c>
      <c r="AO127" s="37">
        <f>(AWMD_exIreland!N211/AWMD_exIreland!N210-1)*100</f>
        <v>6.5091099605060876</v>
      </c>
      <c r="AP127" s="37">
        <f>(AWMD_Updated!$AZ211/AWMD_Updated!$AZ210-1)*100</f>
        <v>1.6454203274454349</v>
      </c>
      <c r="AQ127">
        <f t="shared" si="11"/>
        <v>126</v>
      </c>
    </row>
    <row r="128" spans="1:43">
      <c r="A128" t="s">
        <v>460</v>
      </c>
      <c r="B128" s="37">
        <f>100*(EA_transformed!B128/EA_transformed!B127-1)</f>
        <v>0.32598319065748615</v>
      </c>
      <c r="C128" s="37">
        <f>100*(EA_transformed!C128/EA_transformed!C127-1)</f>
        <v>0.53754180562750609</v>
      </c>
      <c r="D128" s="37">
        <f>100*(EA_transformed!D128/EA_transformed!D127-1)</f>
        <v>-0.36959319344650465</v>
      </c>
      <c r="E128" s="37">
        <f>100*(EA_transformed!E128/EA_transformed!E127-1)</f>
        <v>0.80922188693863806</v>
      </c>
      <c r="F128" s="37">
        <f>100*(EA_transformed!F128/EA_transformed!F127-1)</f>
        <v>1.1247604486410934</v>
      </c>
      <c r="G128" s="37">
        <f>100*(EA_transformed!G128/EA_transformed!G127-1)</f>
        <v>1.696393037625854</v>
      </c>
      <c r="H128" s="37">
        <f>100*(EA_transformed!H128/EA_transformed!H127-1)</f>
        <v>-0.63893481371172234</v>
      </c>
      <c r="I128" s="37">
        <v>3.9928068782285102</v>
      </c>
      <c r="J128" s="37">
        <f>(AWMD_exIreland!I212/AWMD_exIreland!I211-1)*100</f>
        <v>1.2231111091482338</v>
      </c>
      <c r="K128" s="37"/>
      <c r="L128" s="37">
        <f>(DE_transformed!B128/DE_transformed!B127-1)*100</f>
        <v>0.29908920912080639</v>
      </c>
      <c r="M128" s="37">
        <f>(DE_transformed!C128/DE_transformed!C127-1)*100</f>
        <v>0.74291725462338754</v>
      </c>
      <c r="N128" s="37">
        <f>(DE_transformed!D128/DE_transformed!D127-1)*100</f>
        <v>-2.2268650146989644</v>
      </c>
      <c r="O128" s="37">
        <f>(DE_transformed!E128/DE_transformed!E127-1)*100</f>
        <v>0.46484187639244112</v>
      </c>
      <c r="P128" s="37">
        <f>(DE_transformed!F128/DE_transformed!F127-1)*100</f>
        <v>-0.15771286769218351</v>
      </c>
      <c r="Q128" s="37">
        <f>(DE_transformed!G128/DE_transformed!G127-1)*100</f>
        <v>4.6243001073413614</v>
      </c>
      <c r="R128" s="37">
        <f>(DE_transformed!H128/DE_transformed!H127-1)*100</f>
        <v>1.7768851444644573</v>
      </c>
      <c r="S128" s="37">
        <f>(DE_transformed!I128/DE_transformed!I127-1)*100</f>
        <v>2.6873602172239996</v>
      </c>
      <c r="T128" s="37">
        <f>(DE_transformed!J128/DE_transformed!J127-1)*100</f>
        <v>-0.66949009559085226</v>
      </c>
      <c r="U128" s="37">
        <f>(DE_RAW!I128/DE_RAW!I127-1)*100</f>
        <v>0.95945784186439731</v>
      </c>
      <c r="V128" s="37">
        <f t="shared" si="7"/>
        <v>0.95945784186439731</v>
      </c>
      <c r="W128" s="37">
        <f t="shared" si="8"/>
        <v>0.95945784186439731</v>
      </c>
      <c r="X128" s="37">
        <f>100*(DE_RAW!L128/DE_RAW!L127-1)</f>
        <v>3.3854705891722237</v>
      </c>
      <c r="Y128" s="37">
        <v>3.5545012137409202</v>
      </c>
      <c r="Z128" s="37">
        <f>(REA_transformed!B128/REA_transformed!B127-1)*100</f>
        <v>0.34271587834413531</v>
      </c>
      <c r="AA128" s="37">
        <f>(REA_transformed!C128/REA_transformed!C127-1)*100</f>
        <v>0.46206699066537738</v>
      </c>
      <c r="AB128" s="37">
        <f>(REA_transformed!D128/REA_transformed!D127-1)*100</f>
        <v>0.39954105209363266</v>
      </c>
      <c r="AC128" s="37">
        <f>(REA_transformed!E128/REA_transformed!E127-1)*100</f>
        <v>0.92381264500891458</v>
      </c>
      <c r="AD128" s="37">
        <f>(REA_transformed!F128/REA_transformed!F127-1)*100</f>
        <v>1.1208694438453959</v>
      </c>
      <c r="AE128" s="37">
        <f>(REA_transformed!G128/REA_transformed!G127-1)*100</f>
        <v>-0.42178950953352112</v>
      </c>
      <c r="AF128" s="37">
        <f>(REA_transformed!H128/REA_transformed!H127-1)*100</f>
        <v>-0.12508266240612853</v>
      </c>
      <c r="AG128" s="37">
        <f>(REA_transformed!I128/REA_transformed!I127-1)*100</f>
        <v>0.90771608014263983</v>
      </c>
      <c r="AH128" s="37">
        <f>(REA_transformed!J128/REA_transformed!J127-1)*100</f>
        <v>1.3977169300859904</v>
      </c>
      <c r="AI128" s="37">
        <f>(REA_transformed!K128/REA_transformed!K127-1)*100</f>
        <v>4.7107978230783498</v>
      </c>
      <c r="AJ128" s="37">
        <f>(REA_transformed!L128/REA_transformed!L127-1)*100</f>
        <v>-0.6011582599679044</v>
      </c>
      <c r="AK128" s="37">
        <f>(REA_transformed!T128/REA_transformed!T127-1)*100</f>
        <v>1.3297872917448439</v>
      </c>
      <c r="AL128" s="37">
        <f t="shared" si="9"/>
        <v>1.3297872917448439</v>
      </c>
      <c r="AM128" s="37">
        <f t="shared" si="10"/>
        <v>1.3297872917448439</v>
      </c>
      <c r="AN128" s="37">
        <v>2.6128801581710799</v>
      </c>
      <c r="AO128" s="37">
        <f>(AWMD_exIreland!N212/AWMD_exIreland!N211-1)*100</f>
        <v>3.2887650637460242</v>
      </c>
      <c r="AP128" s="37">
        <f>(AWMD_Updated!$AZ212/AWMD_Updated!$AZ211-1)*100</f>
        <v>1.7109265734265744</v>
      </c>
      <c r="AQ128">
        <f t="shared" si="11"/>
        <v>127</v>
      </c>
    </row>
    <row r="129" spans="1:43">
      <c r="A129" t="s">
        <v>461</v>
      </c>
      <c r="B129" s="37">
        <f>100*(EA_transformed!B129/EA_transformed!B128-1)</f>
        <v>-9.0307649923404565E-2</v>
      </c>
      <c r="C129" s="37">
        <f>100*(EA_transformed!C129/EA_transformed!C128-1)</f>
        <v>-0.99558009813884851</v>
      </c>
      <c r="D129" s="37">
        <f>100*(EA_transformed!D129/EA_transformed!D128-1)</f>
        <v>0.55848343706881298</v>
      </c>
      <c r="E129" s="37">
        <f>100*(EA_transformed!E129/EA_transformed!E128-1)</f>
        <v>5.830429686264349E-2</v>
      </c>
      <c r="F129" s="37">
        <f>100*(EA_transformed!F129/EA_transformed!F128-1)</f>
        <v>9.2665239809597288E-2</v>
      </c>
      <c r="G129" s="37">
        <f>100*(EA_transformed!G129/EA_transformed!G128-1)</f>
        <v>-0.46207442652600461</v>
      </c>
      <c r="H129" s="37">
        <f>100*(EA_transformed!H129/EA_transformed!H128-1)</f>
        <v>-0.94877379488447211</v>
      </c>
      <c r="I129" s="37">
        <v>3.95147656942643</v>
      </c>
      <c r="J129" s="37">
        <f>(AWMD_exIreland!I213/AWMD_exIreland!I212-1)*100</f>
        <v>2.0462775925253363</v>
      </c>
      <c r="K129" s="37"/>
      <c r="L129" s="37">
        <f>(DE_transformed!B129/DE_transformed!B128-1)*100</f>
        <v>-0.32889612936475299</v>
      </c>
      <c r="M129" s="37">
        <f>(DE_transformed!C129/DE_transformed!C128-1)*100</f>
        <v>-1.379673745268184</v>
      </c>
      <c r="N129" s="37">
        <f>(DE_transformed!D129/DE_transformed!D128-1)*100</f>
        <v>0.24506882970001254</v>
      </c>
      <c r="O129" s="37">
        <f>(DE_transformed!E129/DE_transformed!E128-1)*100</f>
        <v>-1.0929711778880025</v>
      </c>
      <c r="P129" s="37">
        <f>(DE_transformed!F129/DE_transformed!F128-1)*100</f>
        <v>-0.910755459462953</v>
      </c>
      <c r="Q129" s="37">
        <f>(DE_transformed!G129/DE_transformed!G128-1)*100</f>
        <v>-2.2547595179499669</v>
      </c>
      <c r="R129" s="37">
        <f>(DE_transformed!H129/DE_transformed!H128-1)*100</f>
        <v>-0.46685708799107939</v>
      </c>
      <c r="S129" s="37">
        <f>(DE_transformed!I129/DE_transformed!I128-1)*100</f>
        <v>-0.37421077021644322</v>
      </c>
      <c r="T129" s="37">
        <f>(DE_transformed!J129/DE_transformed!J128-1)*100</f>
        <v>0.61101143957158488</v>
      </c>
      <c r="U129" s="37">
        <f>(DE_RAW!I129/DE_RAW!I128-1)*100</f>
        <v>2.189794336267048</v>
      </c>
      <c r="V129" s="37">
        <f t="shared" si="7"/>
        <v>2.189794336267048</v>
      </c>
      <c r="W129" s="37">
        <f t="shared" si="8"/>
        <v>2.189794336267048</v>
      </c>
      <c r="X129" s="37">
        <f>100*(DE_RAW!L129/DE_RAW!L128-1)</f>
        <v>-2.3255813953488413</v>
      </c>
      <c r="Y129" s="37">
        <v>2.85549230917999</v>
      </c>
      <c r="Z129" s="37">
        <f>(REA_transformed!B129/REA_transformed!B128-1)*100</f>
        <v>1.3392975286419251E-2</v>
      </c>
      <c r="AA129" s="37">
        <f>(REA_transformed!C129/REA_transformed!C128-1)*100</f>
        <v>-0.83489818073374522</v>
      </c>
      <c r="AB129" s="37">
        <f>(REA_transformed!D129/REA_transformed!D128-1)*100</f>
        <v>0.69249041784888998</v>
      </c>
      <c r="AC129" s="37">
        <f>(REA_transformed!E129/REA_transformed!E128-1)*100</f>
        <v>0.43701150218287133</v>
      </c>
      <c r="AD129" s="37">
        <f>(REA_transformed!F129/REA_transformed!F128-1)*100</f>
        <v>0.11413955011601029</v>
      </c>
      <c r="AE129" s="37">
        <f>(REA_transformed!G129/REA_transformed!G128-1)*100</f>
        <v>2.6758978468413908</v>
      </c>
      <c r="AF129" s="37">
        <f>(REA_transformed!H129/REA_transformed!H128-1)*100</f>
        <v>1.7955322278559116</v>
      </c>
      <c r="AG129" s="37">
        <f>(REA_transformed!I129/REA_transformed!I128-1)*100</f>
        <v>0.2838370917983335</v>
      </c>
      <c r="AH129" s="37">
        <f>(REA_transformed!J129/REA_transformed!J128-1)*100</f>
        <v>-0.48993026143748786</v>
      </c>
      <c r="AI129" s="37">
        <f>(REA_transformed!K129/REA_transformed!K128-1)*100</f>
        <v>-9.0459232644292129</v>
      </c>
      <c r="AJ129" s="37">
        <f>(REA_transformed!L129/REA_transformed!L128-1)*100</f>
        <v>-1.5073189751863225</v>
      </c>
      <c r="AK129" s="37">
        <f>(REA_transformed!T129/REA_transformed!T128-1)*100</f>
        <v>1.9899406522151386</v>
      </c>
      <c r="AL129" s="37">
        <f t="shared" si="9"/>
        <v>1.9899406522151386</v>
      </c>
      <c r="AM129" s="37">
        <f t="shared" si="10"/>
        <v>1.9899406522151386</v>
      </c>
      <c r="AN129" s="37">
        <v>3.1397204272001602</v>
      </c>
      <c r="AO129" s="37">
        <f>(AWMD_exIreland!N213/AWMD_exIreland!N212-1)*100</f>
        <v>-2.0765409210120045</v>
      </c>
      <c r="AP129" s="37">
        <f>(AWMD_Updated!$AZ213/AWMD_Updated!$AZ212-1)*100</f>
        <v>-2.3550860709188881</v>
      </c>
      <c r="AQ129">
        <f t="shared" si="11"/>
        <v>128</v>
      </c>
    </row>
    <row r="130" spans="1:43">
      <c r="A130" t="s">
        <v>462</v>
      </c>
      <c r="B130" s="37">
        <f>100*(EA_transformed!B130/EA_transformed!B129-1)</f>
        <v>-8.8529548040416906E-2</v>
      </c>
      <c r="C130" s="37">
        <f>100*(EA_transformed!C130/EA_transformed!C129-1)</f>
        <v>0.22052431893258007</v>
      </c>
      <c r="D130" s="37">
        <f>100*(EA_transformed!D130/EA_transformed!D129-1)</f>
        <v>0.25013479567674857</v>
      </c>
      <c r="E130" s="37">
        <f>100*(EA_transformed!E130/EA_transformed!E129-1)</f>
        <v>1.7802436726584547</v>
      </c>
      <c r="F130" s="37">
        <f>100*(EA_transformed!F130/EA_transformed!F129-1)</f>
        <v>-1.2013228333513259</v>
      </c>
      <c r="G130" s="37">
        <f>100*(EA_transformed!G130/EA_transformed!G129-1)</f>
        <v>-1.9032138359594719</v>
      </c>
      <c r="H130" s="37">
        <f>100*(EA_transformed!H130/EA_transformed!H129-1)</f>
        <v>-0.68489335451482614</v>
      </c>
      <c r="I130" s="37">
        <v>5.0793587359434298</v>
      </c>
      <c r="J130" s="37">
        <f>(AWMD_exIreland!I214/AWMD_exIreland!I213-1)*100</f>
        <v>2.2112814025353922</v>
      </c>
      <c r="K130" s="37"/>
      <c r="L130" s="37">
        <f>(DE_transformed!B130/DE_transformed!B129-1)*100</f>
        <v>-0.31296277612171686</v>
      </c>
      <c r="M130" s="37">
        <f>(DE_transformed!C130/DE_transformed!C129-1)*100</f>
        <v>-1.2710617968347826E-2</v>
      </c>
      <c r="N130" s="37">
        <f>(DE_transformed!D130/DE_transformed!D129-1)*100</f>
        <v>0.79057620047109367</v>
      </c>
      <c r="O130" s="37">
        <f>(DE_transformed!E130/DE_transformed!E129-1)*100</f>
        <v>-0.25359180528377046</v>
      </c>
      <c r="P130" s="37">
        <f>(DE_transformed!F130/DE_transformed!F129-1)*100</f>
        <v>-0.15933624290894732</v>
      </c>
      <c r="Q130" s="37">
        <f>(DE_transformed!G130/DE_transformed!G129-1)*100</f>
        <v>-0.86281869355889773</v>
      </c>
      <c r="R130" s="37">
        <f>(DE_transformed!H130/DE_transformed!H129-1)*100</f>
        <v>-0.1867299102425557</v>
      </c>
      <c r="S130" s="37">
        <f>(DE_transformed!I130/DE_transformed!I129-1)*100</f>
        <v>-0.90264776689364945</v>
      </c>
      <c r="T130" s="37">
        <f>(DE_transformed!J130/DE_transformed!J129-1)*100</f>
        <v>-1.2288379395243521</v>
      </c>
      <c r="U130" s="37">
        <f>(DE_RAW!I130/DE_RAW!I129-1)*100</f>
        <v>2.3365403494993053</v>
      </c>
      <c r="V130" s="37">
        <f t="shared" si="7"/>
        <v>2.3365403494993053</v>
      </c>
      <c r="W130" s="37">
        <f t="shared" si="8"/>
        <v>2.3365403494993053</v>
      </c>
      <c r="X130" s="37">
        <f>100*(DE_RAW!L130/DE_RAW!L129-1)</f>
        <v>-2.6088739570024777</v>
      </c>
      <c r="Y130" s="37">
        <v>4.1047774366516201</v>
      </c>
      <c r="Z130" s="37">
        <f>(REA_transformed!B130/REA_transformed!B129-1)*100</f>
        <v>2.3864673509388368E-2</v>
      </c>
      <c r="AA130" s="37">
        <f>(REA_transformed!C130/REA_transformed!C129-1)*100</f>
        <v>0.33512285546657417</v>
      </c>
      <c r="AB130" s="37">
        <f>(REA_transformed!D130/REA_transformed!D129-1)*100</f>
        <v>6.0168481752032044E-2</v>
      </c>
      <c r="AC130" s="37">
        <f>(REA_transformed!E130/REA_transformed!E129-1)*100</f>
        <v>2.4365419334162697</v>
      </c>
      <c r="AD130" s="37">
        <f>(REA_transformed!F130/REA_transformed!F129-1)*100</f>
        <v>2.2042072368471777</v>
      </c>
      <c r="AE130" s="37">
        <f>(REA_transformed!G130/REA_transformed!G129-1)*100</f>
        <v>4.0074208452560933</v>
      </c>
      <c r="AF130" s="37">
        <f>(REA_transformed!H130/REA_transformed!H129-1)*100</f>
        <v>2.3040161848636886</v>
      </c>
      <c r="AG130" s="37">
        <f>(REA_transformed!I130/REA_transformed!I129-1)*100</f>
        <v>-1.5340916592647691</v>
      </c>
      <c r="AH130" s="37">
        <f>(REA_transformed!J130/REA_transformed!J129-1)*100</f>
        <v>-2.209358815469642</v>
      </c>
      <c r="AI130" s="37">
        <f>(REA_transformed!K130/REA_transformed!K129-1)*100</f>
        <v>-6.6421929762098824</v>
      </c>
      <c r="AJ130" s="37">
        <f>(REA_transformed!L130/REA_transformed!L129-1)*100</f>
        <v>-0.4671718305116368</v>
      </c>
      <c r="AK130" s="37">
        <f>(REA_transformed!T130/REA_transformed!T129-1)*100</f>
        <v>2.1634065145609505</v>
      </c>
      <c r="AL130" s="37">
        <f t="shared" si="9"/>
        <v>2.1634065145609505</v>
      </c>
      <c r="AM130" s="37">
        <f t="shared" si="10"/>
        <v>2.1634065145609505</v>
      </c>
      <c r="AN130" s="37">
        <v>4.1380778911814797</v>
      </c>
      <c r="AO130" s="37">
        <f>(AWMD_exIreland!N214/AWMD_exIreland!N213-1)*100</f>
        <v>-2.6958336830756657</v>
      </c>
      <c r="AP130" s="37">
        <f>(AWMD_Updated!$AZ214/AWMD_Updated!$AZ213-1)*100</f>
        <v>-2.1895356447943048</v>
      </c>
      <c r="AQ130">
        <f t="shared" si="11"/>
        <v>129</v>
      </c>
    </row>
    <row r="131" spans="1:43">
      <c r="A131" t="s">
        <v>463</v>
      </c>
      <c r="B131" s="37">
        <f>100*(EA_transformed!B131/EA_transformed!B130-1)</f>
        <v>7.6595304557325328E-2</v>
      </c>
      <c r="C131" s="37">
        <f>100*(EA_transformed!C131/EA_transformed!C130-1)</f>
        <v>0.22968031704468928</v>
      </c>
      <c r="D131" s="37">
        <f>100*(EA_transformed!D131/EA_transformed!D130-1)</f>
        <v>0.28774014707806383</v>
      </c>
      <c r="E131" s="37">
        <f>100*(EA_transformed!E131/EA_transformed!E130-1)</f>
        <v>-8.9245588463249259E-2</v>
      </c>
      <c r="F131" s="37">
        <f>100*(EA_transformed!F131/EA_transformed!F130-1)</f>
        <v>-0.59717088970719923</v>
      </c>
      <c r="G131" s="37">
        <f>100*(EA_transformed!G131/EA_transformed!G130-1)</f>
        <v>-0.61098273787982826</v>
      </c>
      <c r="H131" s="37">
        <f>100*(EA_transformed!H131/EA_transformed!H130-1)</f>
        <v>0.35325350586403736</v>
      </c>
      <c r="I131" s="37">
        <v>4.8469504113213198</v>
      </c>
      <c r="J131" s="37">
        <f>(AWMD_exIreland!I215/AWMD_exIreland!I214-1)*100</f>
        <v>1.1076664951176873</v>
      </c>
      <c r="K131" s="37"/>
      <c r="L131" s="37">
        <f>(DE_transformed!B131/DE_transformed!B130-1)*100</f>
        <v>-7.4795738032995551E-2</v>
      </c>
      <c r="M131" s="37">
        <f>(DE_transformed!C131/DE_transformed!C130-1)*100</f>
        <v>0.90305255818072805</v>
      </c>
      <c r="N131" s="37">
        <f>(DE_transformed!D131/DE_transformed!D130-1)*100</f>
        <v>-0.33721667572229608</v>
      </c>
      <c r="O131" s="37">
        <f>(DE_transformed!E131/DE_transformed!E130-1)*100</f>
        <v>0.12248306758635419</v>
      </c>
      <c r="P131" s="37">
        <f>(DE_transformed!F131/DE_transformed!F130-1)*100</f>
        <v>7.0148002431391632E-2</v>
      </c>
      <c r="Q131" s="37">
        <f>(DE_transformed!G131/DE_transformed!G130-1)*100</f>
        <v>0.46315451502554339</v>
      </c>
      <c r="R131" s="37">
        <f>(DE_transformed!H131/DE_transformed!H130-1)*100</f>
        <v>-1.4642111248951428</v>
      </c>
      <c r="S131" s="37">
        <f>(DE_transformed!I131/DE_transformed!I130-1)*100</f>
        <v>-0.58661361117691158</v>
      </c>
      <c r="T131" s="37">
        <f>(DE_transformed!J131/DE_transformed!J130-1)*100</f>
        <v>0.47513151171472146</v>
      </c>
      <c r="U131" s="37">
        <f>(DE_RAW!I131/DE_RAW!I130-1)*100</f>
        <v>1.1668876020372476</v>
      </c>
      <c r="V131" s="37">
        <f t="shared" si="7"/>
        <v>1.1668876020372476</v>
      </c>
      <c r="W131" s="37">
        <f t="shared" si="8"/>
        <v>1.1668876020372476</v>
      </c>
      <c r="X131" s="37">
        <f>100*(DE_RAW!L131/DE_RAW!L130-1)</f>
        <v>-1.6430480200825937</v>
      </c>
      <c r="Y131" s="37">
        <v>4.2792355698814104</v>
      </c>
      <c r="Z131" s="37">
        <f>(REA_transformed!B131/REA_transformed!B130-1)*100</f>
        <v>0.14498235935160864</v>
      </c>
      <c r="AA131" s="37">
        <f>(REA_transformed!C131/REA_transformed!C130-1)*100</f>
        <v>-2.4827533182636419E-2</v>
      </c>
      <c r="AB131" s="37">
        <f>(REA_transformed!D131/REA_transformed!D130-1)*100</f>
        <v>0.54600282165115921</v>
      </c>
      <c r="AC131" s="37">
        <f>(REA_transformed!E131/REA_transformed!E130-1)*100</f>
        <v>-0.155508493388401</v>
      </c>
      <c r="AD131" s="37">
        <f>(REA_transformed!F131/REA_transformed!F130-1)*100</f>
        <v>-0.67984602971814523</v>
      </c>
      <c r="AE131" s="37">
        <f>(REA_transformed!G131/REA_transformed!G130-1)*100</f>
        <v>3.328217861419791</v>
      </c>
      <c r="AF131" s="37">
        <f>(REA_transformed!H131/REA_transformed!H130-1)*100</f>
        <v>2.5645110742277488</v>
      </c>
      <c r="AG131" s="37">
        <f>(REA_transformed!I131/REA_transformed!I130-1)*100</f>
        <v>-0.30167917536018107</v>
      </c>
      <c r="AH131" s="37">
        <f>(REA_transformed!J131/REA_transformed!J130-1)*100</f>
        <v>-0.61919387132317594</v>
      </c>
      <c r="AI131" s="37">
        <f>(REA_transformed!K131/REA_transformed!K130-1)*100</f>
        <v>-6.7984377515114103</v>
      </c>
      <c r="AJ131" s="37">
        <f>(REA_transformed!L131/REA_transformed!L130-1)*100</f>
        <v>0.29115527805148034</v>
      </c>
      <c r="AK131" s="37">
        <f>(REA_transformed!T131/REA_transformed!T130-1)*100</f>
        <v>1.0853072085443394</v>
      </c>
      <c r="AL131" s="37">
        <f t="shared" si="9"/>
        <v>1.0853072085443394</v>
      </c>
      <c r="AM131" s="37">
        <f t="shared" si="10"/>
        <v>1.0853072085443394</v>
      </c>
      <c r="AN131" s="37">
        <v>3.9530376073364102</v>
      </c>
      <c r="AO131" s="37">
        <f>(AWMD_exIreland!N215/AWMD_exIreland!N214-1)*100</f>
        <v>-1.9189606943449178</v>
      </c>
      <c r="AP131" s="37">
        <f>(AWMD_Updated!$AZ215/AWMD_Updated!$AZ214-1)*100</f>
        <v>-1.5280803919962227</v>
      </c>
      <c r="AQ131">
        <f t="shared" ref="AQ131:AQ141" si="12">AQ130+1</f>
        <v>130</v>
      </c>
    </row>
    <row r="132" spans="1:43">
      <c r="A132" t="s">
        <v>464</v>
      </c>
      <c r="B132" s="37">
        <f>100*(EA_transformed!B132/EA_transformed!B131-1)</f>
        <v>-4.5285030556729833E-2</v>
      </c>
      <c r="C132" s="37">
        <f>100*(EA_transformed!C132/EA_transformed!C131-1)</f>
        <v>-0.19768823874678487</v>
      </c>
      <c r="D132" s="37">
        <f>100*(EA_transformed!D132/EA_transformed!D131-1)</f>
        <v>0.32820731011162785</v>
      </c>
      <c r="E132" s="37">
        <f>100*(EA_transformed!E132/EA_transformed!E131-1)</f>
        <v>0.22453134483966242</v>
      </c>
      <c r="F132" s="37">
        <f>100*(EA_transformed!F132/EA_transformed!F131-1)</f>
        <v>-0.97272097132509172</v>
      </c>
      <c r="G132" s="37">
        <f>100*(EA_transformed!G132/EA_transformed!G131-1)</f>
        <v>-1.5997225667355397</v>
      </c>
      <c r="H132" s="37">
        <f>100*(EA_transformed!H132/EA_transformed!H131-1)</f>
        <v>0.13309393194709251</v>
      </c>
      <c r="I132" s="37">
        <v>5.2433069724905002</v>
      </c>
      <c r="J132" s="37">
        <f>(AWMD_exIreland!I216/AWMD_exIreland!I215-1)*100</f>
        <v>0.76843476710055647</v>
      </c>
      <c r="K132" s="37"/>
      <c r="L132" s="37">
        <f>(DE_transformed!B132/DE_transformed!B131-1)*100</f>
        <v>-3.2923251993044467E-2</v>
      </c>
      <c r="M132" s="37">
        <f>(DE_transformed!C132/DE_transformed!C131-1)*100</f>
        <v>-0.64994285768896765</v>
      </c>
      <c r="N132" s="37">
        <f>(DE_transformed!D132/DE_transformed!D131-1)*100</f>
        <v>0.5201534625665083</v>
      </c>
      <c r="O132" s="37">
        <f>(DE_transformed!E132/DE_transformed!E131-1)*100</f>
        <v>-0.27475665782690228</v>
      </c>
      <c r="P132" s="37">
        <f>(DE_transformed!F132/DE_transformed!F131-1)*100</f>
        <v>-0.74714112643983199</v>
      </c>
      <c r="Q132" s="37">
        <f>(DE_transformed!G132/DE_transformed!G131-1)*100</f>
        <v>2.7881679571436724</v>
      </c>
      <c r="R132" s="37">
        <f>(DE_transformed!H132/DE_transformed!H131-1)*100</f>
        <v>7.3919230859531559E-2</v>
      </c>
      <c r="S132" s="37">
        <f>(DE_transformed!I132/DE_transformed!I131-1)*100</f>
        <v>-1.0526294709359618</v>
      </c>
      <c r="T132" s="37">
        <f>(DE_transformed!J132/DE_transformed!J131-1)*100</f>
        <v>0.67627828734477813</v>
      </c>
      <c r="U132" s="37">
        <f>(DE_RAW!I132/DE_RAW!I131-1)*100</f>
        <v>0.94567335045947498</v>
      </c>
      <c r="V132" s="37">
        <f t="shared" ref="V132:V141" si="13">U132</f>
        <v>0.94567335045947498</v>
      </c>
      <c r="W132" s="37">
        <f t="shared" ref="W132:W141" si="14">U132</f>
        <v>0.94567335045947498</v>
      </c>
      <c r="X132" s="37">
        <f>100*(DE_RAW!L132/DE_RAW!L131-1)</f>
        <v>-0.91058035089451872</v>
      </c>
      <c r="Y132" s="37">
        <v>4.3159478972301999</v>
      </c>
      <c r="Z132" s="37">
        <f>(REA_transformed!B132/REA_transformed!B131-1)*100</f>
        <v>-4.3603313175322178E-2</v>
      </c>
      <c r="AA132" s="37">
        <f>(REA_transformed!C132/REA_transformed!C131-1)*100</f>
        <v>-1.2875356785801984E-2</v>
      </c>
      <c r="AB132" s="37">
        <f>(REA_transformed!D132/REA_transformed!D131-1)*100</f>
        <v>0.25926916361764807</v>
      </c>
      <c r="AC132" s="37">
        <f>(REA_transformed!E132/REA_transformed!E131-1)*100</f>
        <v>0.38092081167457881</v>
      </c>
      <c r="AD132" s="37">
        <f>(REA_transformed!F132/REA_transformed!F131-1)*100</f>
        <v>0.16097319998018556</v>
      </c>
      <c r="AE132" s="37">
        <f>(REA_transformed!G132/REA_transformed!G131-1)*100</f>
        <v>1.7855794053927454</v>
      </c>
      <c r="AF132" s="37">
        <f>(REA_transformed!H132/REA_transformed!H131-1)*100</f>
        <v>1.7404762964597031</v>
      </c>
      <c r="AG132" s="37">
        <f>(REA_transformed!I132/REA_transformed!I131-1)*100</f>
        <v>-1.3200033740652595</v>
      </c>
      <c r="AH132" s="37">
        <f>(REA_transformed!J132/REA_transformed!J131-1)*100</f>
        <v>-1.7678130372631329</v>
      </c>
      <c r="AI132" s="37">
        <f>(REA_transformed!K132/REA_transformed!K131-1)*100</f>
        <v>-5.4382341089191826</v>
      </c>
      <c r="AJ132" s="37">
        <f>(REA_transformed!L132/REA_transformed!L131-1)*100</f>
        <v>-4.1208381101176528E-2</v>
      </c>
      <c r="AK132" s="37">
        <f>(REA_transformed!T132/REA_transformed!T131-1)*100</f>
        <v>0.69846109687590197</v>
      </c>
      <c r="AL132" s="37">
        <f t="shared" ref="AL132:AL141" si="15">AK132</f>
        <v>0.69846109687590197</v>
      </c>
      <c r="AM132" s="37">
        <f t="shared" ref="AM132:AM141" si="16">AK132</f>
        <v>0.69846109687590197</v>
      </c>
      <c r="AN132" s="37">
        <v>4.3819452345133003</v>
      </c>
      <c r="AO132" s="37">
        <f>(AWMD_exIreland!N216/AWMD_exIreland!N215-1)*100</f>
        <v>-0.31847555380410952</v>
      </c>
      <c r="AP132" s="37">
        <f>(AWMD_Updated!$AZ216/AWMD_Updated!$AZ215-1)*100</f>
        <v>-1.5927321600676669</v>
      </c>
      <c r="AQ132">
        <f t="shared" si="12"/>
        <v>131</v>
      </c>
    </row>
    <row r="133" spans="1:43">
      <c r="A133" t="s">
        <v>465</v>
      </c>
      <c r="B133" s="37">
        <f>100*(EA_transformed!B133/EA_transformed!B132-1)</f>
        <v>6.6075062476489421E-2</v>
      </c>
      <c r="C133" s="37">
        <f>100*(EA_transformed!C133/EA_transformed!C132-1)</f>
        <v>1.0085671790993622E-2</v>
      </c>
      <c r="D133" s="37">
        <f>100*(EA_transformed!D133/EA_transformed!D132-1)</f>
        <v>0.61657459350088484</v>
      </c>
      <c r="E133" s="37">
        <f>100*(EA_transformed!E133/EA_transformed!E132-1)</f>
        <v>-1.3737111583343675</v>
      </c>
      <c r="F133" s="37">
        <f>100*(EA_transformed!F133/EA_transformed!F132-1)</f>
        <v>0.69946234715525524</v>
      </c>
      <c r="G133" s="37">
        <f>100*(EA_transformed!G133/EA_transformed!G132-1)</f>
        <v>-0.62836905560655909</v>
      </c>
      <c r="H133" s="37">
        <f>100*(EA_transformed!H133/EA_transformed!H132-1)</f>
        <v>0.96839878714152228</v>
      </c>
      <c r="I133" s="37">
        <v>5.0448389646279796</v>
      </c>
      <c r="J133" s="37">
        <f>(AWMD_exIreland!I217/AWMD_exIreland!I216-1)*100</f>
        <v>1.0340019825634483</v>
      </c>
      <c r="K133" s="37"/>
      <c r="L133" s="37">
        <f>(DE_transformed!B133/DE_transformed!B132-1)*100</f>
        <v>-0.34331222786438964</v>
      </c>
      <c r="M133" s="37">
        <f>(DE_transformed!C133/DE_transformed!C132-1)*100</f>
        <v>-0.15055690609753203</v>
      </c>
      <c r="N133" s="37">
        <f>(DE_transformed!D133/DE_transformed!D132-1)*100</f>
        <v>0.52130252378650432</v>
      </c>
      <c r="O133" s="37">
        <f>(DE_transformed!E133/DE_transformed!E132-1)*100</f>
        <v>-1.6124190803904814</v>
      </c>
      <c r="P133" s="37">
        <f>(DE_transformed!F133/DE_transformed!F132-1)*100</f>
        <v>-1.9704011925685383</v>
      </c>
      <c r="Q133" s="37">
        <f>(DE_transformed!G133/DE_transformed!G132-1)*100</f>
        <v>0.62889089252875507</v>
      </c>
      <c r="R133" s="37">
        <f>(DE_transformed!H133/DE_transformed!H132-1)*100</f>
        <v>0.34180611084155821</v>
      </c>
      <c r="S133" s="37">
        <f>(DE_transformed!I133/DE_transformed!I132-1)*100</f>
        <v>-0.9672440335079302</v>
      </c>
      <c r="T133" s="37">
        <f>(DE_transformed!J133/DE_transformed!J132-1)*100</f>
        <v>2.1700135725161607</v>
      </c>
      <c r="U133" s="37">
        <f>(DE_RAW!I133/DE_RAW!I132-1)*100</f>
        <v>1.3270822124868742</v>
      </c>
      <c r="V133" s="37">
        <f t="shared" si="13"/>
        <v>1.3270822124868742</v>
      </c>
      <c r="W133" s="37">
        <f t="shared" si="14"/>
        <v>1.3270822124868742</v>
      </c>
      <c r="X133" s="37">
        <f>100*(DE_RAW!L133/DE_RAW!L132-1)</f>
        <v>0.59823023555314325</v>
      </c>
      <c r="Y133" s="37">
        <v>3.3906669178761502</v>
      </c>
      <c r="Z133" s="37">
        <f>(REA_transformed!B133/REA_transformed!B132-1)*100</f>
        <v>0.23078457257827978</v>
      </c>
      <c r="AA133" s="37">
        <f>(REA_transformed!C133/REA_transformed!C132-1)*100</f>
        <v>7.7203643948275946E-2</v>
      </c>
      <c r="AB133" s="37">
        <f>(REA_transformed!D133/REA_transformed!D132-1)*100</f>
        <v>0.65873967004306255</v>
      </c>
      <c r="AC133" s="37">
        <f>(REA_transformed!E133/REA_transformed!E132-1)*100</f>
        <v>-1.2995899105983977</v>
      </c>
      <c r="AD133" s="37">
        <f>(REA_transformed!F133/REA_transformed!F132-1)*100</f>
        <v>-2.0829365050098692</v>
      </c>
      <c r="AE133" s="37">
        <f>(REA_transformed!G133/REA_transformed!G132-1)*100</f>
        <v>3.6232733428046338</v>
      </c>
      <c r="AF133" s="37">
        <f>(REA_transformed!H133/REA_transformed!H132-1)*100</f>
        <v>3.3484398246252933</v>
      </c>
      <c r="AG133" s="37">
        <f>(REA_transformed!I133/REA_transformed!I132-1)*100</f>
        <v>0.82169336749078337</v>
      </c>
      <c r="AH133" s="37">
        <f>(REA_transformed!J133/REA_transformed!J132-1)*100</f>
        <v>-0.52414684136612433</v>
      </c>
      <c r="AI133" s="37">
        <f>(REA_transformed!K133/REA_transformed!K132-1)*100</f>
        <v>-0.8731108347588834</v>
      </c>
      <c r="AJ133" s="37">
        <f>(REA_transformed!L133/REA_transformed!L132-1)*100</f>
        <v>0.56521349999809622</v>
      </c>
      <c r="AK133" s="37">
        <f>(REA_transformed!T133/REA_transformed!T132-1)*100</f>
        <v>0.92082480188580007</v>
      </c>
      <c r="AL133" s="37">
        <f t="shared" si="15"/>
        <v>0.92082480188580007</v>
      </c>
      <c r="AM133" s="37">
        <f t="shared" si="16"/>
        <v>0.92082480188580007</v>
      </c>
      <c r="AN133" s="37">
        <v>4.5705059415964397</v>
      </c>
      <c r="AO133" s="37">
        <f>(AWMD_exIreland!N217/AWMD_exIreland!N216-1)*100</f>
        <v>0.48824631685999709</v>
      </c>
      <c r="AP133" s="37">
        <f>(AWMD_Updated!$AZ217/AWMD_Updated!$AZ216-1)*100</f>
        <v>0.32964493906819659</v>
      </c>
      <c r="AQ133">
        <f t="shared" si="12"/>
        <v>132</v>
      </c>
    </row>
    <row r="134" spans="1:43">
      <c r="A134" t="s">
        <v>466</v>
      </c>
      <c r="B134" s="37">
        <f>100*(EA_transformed!B134/EA_transformed!B133-1)</f>
        <v>7.0691822558610617E-2</v>
      </c>
      <c r="C134" s="37">
        <f>100*(EA_transformed!C134/EA_transformed!C133-1)</f>
        <v>0.42474113508790268</v>
      </c>
      <c r="D134" s="37">
        <f>100*(EA_transformed!D134/EA_transformed!D133-1)</f>
        <v>8.518557434822327E-2</v>
      </c>
      <c r="E134" s="37">
        <f>100*(EA_transformed!E134/EA_transformed!E133-1)</f>
        <v>-0.47430395040680695</v>
      </c>
      <c r="F134" s="37">
        <f>100*(EA_transformed!F134/EA_transformed!F133-1)</f>
        <v>-0.57993363679872401</v>
      </c>
      <c r="G134" s="37">
        <f>100*(EA_transformed!G134/EA_transformed!G133-1)</f>
        <v>-0.29518477026526657</v>
      </c>
      <c r="H134" s="37">
        <f>100*(EA_transformed!H134/EA_transformed!H133-1)</f>
        <v>0.29124640280233649</v>
      </c>
      <c r="I134" s="37">
        <v>5.36368221193558</v>
      </c>
      <c r="J134" s="37">
        <f>(AWMD_exIreland!I218/AWMD_exIreland!I217-1)*100</f>
        <v>0.75863603411361336</v>
      </c>
      <c r="K134" s="37"/>
      <c r="L134" s="37">
        <f>(DE_transformed!B134/DE_transformed!B133-1)*100</f>
        <v>-0.3345283381564701</v>
      </c>
      <c r="M134" s="37">
        <f>(DE_transformed!C134/DE_transformed!C133-1)*100</f>
        <v>0.13371424791968067</v>
      </c>
      <c r="N134" s="37">
        <f>(DE_transformed!D134/DE_transformed!D133-1)*100</f>
        <v>-0.26320556070658085</v>
      </c>
      <c r="O134" s="37">
        <f>(DE_transformed!E134/DE_transformed!E133-1)*100</f>
        <v>-0.85963479964793477</v>
      </c>
      <c r="P134" s="37">
        <f>(DE_transformed!F134/DE_transformed!F133-1)*100</f>
        <v>-1.1625945762574696</v>
      </c>
      <c r="Q134" s="37">
        <f>(DE_transformed!G134/DE_transformed!G133-1)*100</f>
        <v>0.98818709423555973</v>
      </c>
      <c r="R134" s="37">
        <f>(DE_transformed!H134/DE_transformed!H133-1)*100</f>
        <v>-1.1864257528490296</v>
      </c>
      <c r="S134" s="37">
        <f>(DE_transformed!I134/DE_transformed!I133-1)*100</f>
        <v>-0.61092964500117919</v>
      </c>
      <c r="T134" s="37">
        <f>(DE_transformed!J134/DE_transformed!J133-1)*100</f>
        <v>0.53672209482638067</v>
      </c>
      <c r="U134" s="37">
        <f>(DE_RAW!I134/DE_RAW!I133-1)*100</f>
        <v>0.40706935349295037</v>
      </c>
      <c r="V134" s="37">
        <f t="shared" si="13"/>
        <v>0.40706935349295037</v>
      </c>
      <c r="W134" s="37">
        <f t="shared" si="14"/>
        <v>0.40706935349295037</v>
      </c>
      <c r="X134" s="37">
        <f>100*(DE_RAW!L134/DE_RAW!L133-1)</f>
        <v>-0.60788767293000756</v>
      </c>
      <c r="Y134" s="37">
        <v>3.3333459463827002</v>
      </c>
      <c r="Z134" s="37">
        <f>(REA_transformed!B134/REA_transformed!B133-1)*100</f>
        <v>0.22401548081640854</v>
      </c>
      <c r="AA134" s="37">
        <f>(REA_transformed!C134/REA_transformed!C133-1)*100</f>
        <v>0.5336940293336756</v>
      </c>
      <c r="AB134" s="37">
        <f>(REA_transformed!D134/REA_transformed!D133-1)*100</f>
        <v>0.21778407057839733</v>
      </c>
      <c r="AC134" s="37">
        <f>(REA_transformed!E134/REA_transformed!E133-1)*100</f>
        <v>-0.35461971525088121</v>
      </c>
      <c r="AD134" s="37">
        <f>(REA_transformed!F134/REA_transformed!F133-1)*100</f>
        <v>-0.60494058623408176</v>
      </c>
      <c r="AE134" s="37">
        <f>(REA_transformed!G134/REA_transformed!G133-1)*100</f>
        <v>1.131870132067947</v>
      </c>
      <c r="AF134" s="37">
        <f>(REA_transformed!H134/REA_transformed!H133-1)*100</f>
        <v>0.59928219960345697</v>
      </c>
      <c r="AG134" s="37">
        <f>(REA_transformed!I134/REA_transformed!I133-1)*100</f>
        <v>-0.377243772136171</v>
      </c>
      <c r="AH134" s="37">
        <f>(REA_transformed!J134/REA_transformed!J133-1)*100</f>
        <v>-0.19786042011653571</v>
      </c>
      <c r="AI134" s="37">
        <f>(REA_transformed!K134/REA_transformed!K133-1)*100</f>
        <v>-2.3914759617418513</v>
      </c>
      <c r="AJ134" s="37">
        <f>(REA_transformed!L134/REA_transformed!L133-1)*100</f>
        <v>0.22514058602309817</v>
      </c>
      <c r="AK134" s="37">
        <f>(REA_transformed!T134/REA_transformed!T133-1)*100</f>
        <v>0.89988362962820645</v>
      </c>
      <c r="AL134" s="37">
        <f t="shared" si="15"/>
        <v>0.89988362962820645</v>
      </c>
      <c r="AM134" s="37">
        <f t="shared" si="16"/>
        <v>0.89988362962820645</v>
      </c>
      <c r="AN134" s="37">
        <v>4.8392875502153698</v>
      </c>
      <c r="AO134" s="37">
        <f>(AWMD_exIreland!N218/AWMD_exIreland!N217-1)*100</f>
        <v>-1.1510573798020118</v>
      </c>
      <c r="AP134" s="37">
        <f>(AWMD_Updated!$AZ218/AWMD_Updated!$AZ217-1)*100</f>
        <v>-0.60303529197892614</v>
      </c>
      <c r="AQ134">
        <f t="shared" si="12"/>
        <v>133</v>
      </c>
    </row>
    <row r="135" spans="1:43">
      <c r="A135" t="s">
        <v>467</v>
      </c>
      <c r="B135" s="37">
        <f>100*(EA_transformed!B135/EA_transformed!B134-1)</f>
        <v>0.10462799525907673</v>
      </c>
      <c r="C135" s="37">
        <f>100*(EA_transformed!C135/EA_transformed!C134-1)</f>
        <v>0.12549564325254892</v>
      </c>
      <c r="D135" s="37">
        <f>100*(EA_transformed!D135/EA_transformed!D134-1)</f>
        <v>0.75298497805322828</v>
      </c>
      <c r="E135" s="37">
        <f>100*(EA_transformed!E135/EA_transformed!E134-1)</f>
        <v>-0.47565586858189235</v>
      </c>
      <c r="F135" s="37">
        <f>100*(EA_transformed!F135/EA_transformed!F134-1)</f>
        <v>0.46771470733597553</v>
      </c>
      <c r="G135" s="37">
        <f>100*(EA_transformed!G135/EA_transformed!G134-1)</f>
        <v>0.78343207936240056</v>
      </c>
      <c r="H135" s="37">
        <f>100*(EA_transformed!H135/EA_transformed!H134-1)</f>
        <v>0.72468906617781936</v>
      </c>
      <c r="I135" s="37">
        <v>5.3397289765491696</v>
      </c>
      <c r="J135" s="37">
        <f>(AWMD_exIreland!I219/AWMD_exIreland!I218-1)*100</f>
        <v>0.28163859385548218</v>
      </c>
      <c r="K135" s="37"/>
      <c r="L135" s="37">
        <f>(DE_transformed!B135/DE_transformed!B134-1)*100</f>
        <v>-0.34296417747808894</v>
      </c>
      <c r="M135" s="37">
        <f>(DE_transformed!C135/DE_transformed!C134-1)*100</f>
        <v>3.5133457591007833E-2</v>
      </c>
      <c r="N135" s="37">
        <f>(DE_transformed!D135/DE_transformed!D134-1)*100</f>
        <v>1.6705032663139052</v>
      </c>
      <c r="O135" s="37">
        <f>(DE_transformed!E135/DE_transformed!E134-1)*100</f>
        <v>-1.7157960697707142</v>
      </c>
      <c r="P135" s="37">
        <f>(DE_transformed!F135/DE_transformed!F134-1)*100</f>
        <v>-2.4124065440449982</v>
      </c>
      <c r="Q135" s="37">
        <f>(DE_transformed!G135/DE_transformed!G134-1)*100</f>
        <v>2.4425046859617883</v>
      </c>
      <c r="R135" s="37">
        <f>(DE_transformed!H135/DE_transformed!H134-1)*100</f>
        <v>0.47819729496891838</v>
      </c>
      <c r="S135" s="37">
        <f>(DE_transformed!I135/DE_transformed!I134-1)*100</f>
        <v>1.194777151741877</v>
      </c>
      <c r="T135" s="37">
        <f>(DE_transformed!J135/DE_transformed!J134-1)*100</f>
        <v>1.2297996339705186E-2</v>
      </c>
      <c r="U135" s="37">
        <f>(DE_RAW!I135/DE_RAW!I134-1)*100</f>
        <v>0.60267257587967027</v>
      </c>
      <c r="V135" s="37">
        <f t="shared" si="13"/>
        <v>0.60267257587967027</v>
      </c>
      <c r="W135" s="37">
        <f t="shared" si="14"/>
        <v>0.60267257587967027</v>
      </c>
      <c r="X135" s="37">
        <f>100*(DE_RAW!L135/DE_RAW!L134-1)</f>
        <v>0.54845062697879143</v>
      </c>
      <c r="Y135" s="37">
        <v>3.57685091987444</v>
      </c>
      <c r="Z135" s="37">
        <f>(REA_transformed!B135/REA_transformed!B134-1)*100</f>
        <v>0.2806106025029953</v>
      </c>
      <c r="AA135" s="37">
        <f>(REA_transformed!C135/REA_transformed!C134-1)*100</f>
        <v>0.16322444974048445</v>
      </c>
      <c r="AB135" s="37">
        <f>(REA_transformed!D135/REA_transformed!D134-1)*100</f>
        <v>0.39541224766808103</v>
      </c>
      <c r="AC135" s="37">
        <f>(REA_transformed!E135/REA_transformed!E134-1)*100</f>
        <v>-9.3268086447517717E-2</v>
      </c>
      <c r="AD135" s="37">
        <f>(REA_transformed!F135/REA_transformed!F134-1)*100</f>
        <v>-0.14177600417939473</v>
      </c>
      <c r="AE135" s="37">
        <f>(REA_transformed!G135/REA_transformed!G134-1)*100</f>
        <v>0.18984130600456783</v>
      </c>
      <c r="AF135" s="37">
        <f>(REA_transformed!H135/REA_transformed!H134-1)*100</f>
        <v>7.4065580794591135E-2</v>
      </c>
      <c r="AG135" s="37">
        <f>(REA_transformed!I135/REA_transformed!I134-1)*100</f>
        <v>0.4649323007531514</v>
      </c>
      <c r="AH135" s="37">
        <f>(REA_transformed!J135/REA_transformed!J134-1)*100</f>
        <v>0.65743063953174197</v>
      </c>
      <c r="AI135" s="37">
        <f>(REA_transformed!K135/REA_transformed!K134-1)*100</f>
        <v>2.3752189431310633</v>
      </c>
      <c r="AJ135" s="37">
        <f>(REA_transformed!L135/REA_transformed!L134-1)*100</f>
        <v>1.0050017943527667</v>
      </c>
      <c r="AK135" s="37">
        <f>(REA_transformed!T135/REA_transformed!T134-1)*100</f>
        <v>0.15885820444514476</v>
      </c>
      <c r="AL135" s="37">
        <f t="shared" si="15"/>
        <v>0.15885820444514476</v>
      </c>
      <c r="AM135" s="37">
        <f t="shared" si="16"/>
        <v>0.15885820444514476</v>
      </c>
      <c r="AN135" s="37">
        <v>4.8053039988145301</v>
      </c>
      <c r="AO135" s="37">
        <f>(AWMD_exIreland!N219/AWMD_exIreland!N218-1)*100</f>
        <v>1.0290738402366495</v>
      </c>
      <c r="AP135" s="37">
        <f>(AWMD_Updated!$AZ219/AWMD_Updated!$AZ218-1)*100</f>
        <v>-0.33144924211072624</v>
      </c>
      <c r="AQ135">
        <f t="shared" si="12"/>
        <v>134</v>
      </c>
    </row>
    <row r="136" spans="1:43">
      <c r="A136" t="s">
        <v>468</v>
      </c>
      <c r="B136" s="37">
        <f>100*(EA_transformed!B136/EA_transformed!B135-1)</f>
        <v>0.1222489223482448</v>
      </c>
      <c r="C136" s="37">
        <f>100*(EA_transformed!C136/EA_transformed!C135-1)</f>
        <v>0.47535670777625327</v>
      </c>
      <c r="D136" s="37">
        <f>100*(EA_transformed!D136/EA_transformed!D135-1)</f>
        <v>0.54095180262681009</v>
      </c>
      <c r="E136" s="37">
        <f>100*(EA_transformed!E136/EA_transformed!E135-1)</f>
        <v>-1.1881097210383107</v>
      </c>
      <c r="F136" s="37">
        <f>100*(EA_transformed!F136/EA_transformed!F135-1)</f>
        <v>-0.86416307248545765</v>
      </c>
      <c r="G136" s="37">
        <f>100*(EA_transformed!G136/EA_transformed!G135-1)</f>
        <v>0.35232206420277024</v>
      </c>
      <c r="H136" s="37">
        <f>100*(EA_transformed!H136/EA_transformed!H135-1)</f>
        <v>0.95151102331803017</v>
      </c>
      <c r="I136" s="37">
        <v>5.2851275502811301</v>
      </c>
      <c r="J136" s="37">
        <f>(AWMD_exIreland!I220/AWMD_exIreland!I219-1)*100</f>
        <v>0.66122118759637249</v>
      </c>
      <c r="K136" s="37"/>
      <c r="L136" s="37">
        <f>(DE_transformed!B136/DE_transformed!B135-1)*100</f>
        <v>-4.9503579532872433E-2</v>
      </c>
      <c r="M136" s="37">
        <f>(DE_transformed!C136/DE_transformed!C135-1)*100</f>
        <v>0.13431549420570565</v>
      </c>
      <c r="N136" s="37">
        <f>(DE_transformed!D136/DE_transformed!D135-1)*100</f>
        <v>0.92134159588361797</v>
      </c>
      <c r="O136" s="37">
        <f>(DE_transformed!E136/DE_transformed!E135-1)*100</f>
        <v>-0.56193068810976854</v>
      </c>
      <c r="P136" s="37">
        <f>(DE_transformed!F136/DE_transformed!F135-1)*100</f>
        <v>-0.38993063181946841</v>
      </c>
      <c r="Q136" s="37">
        <f>(DE_transformed!G136/DE_transformed!G135-1)*100</f>
        <v>-1.5399983635312586</v>
      </c>
      <c r="R136" s="37">
        <f>(DE_transformed!H136/DE_transformed!H135-1)*100</f>
        <v>-1.7488695502380303</v>
      </c>
      <c r="S136" s="37">
        <f>(DE_transformed!I136/DE_transformed!I135-1)*100</f>
        <v>0.61516927419200673</v>
      </c>
      <c r="T136" s="37">
        <f>(DE_transformed!J136/DE_transformed!J135-1)*100</f>
        <v>1.0546293886234848</v>
      </c>
      <c r="U136" s="37">
        <f>(DE_RAW!I136/DE_RAW!I135-1)*100</f>
        <v>0.50811821048941663</v>
      </c>
      <c r="V136" s="37">
        <f t="shared" si="13"/>
        <v>0.50811821048941663</v>
      </c>
      <c r="W136" s="37">
        <f t="shared" si="14"/>
        <v>0.50811821048941663</v>
      </c>
      <c r="X136" s="37">
        <f>100*(DE_RAW!L136/DE_RAW!L135-1)</f>
        <v>0.17107579401482997</v>
      </c>
      <c r="Y136" s="37">
        <v>3.2965796925096198</v>
      </c>
      <c r="Z136" s="37">
        <f>(REA_transformed!B136/REA_transformed!B135-1)*100</f>
        <v>0.19133362763610329</v>
      </c>
      <c r="AA136" s="37">
        <f>(REA_transformed!C136/REA_transformed!C135-1)*100</f>
        <v>0.61083813840010492</v>
      </c>
      <c r="AB136" s="37">
        <f>(REA_transformed!D136/REA_transformed!D135-1)*100</f>
        <v>0.39327336708427918</v>
      </c>
      <c r="AC136" s="37">
        <f>(REA_transformed!E136/REA_transformed!E135-1)*100</f>
        <v>-1.3784024148725815</v>
      </c>
      <c r="AD136" s="37">
        <f>(REA_transformed!F136/REA_transformed!F135-1)*100</f>
        <v>-1.5481315354762826</v>
      </c>
      <c r="AE136" s="37">
        <f>(REA_transformed!G136/REA_transformed!G135-1)*100</f>
        <v>-0.39108191246053359</v>
      </c>
      <c r="AF136" s="37">
        <f>(REA_transformed!H136/REA_transformed!H135-1)*100</f>
        <v>-9.9843236350904974E-2</v>
      </c>
      <c r="AG136" s="37">
        <f>(REA_transformed!I136/REA_transformed!I135-1)*100</f>
        <v>-0.56824654567840804</v>
      </c>
      <c r="AH136" s="37">
        <f>(REA_transformed!J136/REA_transformed!J135-1)*100</f>
        <v>0.27135297119758039</v>
      </c>
      <c r="AI136" s="37">
        <f>(REA_transformed!K136/REA_transformed!K135-1)*100</f>
        <v>-1.38980984327296</v>
      </c>
      <c r="AJ136" s="37">
        <f>(REA_transformed!L136/REA_transformed!L135-1)*100</f>
        <v>0.91610755649478293</v>
      </c>
      <c r="AK136" s="37">
        <f>(REA_transformed!T136/REA_transformed!T135-1)*100</f>
        <v>0.72251524289159708</v>
      </c>
      <c r="AL136" s="37">
        <f t="shared" si="15"/>
        <v>0.72251524289159708</v>
      </c>
      <c r="AM136" s="37">
        <f t="shared" si="16"/>
        <v>0.72251524289159708</v>
      </c>
      <c r="AN136" s="37">
        <v>4.6165268044952299</v>
      </c>
      <c r="AO136" s="37">
        <f>(AWMD_exIreland!N220/AWMD_exIreland!N219-1)*100</f>
        <v>-0.1579997063317129</v>
      </c>
      <c r="AP136" s="37">
        <f>(AWMD_Updated!$AZ220/AWMD_Updated!$AZ219-1)*100</f>
        <v>-0.86263522519284264</v>
      </c>
      <c r="AQ136">
        <f t="shared" si="12"/>
        <v>135</v>
      </c>
    </row>
    <row r="137" spans="1:43">
      <c r="A137" t="s">
        <v>469</v>
      </c>
      <c r="B137" s="37">
        <f>100*(EA_transformed!B137/EA_transformed!B136-1)</f>
        <v>0.15694470467748634</v>
      </c>
      <c r="C137" s="37">
        <f>100*(EA_transformed!C137/EA_transformed!C136-1)</f>
        <v>0.38328302497800948</v>
      </c>
      <c r="D137" s="37">
        <f>100*(EA_transformed!D137/EA_transformed!D136-1)</f>
        <v>0.40232652550453718</v>
      </c>
      <c r="E137" s="37">
        <f>100*(EA_transformed!E137/EA_transformed!E136-1)</f>
        <v>1.2558009275853932</v>
      </c>
      <c r="F137" s="37">
        <f>100*(EA_transformed!F137/EA_transformed!F136-1)</f>
        <v>-0.63147774209976193</v>
      </c>
      <c r="G137" s="37">
        <f>100*(EA_transformed!G137/EA_transformed!G136-1)</f>
        <v>0.12392229159836621</v>
      </c>
      <c r="H137" s="37">
        <f>100*(EA_transformed!H137/EA_transformed!H136-1)</f>
        <v>0.23953272064514142</v>
      </c>
      <c r="I137" s="37">
        <v>5.8657104582471096</v>
      </c>
      <c r="J137" s="37">
        <f>(AWMD_exIreland!I221/AWMD_exIreland!I220-1)*100</f>
        <v>0.66621345515205377</v>
      </c>
      <c r="K137" s="37"/>
      <c r="L137" s="37">
        <f>(DE_transformed!B137/DE_transformed!B136-1)*100</f>
        <v>0.12964820337741934</v>
      </c>
      <c r="M137" s="37">
        <f>(DE_transformed!C137/DE_transformed!C136-1)*100</f>
        <v>0.36197522228391676</v>
      </c>
      <c r="N137" s="37">
        <f>(DE_transformed!D137/DE_transformed!D136-1)*100</f>
        <v>0.47042873204210522</v>
      </c>
      <c r="O137" s="37">
        <f>(DE_transformed!E137/DE_transformed!E136-1)*100</f>
        <v>0.52774639702526382</v>
      </c>
      <c r="P137" s="37">
        <f>(DE_transformed!F137/DE_transformed!F136-1)*100</f>
        <v>6.7254990541831816E-2</v>
      </c>
      <c r="Q137" s="37">
        <f>(DE_transformed!G137/DE_transformed!G136-1)*100</f>
        <v>3.1768884744137527</v>
      </c>
      <c r="R137" s="37">
        <f>(DE_transformed!H137/DE_transformed!H136-1)*100</f>
        <v>-2.1143243390953081</v>
      </c>
      <c r="S137" s="37">
        <f>(DE_transformed!I137/DE_transformed!I136-1)*100</f>
        <v>7.754309672769466E-3</v>
      </c>
      <c r="T137" s="37">
        <f>(DE_transformed!J137/DE_transformed!J136-1)*100</f>
        <v>0.43198413779332867</v>
      </c>
      <c r="U137" s="37">
        <f>(DE_RAW!I137/DE_RAW!I136-1)*100</f>
        <v>0.82016884852609273</v>
      </c>
      <c r="V137" s="37">
        <f t="shared" si="13"/>
        <v>0.82016884852609273</v>
      </c>
      <c r="W137" s="37">
        <f t="shared" si="14"/>
        <v>0.82016884852609273</v>
      </c>
      <c r="X137" s="37">
        <f>100*(DE_RAW!L137/DE_RAW!L136-1)</f>
        <v>0.7334620398329994</v>
      </c>
      <c r="Y137" s="37">
        <v>3.6348306243018702</v>
      </c>
      <c r="Z137" s="37">
        <f>(REA_transformed!B137/REA_transformed!B136-1)*100</f>
        <v>0.17087264192707785</v>
      </c>
      <c r="AA137" s="37">
        <f>(REA_transformed!C137/REA_transformed!C136-1)*100</f>
        <v>0.39508253907967195</v>
      </c>
      <c r="AB137" s="37">
        <f>(REA_transformed!D137/REA_transformed!D136-1)*100</f>
        <v>0.37935447431887148</v>
      </c>
      <c r="AC137" s="37">
        <f>(REA_transformed!E137/REA_transformed!E136-1)*100</f>
        <v>1.4779629774699599</v>
      </c>
      <c r="AD137" s="37">
        <f>(REA_transformed!F137/REA_transformed!F136-1)*100</f>
        <v>1.7091684613476099</v>
      </c>
      <c r="AE137" s="37">
        <f>(REA_transformed!G137/REA_transformed!G136-1)*100</f>
        <v>0.14865483484736153</v>
      </c>
      <c r="AF137" s="37">
        <f>(REA_transformed!H137/REA_transformed!H136-1)*100</f>
        <v>-0.15912763577926592</v>
      </c>
      <c r="AG137" s="37">
        <f>(REA_transformed!I137/REA_transformed!I136-1)*100</f>
        <v>-0.14229637560685404</v>
      </c>
      <c r="AH137" s="37">
        <f>(REA_transformed!J137/REA_transformed!J136-1)*100</f>
        <v>0.15949555552285943</v>
      </c>
      <c r="AI137" s="37">
        <f>(REA_transformed!K137/REA_transformed!K136-1)*100</f>
        <v>0.34594527035818334</v>
      </c>
      <c r="AJ137" s="37">
        <f>(REA_transformed!L137/REA_transformed!L136-1)*100</f>
        <v>0.16866515442912622</v>
      </c>
      <c r="AK137" s="37">
        <f>(REA_transformed!T137/REA_transformed!T136-1)*100</f>
        <v>0.60670033968279746</v>
      </c>
      <c r="AL137" s="37">
        <f t="shared" si="15"/>
        <v>0.60670033968279746</v>
      </c>
      <c r="AM137" s="37">
        <f t="shared" si="16"/>
        <v>0.60670033968279746</v>
      </c>
      <c r="AN137" s="37">
        <v>5.0506970686937001</v>
      </c>
      <c r="AO137" s="37">
        <f>(AWMD_exIreland!N221/AWMD_exIreland!N220-1)*100</f>
        <v>0.4003956313612056</v>
      </c>
      <c r="AP137" s="37">
        <f>(AWMD_Updated!$AZ221/AWMD_Updated!$AZ220-1)*100</f>
        <v>1.3370500239922478</v>
      </c>
      <c r="AQ137">
        <f t="shared" si="12"/>
        <v>136</v>
      </c>
    </row>
    <row r="138" spans="1:43">
      <c r="A138" t="s">
        <v>470</v>
      </c>
      <c r="B138" s="37">
        <f>100*(EA_transformed!B138/EA_transformed!B137-1)</f>
        <v>0.21466789559754229</v>
      </c>
      <c r="C138" s="37">
        <f>100*(EA_transformed!C138/EA_transformed!C137-1)</f>
        <v>0.21303026821029025</v>
      </c>
      <c r="D138" s="37">
        <f>100*(EA_transformed!D138/EA_transformed!D137-1)</f>
        <v>-0.23087486920126965</v>
      </c>
      <c r="E138" s="37">
        <f>100*(EA_transformed!E138/EA_transformed!E137-1)</f>
        <v>0.25076578639149361</v>
      </c>
      <c r="F138" s="37">
        <f>100*(EA_transformed!F138/EA_transformed!F137-1)</f>
        <v>1.401243246496775</v>
      </c>
      <c r="G138" s="37">
        <f>100*(EA_transformed!G138/EA_transformed!G137-1)</f>
        <v>1.1996134520989576</v>
      </c>
      <c r="H138" s="37">
        <f>100*(EA_transformed!H138/EA_transformed!H137-1)</f>
        <v>0.40128832420753824</v>
      </c>
      <c r="I138" s="37">
        <v>5.4633508598639304</v>
      </c>
      <c r="J138" s="37">
        <f>(AWMD_exIreland!I222/AWMD_exIreland!I221-1)*100</f>
        <v>0.60589700358153475</v>
      </c>
      <c r="K138" s="37"/>
      <c r="L138" s="37">
        <f>(DE_transformed!B138/DE_transformed!B137-1)*100</f>
        <v>0.32969789039110076</v>
      </c>
      <c r="M138" s="37">
        <f>(DE_transformed!C138/DE_transformed!C137-1)*100</f>
        <v>0.80308937636126565</v>
      </c>
      <c r="N138" s="37">
        <f>(DE_transformed!D138/DE_transformed!D137-1)*100</f>
        <v>-0.82589424244785548</v>
      </c>
      <c r="O138" s="37">
        <f>(DE_transformed!E138/DE_transformed!E137-1)*100</f>
        <v>0.44630117585977569</v>
      </c>
      <c r="P138" s="37">
        <f>(DE_transformed!F138/DE_transformed!F137-1)*100</f>
        <v>-3.4445558094287065E-3</v>
      </c>
      <c r="Q138" s="37">
        <f>(DE_transformed!G138/DE_transformed!G137-1)*100</f>
        <v>2.9556459227420895</v>
      </c>
      <c r="R138" s="37">
        <f>(DE_transformed!H138/DE_transformed!H137-1)*100</f>
        <v>2.4365476881368364</v>
      </c>
      <c r="S138" s="37">
        <f>(DE_transformed!I138/DE_transformed!I137-1)*100</f>
        <v>1.4720887836205732</v>
      </c>
      <c r="T138" s="37">
        <f>(DE_transformed!J138/DE_transformed!J137-1)*100</f>
        <v>0.31985337655398016</v>
      </c>
      <c r="U138" s="37">
        <f>(DE_RAW!I138/DE_RAW!I137-1)*100</f>
        <v>0.78797210397609785</v>
      </c>
      <c r="V138" s="37">
        <f t="shared" si="13"/>
        <v>0.78797210397609785</v>
      </c>
      <c r="W138" s="37">
        <f t="shared" si="14"/>
        <v>0.78797210397609785</v>
      </c>
      <c r="X138" s="37">
        <f>100*(DE_RAW!L138/DE_RAW!L137-1)</f>
        <v>1.1327245177935152</v>
      </c>
      <c r="Y138" s="37">
        <v>3.6226909400805498</v>
      </c>
      <c r="Z138" s="37">
        <f>(REA_transformed!B138/REA_transformed!B137-1)*100</f>
        <v>0.1745370404622637</v>
      </c>
      <c r="AA138" s="37">
        <f>(REA_transformed!C138/REA_transformed!C137-1)*100</f>
        <v>-1.0407508648557773E-2</v>
      </c>
      <c r="AB138" s="37">
        <f>(REA_transformed!D138/REA_transformed!D137-1)*100</f>
        <v>1.1602929366039128E-2</v>
      </c>
      <c r="AC138" s="37">
        <f>(REA_transformed!E138/REA_transformed!E137-1)*100</f>
        <v>0.19107341970718839</v>
      </c>
      <c r="AD138" s="37">
        <f>(REA_transformed!F138/REA_transformed!F137-1)*100</f>
        <v>2.5979991076896525E-3</v>
      </c>
      <c r="AE138" s="37">
        <f>(REA_transformed!G138/REA_transformed!G137-1)*100</f>
        <v>1.2915916439893316</v>
      </c>
      <c r="AF138" s="37">
        <f>(REA_transformed!H138/REA_transformed!H137-1)*100</f>
        <v>1.1873768835892529</v>
      </c>
      <c r="AG138" s="37">
        <f>(REA_transformed!I138/REA_transformed!I137-1)*100</f>
        <v>1.0678345141666545</v>
      </c>
      <c r="AH138" s="37">
        <f>(REA_transformed!J138/REA_transformed!J137-1)*100</f>
        <v>1.1155941752497123</v>
      </c>
      <c r="AI138" s="37">
        <f>(REA_transformed!K138/REA_transformed!K137-1)*100</f>
        <v>1.7478187180617999</v>
      </c>
      <c r="AJ138" s="37">
        <f>(REA_transformed!L138/REA_transformed!L137-1)*100</f>
        <v>0.4203432960005582</v>
      </c>
      <c r="AK138" s="37">
        <f>(REA_transformed!T138/REA_transformed!T137-1)*100</f>
        <v>0.53435849587493145</v>
      </c>
      <c r="AL138" s="37">
        <f t="shared" si="15"/>
        <v>0.53435849587493145</v>
      </c>
      <c r="AM138" s="37">
        <f t="shared" si="16"/>
        <v>0.53435849587493145</v>
      </c>
      <c r="AN138" s="37">
        <v>4.8008933736614097</v>
      </c>
      <c r="AO138" s="37">
        <f>(AWMD_exIreland!N222/AWMD_exIreland!N221-1)*100</f>
        <v>0.6324700017971141</v>
      </c>
      <c r="AP138" s="37">
        <f>(AWMD_Updated!$AZ222/AWMD_Updated!$AZ221-1)*100</f>
        <v>0.45775021261769133</v>
      </c>
      <c r="AQ138">
        <f t="shared" si="12"/>
        <v>137</v>
      </c>
    </row>
    <row r="139" spans="1:43">
      <c r="A139" t="s">
        <v>471</v>
      </c>
      <c r="B139" s="37">
        <f>100*(EA_transformed!B139/EA_transformed!B138-1)</f>
        <v>9.373667016574494E-2</v>
      </c>
      <c r="C139" s="37">
        <f>100*(EA_transformed!C139/EA_transformed!C138-1)</f>
        <v>0.26206663507994943</v>
      </c>
      <c r="D139" s="37">
        <f>100*(EA_transformed!D139/EA_transformed!D138-1)</f>
        <v>0.31096702690860401</v>
      </c>
      <c r="E139" s="37">
        <f>100*(EA_transformed!E139/EA_transformed!E138-1)</f>
        <v>0.50905641067955365</v>
      </c>
      <c r="F139" s="37">
        <f>100*(EA_transformed!F139/EA_transformed!F138-1)</f>
        <v>-8.8964533819790859E-4</v>
      </c>
      <c r="G139" s="37">
        <f>100*(EA_transformed!G139/EA_transformed!G138-1)</f>
        <v>0.94096070246922903</v>
      </c>
      <c r="H139" s="37">
        <f>100*(EA_transformed!H139/EA_transformed!H138-1)</f>
        <v>0.88326984839111056</v>
      </c>
      <c r="I139" s="37">
        <v>5.5264521708883096</v>
      </c>
      <c r="J139" s="37">
        <f>(AWMD_exIreland!I223/AWMD_exIreland!I222-1)*100</f>
        <v>0.61330989768622057</v>
      </c>
      <c r="K139" s="37"/>
      <c r="L139" s="37">
        <f>(DE_transformed!B139/DE_transformed!B138-1)*100</f>
        <v>-0.22024595637747391</v>
      </c>
      <c r="M139" s="37">
        <f>(DE_transformed!C139/DE_transformed!C138-1)*100</f>
        <v>0.33479672961993501</v>
      </c>
      <c r="N139" s="37">
        <f>(DE_transformed!D139/DE_transformed!D138-1)*100</f>
        <v>0.28900629791812626</v>
      </c>
      <c r="O139" s="37">
        <f>(DE_transformed!E139/DE_transformed!E138-1)*100</f>
        <v>-0.92838700596148405</v>
      </c>
      <c r="P139" s="37">
        <f>(DE_transformed!F139/DE_transformed!F138-1)*100</f>
        <v>-0.77712667175766637</v>
      </c>
      <c r="Q139" s="37">
        <f>(DE_transformed!G139/DE_transformed!G138-1)*100</f>
        <v>-1.7480837479760258</v>
      </c>
      <c r="R139" s="37">
        <f>(DE_transformed!H139/DE_transformed!H138-1)*100</f>
        <v>0.20528674045212636</v>
      </c>
      <c r="S139" s="37">
        <f>(DE_transformed!I139/DE_transformed!I138-1)*100</f>
        <v>1.3433070774572675</v>
      </c>
      <c r="T139" s="37">
        <f>(DE_transformed!J139/DE_transformed!J138-1)*100</f>
        <v>1.403426059038182</v>
      </c>
      <c r="U139" s="37">
        <f>(DE_RAW!I139/DE_RAW!I138-1)*100</f>
        <v>0.82919417031566134</v>
      </c>
      <c r="V139" s="37">
        <f t="shared" si="13"/>
        <v>0.82919417031566134</v>
      </c>
      <c r="W139" s="37">
        <f t="shared" si="14"/>
        <v>0.82919417031566134</v>
      </c>
      <c r="X139" s="37">
        <f>100*(DE_RAW!L139/DE_RAW!L138-1)</f>
        <v>-1.5476441147410869</v>
      </c>
      <c r="Y139" s="37">
        <v>2.917677672545</v>
      </c>
      <c r="Z139" s="37">
        <f>(REA_transformed!B139/REA_transformed!B138-1)*100</f>
        <v>0.21865023574481057</v>
      </c>
      <c r="AA139" s="37">
        <f>(REA_transformed!C139/REA_transformed!C138-1)*100</f>
        <v>0.2386234054516656</v>
      </c>
      <c r="AB139" s="37">
        <f>(REA_transformed!D139/REA_transformed!D138-1)*100</f>
        <v>0.32492540634563305</v>
      </c>
      <c r="AC139" s="37">
        <f>(REA_transformed!E139/REA_transformed!E138-1)*100</f>
        <v>0.94410329193195253</v>
      </c>
      <c r="AD139" s="37">
        <f>(REA_transformed!F139/REA_transformed!F138-1)*100</f>
        <v>0.66771960127756103</v>
      </c>
      <c r="AE139" s="37">
        <f>(REA_transformed!G139/REA_transformed!G138-1)*100</f>
        <v>2.5373859046903036</v>
      </c>
      <c r="AF139" s="37">
        <f>(REA_transformed!H139/REA_transformed!H138-1)*100</f>
        <v>2.3356455836341272</v>
      </c>
      <c r="AG139" s="37">
        <f>(REA_transformed!I139/REA_transformed!I138-1)*100</f>
        <v>-6.7323104508043574E-2</v>
      </c>
      <c r="AH139" s="37">
        <f>(REA_transformed!J139/REA_transformed!J138-1)*100</f>
        <v>0.81672515139137314</v>
      </c>
      <c r="AI139" s="37">
        <f>(REA_transformed!K139/REA_transformed!K138-1)*100</f>
        <v>-2.9099488735783496</v>
      </c>
      <c r="AJ139" s="37">
        <f>(REA_transformed!L139/REA_transformed!L138-1)*100</f>
        <v>0.72834035117426144</v>
      </c>
      <c r="AK139" s="37">
        <f>(REA_transformed!T139/REA_transformed!T138-1)*100</f>
        <v>0.532148950071476</v>
      </c>
      <c r="AL139" s="37">
        <f t="shared" si="15"/>
        <v>0.532148950071476</v>
      </c>
      <c r="AM139" s="37">
        <f t="shared" si="16"/>
        <v>0.532148950071476</v>
      </c>
      <c r="AN139" s="37">
        <v>4.85224039688591</v>
      </c>
      <c r="AO139" s="37">
        <f>(AWMD_exIreland!N223/AWMD_exIreland!N222-1)*100</f>
        <v>-1.4949359614582547</v>
      </c>
      <c r="AP139" s="37">
        <f>(AWMD_Updated!$AZ223/AWMD_Updated!$AZ222-1)*100</f>
        <v>-4.0192336651451939</v>
      </c>
      <c r="AQ139">
        <f t="shared" si="12"/>
        <v>138</v>
      </c>
    </row>
    <row r="140" spans="1:43">
      <c r="A140" t="s">
        <v>472</v>
      </c>
      <c r="B140" s="37">
        <f>100*(EA_transformed!B140/EA_transformed!B139-1)</f>
        <v>0.24041099390803566</v>
      </c>
      <c r="C140" s="37">
        <f>100*(EA_transformed!C140/EA_transformed!C139-1)</f>
        <v>0.18884175494595645</v>
      </c>
      <c r="D140" s="37">
        <f>100*(EA_transformed!D140/EA_transformed!D139-1)</f>
        <v>0.56949030279487278</v>
      </c>
      <c r="E140" s="37">
        <f>100*(EA_transformed!E140/EA_transformed!E139-1)</f>
        <v>0.733549588818172</v>
      </c>
      <c r="F140" s="37">
        <f>100*(EA_transformed!F140/EA_transformed!F139-1)</f>
        <v>0.53353488031580021</v>
      </c>
      <c r="G140" s="37">
        <f>100*(EA_transformed!G140/EA_transformed!G139-1)</f>
        <v>0.895304046702039</v>
      </c>
      <c r="H140" s="37">
        <f>100*(EA_transformed!H140/EA_transformed!H139-1)</f>
        <v>0.15696487978298368</v>
      </c>
      <c r="I140" s="37">
        <v>5.9768224564295496</v>
      </c>
      <c r="J140" s="37">
        <f>(AWMD_exIreland!I224/AWMD_exIreland!I223-1)*100</f>
        <v>0.64756317692096221</v>
      </c>
      <c r="K140" s="37"/>
      <c r="L140" s="37">
        <f>(DE_transformed!B140/DE_transformed!B139-1)*100</f>
        <v>-3.2511517607947127E-2</v>
      </c>
      <c r="M140" s="37">
        <f>(DE_transformed!C140/DE_transformed!C139-1)*100</f>
        <v>3.2424384241180881E-2</v>
      </c>
      <c r="N140" s="37">
        <f>(DE_transformed!D140/DE_transformed!D139-1)*100</f>
        <v>0.54714780250610939</v>
      </c>
      <c r="O140" s="37">
        <f>(DE_transformed!E140/DE_transformed!E139-1)*100</f>
        <v>0.31231019880662014</v>
      </c>
      <c r="P140" s="37">
        <f>(DE_transformed!F140/DE_transformed!F139-1)*100</f>
        <v>0.2323527979977591</v>
      </c>
      <c r="Q140" s="37">
        <f>(DE_transformed!G140/DE_transformed!G139-1)*100</f>
        <v>0.74989032706607173</v>
      </c>
      <c r="R140" s="37">
        <f>(DE_transformed!H140/DE_transformed!H139-1)*100</f>
        <v>-0.92132656100405441</v>
      </c>
      <c r="S140" s="37">
        <f>(DE_transformed!I140/DE_transformed!I139-1)*100</f>
        <v>0.99876325798011756</v>
      </c>
      <c r="T140" s="37">
        <f>(DE_transformed!J140/DE_transformed!J139-1)*100</f>
        <v>0.87016746842583093</v>
      </c>
      <c r="U140" s="37">
        <f>(DE_RAW!I140/DE_RAW!I139-1)*100</f>
        <v>0.6700533936138342</v>
      </c>
      <c r="V140" s="37">
        <f t="shared" si="13"/>
        <v>0.6700533936138342</v>
      </c>
      <c r="W140" s="37">
        <f t="shared" si="14"/>
        <v>0.6700533936138342</v>
      </c>
      <c r="X140" s="37">
        <f>100*(DE_RAW!L140/DE_RAW!L139-1)</f>
        <v>-0.40882805366587727</v>
      </c>
      <c r="Y140" s="37">
        <v>2.8367933763225501</v>
      </c>
      <c r="Z140" s="37">
        <f>(REA_transformed!B140/REA_transformed!B139-1)*100</f>
        <v>0.34942119775440705</v>
      </c>
      <c r="AA140" s="37">
        <f>(REA_transformed!C140/REA_transformed!C139-1)*100</f>
        <v>0.25497057453232053</v>
      </c>
      <c r="AB140" s="37">
        <f>(REA_transformed!D140/REA_transformed!D139-1)*100</f>
        <v>0.5841899587184507</v>
      </c>
      <c r="AC140" s="37">
        <f>(REA_transformed!E140/REA_transformed!E139-1)*100</f>
        <v>0.85770019089728144</v>
      </c>
      <c r="AD140" s="37">
        <f>(REA_transformed!F140/REA_transformed!F139-1)*100</f>
        <v>1.015680335328506</v>
      </c>
      <c r="AE140" s="37">
        <f>(REA_transformed!G140/REA_transformed!G139-1)*100</f>
        <v>-3.6409703595174925E-2</v>
      </c>
      <c r="AF140" s="37">
        <f>(REA_transformed!H140/REA_transformed!H139-1)*100</f>
        <v>-0.15428302073214883</v>
      </c>
      <c r="AG140" s="37">
        <f>(REA_transformed!I140/REA_transformed!I139-1)*100</f>
        <v>1.0108049988419854</v>
      </c>
      <c r="AH140" s="37">
        <f>(REA_transformed!J140/REA_transformed!J139-1)*100</f>
        <v>0.86313115360003856</v>
      </c>
      <c r="AI140" s="37">
        <f>(REA_transformed!K140/REA_transformed!K139-1)*100</f>
        <v>-0.74950452215515329</v>
      </c>
      <c r="AJ140" s="37">
        <f>(REA_transformed!L140/REA_transformed!L139-1)*100</f>
        <v>-0.10907721914070745</v>
      </c>
      <c r="AK140" s="37">
        <f>(REA_transformed!T140/REA_transformed!T139-1)*100</f>
        <v>0.64188266778730796</v>
      </c>
      <c r="AL140" s="37">
        <f t="shared" si="15"/>
        <v>0.64188266778730796</v>
      </c>
      <c r="AM140" s="37">
        <f t="shared" si="16"/>
        <v>0.64188266778730796</v>
      </c>
      <c r="AN140" s="37">
        <v>5.2150164570098099</v>
      </c>
      <c r="AO140" s="37">
        <f>(AWMD_exIreland!N224/AWMD_exIreland!N223-1)*100</f>
        <v>-0.4046736151164354</v>
      </c>
      <c r="AP140" s="37">
        <f>(AWMD_Updated!$AZ224/AWMD_Updated!$AZ223-1)*100</f>
        <v>-1.8470165323754117</v>
      </c>
      <c r="AQ140">
        <f t="shared" si="12"/>
        <v>139</v>
      </c>
    </row>
    <row r="141" spans="1:43">
      <c r="A141" t="s">
        <v>473</v>
      </c>
      <c r="B141" s="37">
        <f>100*(EA_transformed!B141/EA_transformed!B140-1)</f>
        <v>0.30297661719413949</v>
      </c>
      <c r="C141" s="37">
        <f>100*(EA_transformed!C141/EA_transformed!C140-1)</f>
        <v>0.37808962641079358</v>
      </c>
      <c r="D141" s="37">
        <f>100*(EA_transformed!D141/EA_transformed!D140-1)</f>
        <v>0.48355856351716131</v>
      </c>
      <c r="E141" s="37">
        <f>100*(EA_transformed!E141/EA_transformed!E140-1)</f>
        <v>0.78066480297995788</v>
      </c>
      <c r="F141" s="37">
        <f>100*(EA_transformed!F141/EA_transformed!F140-1)</f>
        <v>-7.9691764621636629E-2</v>
      </c>
      <c r="G141" s="37">
        <f>100*(EA_transformed!G141/EA_transformed!G140-1)</f>
        <v>-7.3629714288525605E-2</v>
      </c>
      <c r="H141" s="37">
        <f>100*(EA_transformed!H141/EA_transformed!H140-1)</f>
        <v>-0.12631963030234061</v>
      </c>
      <c r="I141" s="37">
        <v>6.5269630060425996</v>
      </c>
      <c r="J141" s="37">
        <f>(AWMD_exIreland!I225/AWMD_exIreland!I224-1)*100</f>
        <v>0.81470585184619804</v>
      </c>
      <c r="K141" s="37"/>
      <c r="L141" s="37">
        <f>(DE_transformed!B141/DE_transformed!B140-1)*100</f>
        <v>0.30865853739607818</v>
      </c>
      <c r="M141" s="37">
        <f>(DE_transformed!C141/DE_transformed!C140-1)*100</f>
        <v>0.52908912542475317</v>
      </c>
      <c r="N141" s="37">
        <f>(DE_transformed!D141/DE_transformed!D140-1)*100</f>
        <v>1.1362982916819364</v>
      </c>
      <c r="O141" s="37">
        <f>(DE_transformed!E141/DE_transformed!E140-1)*100</f>
        <v>1.0314762246173448</v>
      </c>
      <c r="P141" s="37"/>
      <c r="Q141" s="37"/>
      <c r="R141" s="37">
        <f>(DE_transformed!H141/DE_transformed!H140-1)*100</f>
        <v>-0.62323937769105386</v>
      </c>
      <c r="S141" s="37">
        <f>(DE_transformed!I141/DE_transformed!I140-1)*100</f>
        <v>-0.33514904585769667</v>
      </c>
      <c r="T141" s="37">
        <f>(DE_transformed!J141/DE_transformed!J140-1)*100</f>
        <v>-0.63018713741475052</v>
      </c>
      <c r="U141" s="37">
        <f>(DE_RAW!I141/DE_RAW!I140-1)*100</f>
        <v>0.83380281690141889</v>
      </c>
      <c r="V141" s="37">
        <f t="shared" si="13"/>
        <v>0.83380281690141889</v>
      </c>
      <c r="W141" s="37">
        <f t="shared" si="14"/>
        <v>0.83380281690141889</v>
      </c>
      <c r="X141" s="37">
        <f>100*(DE_RAW!L141/DE_RAW!L140-1)</f>
        <v>1.1084496572230984</v>
      </c>
      <c r="Y141" s="37">
        <v>3.9295693757341499</v>
      </c>
      <c r="Z141" s="37">
        <f>(REA_transformed!B141/REA_transformed!B140-1)*100</f>
        <v>0.30609769246034979</v>
      </c>
      <c r="AA141" s="37">
        <f>(REA_transformed!C141/REA_transformed!C140-1)*100</f>
        <v>0.32548926814666146</v>
      </c>
      <c r="AB141" s="37">
        <f>(REA_transformed!D141/REA_transformed!D140-1)*100</f>
        <v>0.23238809747090361</v>
      </c>
      <c r="AC141" s="37">
        <f>(REA_transformed!E141/REA_transformed!E140-1)*100</f>
        <v>0.7053647984613054</v>
      </c>
      <c r="AD141" s="37"/>
      <c r="AE141" s="37"/>
      <c r="AF141" s="37"/>
      <c r="AG141" s="37">
        <f>(REA_transformed!I141/REA_transformed!I140-1)*100</f>
        <v>9.5352029415707307E-2</v>
      </c>
      <c r="AH141" s="37">
        <f>(REA_transformed!J141/REA_transformed!J140-1)*100</f>
        <v>7.2085247726283441E-3</v>
      </c>
      <c r="AI141" s="37">
        <f>(REA_transformed!K141/REA_transformed!K140-1)*100</f>
        <v>-1.4376367337255447</v>
      </c>
      <c r="AJ141" s="37">
        <f>(REA_transformed!L141/REA_transformed!L140-1)*100</f>
        <v>3.7463094122713869E-2</v>
      </c>
      <c r="AK141" s="37">
        <f>(REA_transformed!T141/REA_transformed!T140-1)*100</f>
        <v>0.80792976131018879</v>
      </c>
      <c r="AL141" s="37">
        <f t="shared" si="15"/>
        <v>0.80792976131018879</v>
      </c>
      <c r="AM141" s="37">
        <f t="shared" si="16"/>
        <v>0.80792976131018879</v>
      </c>
      <c r="AN141" s="37">
        <v>5.5235496385390697</v>
      </c>
      <c r="AO141" s="37">
        <f>(AWMD_exIreland!N225/AWMD_exIreland!N224-1)*100</f>
        <v>4.4370112967140329E-2</v>
      </c>
      <c r="AP141" s="37">
        <f>(AWMD_Updated!$AZ225/AWMD_Updated!$AZ224-1)*100</f>
        <v>7.1431176278435871E-2</v>
      </c>
      <c r="AQ141">
        <f t="shared" si="12"/>
        <v>140</v>
      </c>
    </row>
    <row r="146" spans="1:43">
      <c r="A146" t="s">
        <v>489</v>
      </c>
      <c r="B146" s="37">
        <f>AVERAGE(B3:B117)</f>
        <v>0.28783629103004127</v>
      </c>
      <c r="C146" s="37">
        <f t="shared" ref="C146:AQ146" si="17">AVERAGE(C3:C117)</f>
        <v>0.25632156295531766</v>
      </c>
      <c r="D146" s="37">
        <f t="shared" si="17"/>
        <v>0.31233850864669543</v>
      </c>
      <c r="E146" s="37">
        <f t="shared" si="17"/>
        <v>0.20314358064095578</v>
      </c>
      <c r="F146" s="37">
        <f t="shared" si="17"/>
        <v>1.0125294791303583</v>
      </c>
      <c r="G146" s="37">
        <f t="shared" si="17"/>
        <v>0.9426298414938763</v>
      </c>
      <c r="H146" s="37">
        <f t="shared" si="17"/>
        <v>0.23533794208837974</v>
      </c>
      <c r="I146" s="37">
        <f t="shared" si="17"/>
        <v>-0.58415805785716901</v>
      </c>
      <c r="J146" s="37">
        <f t="shared" si="17"/>
        <v>0.46417958589969727</v>
      </c>
      <c r="K146" s="37">
        <f>AVERAGE(K3:K117)</f>
        <v>3.0264768736349734</v>
      </c>
      <c r="L146" s="37">
        <f>AVERAGE(L3:L117)</f>
        <v>0.30476680678906459</v>
      </c>
      <c r="M146" s="37">
        <f t="shared" si="17"/>
        <v>0.24614372126874612</v>
      </c>
      <c r="N146" s="37">
        <f>AVERAGE(N3:N117)</f>
        <v>0.48728889206519777</v>
      </c>
      <c r="O146" s="37">
        <f t="shared" si="17"/>
        <v>0.28581503471895109</v>
      </c>
      <c r="P146" s="37">
        <f t="shared" si="17"/>
        <v>0.29089345831518348</v>
      </c>
      <c r="Q146" s="37">
        <f t="shared" si="17"/>
        <v>0.32996853423471728</v>
      </c>
      <c r="R146" s="37">
        <f t="shared" si="17"/>
        <v>1.0539624498168418</v>
      </c>
      <c r="S146" s="37">
        <f t="shared" si="17"/>
        <v>1.003167751139765</v>
      </c>
      <c r="T146" s="37">
        <f t="shared" si="17"/>
        <v>0.32770840646654376</v>
      </c>
      <c r="U146" s="37">
        <f t="shared" si="17"/>
        <v>0.42783476055110109</v>
      </c>
      <c r="V146" s="37">
        <f t="shared" si="17"/>
        <v>0.42783476055110109</v>
      </c>
      <c r="W146" s="37">
        <f t="shared" si="17"/>
        <v>0.42783476055110109</v>
      </c>
      <c r="X146" s="37">
        <f t="shared" si="17"/>
        <v>0.12083650445178148</v>
      </c>
      <c r="Y146" s="37">
        <f t="shared" si="17"/>
        <v>-0.55313688929276039</v>
      </c>
      <c r="Z146" s="37">
        <f t="shared" si="17"/>
        <v>0.28518473306994752</v>
      </c>
      <c r="AA146" s="37">
        <f t="shared" si="17"/>
        <v>0.26502065056889507</v>
      </c>
      <c r="AB146" s="37">
        <f>AVERAGE(AB3:AB117)</f>
        <v>0.25210102263962625</v>
      </c>
      <c r="AC146" s="37">
        <f>AVERAGE(AC3:AC117)</f>
        <v>0.19881228262501763</v>
      </c>
      <c r="AD146" s="37">
        <f t="shared" ref="AD146:AF146" si="18">AVERAGE(AD3:AD117)</f>
        <v>0.25098220676292127</v>
      </c>
      <c r="AE146" s="37">
        <f t="shared" si="18"/>
        <v>-3.5270490388989321E-2</v>
      </c>
      <c r="AF146" s="37">
        <f t="shared" si="18"/>
        <v>-8.1465068505274033E-2</v>
      </c>
      <c r="AG146" s="37">
        <f t="shared" si="17"/>
        <v>1.0036384542863257</v>
      </c>
      <c r="AH146" s="37">
        <f t="shared" si="17"/>
        <v>0.92706561571180723</v>
      </c>
      <c r="AI146" s="37">
        <f>AVERAGE(AI3:AI117)</f>
        <v>0.68067701863703778</v>
      </c>
      <c r="AJ146" s="37">
        <f t="shared" si="17"/>
        <v>0.20419668778361683</v>
      </c>
      <c r="AK146" s="37">
        <f t="shared" si="17"/>
        <v>0.48088764999533318</v>
      </c>
      <c r="AL146" s="37">
        <f t="shared" si="17"/>
        <v>0.48088764999533318</v>
      </c>
      <c r="AM146" s="37">
        <f t="shared" si="17"/>
        <v>0.48088764999533318</v>
      </c>
      <c r="AN146" s="37">
        <f t="shared" si="17"/>
        <v>-0.21274109108486888</v>
      </c>
      <c r="AO146" s="37">
        <f t="shared" si="17"/>
        <v>0.230781733371521</v>
      </c>
      <c r="AP146" s="37">
        <f t="shared" si="17"/>
        <v>-0.35079064290582807</v>
      </c>
      <c r="AQ146" s="37">
        <f t="shared" si="17"/>
        <v>59</v>
      </c>
    </row>
    <row r="148" spans="1:43">
      <c r="K148">
        <f>K146-J146*4</f>
        <v>1.1697585300361844</v>
      </c>
      <c r="L148">
        <f>K146-U146*4</f>
        <v>1.3151378314305691</v>
      </c>
      <c r="M148">
        <f>K146-AK146*4</f>
        <v>1.1029262736536407</v>
      </c>
    </row>
    <row r="149" spans="1:43">
      <c r="O149">
        <f>CORREL(O3:O140,P3:P140)</f>
        <v>0.96927438624944828</v>
      </c>
      <c r="AC149">
        <f>CORREL(AC3:AC140,AD3:AD140)</f>
        <v>0.98154555421284195</v>
      </c>
      <c r="AE149">
        <f>CORREL(AE3:AE140,AF3:AF140)</f>
        <v>0.97943174523353638</v>
      </c>
    </row>
    <row r="150" spans="1:43">
      <c r="J150">
        <f>(1+J146/100)^4</f>
        <v>1.0186968615665348</v>
      </c>
      <c r="K150">
        <f>(1+K148/100)^(1/4)</f>
        <v>1.0029116550204458</v>
      </c>
      <c r="AN150">
        <f>2883-2833</f>
        <v>50</v>
      </c>
    </row>
    <row r="151" spans="1:43">
      <c r="AN151">
        <f>2908-2887</f>
        <v>21</v>
      </c>
    </row>
    <row r="161" spans="3:3">
      <c r="C161" s="114">
        <f>0.6097*0.2</f>
        <v>0.12194000000000001</v>
      </c>
    </row>
    <row r="162" spans="3:3">
      <c r="C162">
        <f>2.4703*0.035</f>
        <v>8.646050000000001E-2</v>
      </c>
    </row>
  </sheetData>
  <pageMargins left="0.7" right="0.7" top="0.75" bottom="0.75" header="0.3" footer="0.3"/>
  <pageSetup paperSize="9" orientation="portrait" r:id="rId1"/>
  <headerFooter>
    <oddFooter>&amp;C_x000D_&amp;1#&amp;"Aptos"&amp;10&amp;K000000 NBB - Restricted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BD2AC-08E4-4C6C-BC00-83D03DE5E8F3}">
  <dimension ref="A1:J185"/>
  <sheetViews>
    <sheetView workbookViewId="0">
      <pane xSplit="1" ySplit="1" topLeftCell="B152" activePane="bottomRight" state="frozen"/>
      <selection pane="topRight" activeCell="B1" sqref="B1"/>
      <selection pane="bottomLeft" activeCell="A2" sqref="A2"/>
      <selection pane="bottomRight" activeCell="I11" sqref="I11"/>
    </sheetView>
  </sheetViews>
  <sheetFormatPr defaultRowHeight="15"/>
  <cols>
    <col min="2" max="2" width="22.42578125" customWidth="1"/>
    <col min="3" max="3" width="24" customWidth="1"/>
  </cols>
  <sheetData>
    <row r="1" spans="1:4">
      <c r="B1" s="48" t="s">
        <v>774</v>
      </c>
      <c r="C1" t="s">
        <v>775</v>
      </c>
      <c r="D1" s="48" t="s">
        <v>776</v>
      </c>
    </row>
    <row r="2" spans="1:4">
      <c r="A2" s="16" t="s">
        <v>583</v>
      </c>
      <c r="C2">
        <v>22516.883487283445</v>
      </c>
    </row>
    <row r="3" spans="1:4">
      <c r="A3" s="16" t="s">
        <v>584</v>
      </c>
      <c r="C3">
        <v>22506.625347631947</v>
      </c>
      <c r="D3">
        <f>D4/(C4/C3)</f>
        <v>24825.00696503037</v>
      </c>
    </row>
    <row r="4" spans="1:4">
      <c r="A4" s="16" t="s">
        <v>585</v>
      </c>
      <c r="C4">
        <v>22853.557787691272</v>
      </c>
      <c r="D4">
        <f t="shared" ref="D4" si="0">D5/(C5/C4)</f>
        <v>25207.676517121788</v>
      </c>
    </row>
    <row r="5" spans="1:4">
      <c r="A5" s="16" t="s">
        <v>586</v>
      </c>
      <c r="C5">
        <v>23190.646297535572</v>
      </c>
      <c r="D5">
        <f>D6/(C6/C5)</f>
        <v>25579.488127057211</v>
      </c>
    </row>
    <row r="6" spans="1:4">
      <c r="A6" s="16" t="s">
        <v>587</v>
      </c>
      <c r="C6">
        <v>23557.124034294164</v>
      </c>
      <c r="D6">
        <f t="shared" ref="D6:D68" si="1">D7/(C7/C6)</f>
        <v>25983.716314403737</v>
      </c>
    </row>
    <row r="7" spans="1:4">
      <c r="A7" s="16" t="s">
        <v>588</v>
      </c>
      <c r="C7">
        <v>24316.067084101473</v>
      </c>
      <c r="D7">
        <f t="shared" si="1"/>
        <v>26820.837215761352</v>
      </c>
    </row>
    <row r="8" spans="1:4">
      <c r="A8" s="16" t="s">
        <v>589</v>
      </c>
      <c r="C8">
        <v>24975.841086019707</v>
      </c>
      <c r="D8">
        <f t="shared" si="1"/>
        <v>27548.57377955009</v>
      </c>
    </row>
    <row r="9" spans="1:4">
      <c r="A9" s="16" t="s">
        <v>590</v>
      </c>
      <c r="C9">
        <v>25554.198142742072</v>
      </c>
      <c r="D9">
        <f t="shared" si="1"/>
        <v>28186.506732164769</v>
      </c>
    </row>
    <row r="10" spans="1:4">
      <c r="A10" s="16" t="s">
        <v>591</v>
      </c>
      <c r="C10">
        <v>26259.441905946147</v>
      </c>
      <c r="D10">
        <f t="shared" si="1"/>
        <v>28964.396845105555</v>
      </c>
    </row>
    <row r="11" spans="1:4">
      <c r="A11" s="16" t="s">
        <v>592</v>
      </c>
      <c r="C11">
        <v>26525.399456940493</v>
      </c>
      <c r="D11">
        <f t="shared" si="1"/>
        <v>29257.750377847933</v>
      </c>
    </row>
    <row r="12" spans="1:4">
      <c r="A12" s="16" t="s">
        <v>593</v>
      </c>
      <c r="C12">
        <v>26810.628334688401</v>
      </c>
      <c r="D12">
        <f t="shared" si="1"/>
        <v>29572.360354570392</v>
      </c>
    </row>
    <row r="13" spans="1:4">
      <c r="A13" s="16" t="s">
        <v>594</v>
      </c>
      <c r="C13">
        <v>26356.631804881647</v>
      </c>
      <c r="D13">
        <f t="shared" si="1"/>
        <v>29071.598163861152</v>
      </c>
    </row>
    <row r="14" spans="1:4">
      <c r="A14" s="16" t="s">
        <v>595</v>
      </c>
      <c r="C14">
        <v>26516.294448693872</v>
      </c>
      <c r="D14">
        <f t="shared" si="1"/>
        <v>29247.7074731633</v>
      </c>
    </row>
    <row r="15" spans="1:4">
      <c r="A15" s="16" t="s">
        <v>596</v>
      </c>
      <c r="C15">
        <v>27219.727231056426</v>
      </c>
      <c r="D15">
        <f t="shared" si="1"/>
        <v>30023.600058206859</v>
      </c>
    </row>
    <row r="16" spans="1:4">
      <c r="A16" s="16" t="s">
        <v>597</v>
      </c>
      <c r="C16">
        <v>26930.925981335426</v>
      </c>
      <c r="D16">
        <f t="shared" si="1"/>
        <v>29705.049723578944</v>
      </c>
    </row>
    <row r="17" spans="1:4">
      <c r="A17" s="16" t="s">
        <v>598</v>
      </c>
      <c r="C17">
        <v>26772.252817594843</v>
      </c>
      <c r="D17">
        <f t="shared" si="1"/>
        <v>29530.031819553729</v>
      </c>
    </row>
    <row r="18" spans="1:4">
      <c r="A18" s="16" t="s">
        <v>599</v>
      </c>
      <c r="C18">
        <v>27615.597652927339</v>
      </c>
      <c r="D18">
        <f t="shared" si="1"/>
        <v>30460.248637387525</v>
      </c>
    </row>
    <row r="19" spans="1:4">
      <c r="A19" s="16" t="s">
        <v>600</v>
      </c>
      <c r="C19">
        <v>28304.953929648036</v>
      </c>
      <c r="D19">
        <f t="shared" si="1"/>
        <v>31220.614712116683</v>
      </c>
    </row>
    <row r="20" spans="1:4">
      <c r="A20" s="16" t="s">
        <v>601</v>
      </c>
      <c r="C20">
        <v>27818.884820002517</v>
      </c>
      <c r="D20">
        <f t="shared" si="1"/>
        <v>30684.476181970236</v>
      </c>
    </row>
    <row r="21" spans="1:4">
      <c r="A21" s="16" t="s">
        <v>602</v>
      </c>
      <c r="C21">
        <v>28637.844641379499</v>
      </c>
      <c r="D21">
        <f t="shared" si="1"/>
        <v>31587.79611357885</v>
      </c>
    </row>
    <row r="22" spans="1:4">
      <c r="A22" s="16" t="s">
        <v>603</v>
      </c>
      <c r="C22">
        <v>29746.680534359202</v>
      </c>
      <c r="D22">
        <f t="shared" si="1"/>
        <v>32810.851917864195</v>
      </c>
    </row>
    <row r="23" spans="1:4">
      <c r="A23" s="16" t="s">
        <v>604</v>
      </c>
      <c r="C23">
        <v>30235.874772633269</v>
      </c>
      <c r="D23">
        <f t="shared" si="1"/>
        <v>33350.437492548503</v>
      </c>
    </row>
    <row r="24" spans="1:4">
      <c r="A24" s="16" t="s">
        <v>605</v>
      </c>
      <c r="C24">
        <v>31152.738761191828</v>
      </c>
      <c r="D24">
        <f t="shared" si="1"/>
        <v>34361.746587110138</v>
      </c>
    </row>
    <row r="25" spans="1:4">
      <c r="A25" s="16" t="s">
        <v>606</v>
      </c>
      <c r="C25">
        <v>31910.102618916713</v>
      </c>
      <c r="D25">
        <f t="shared" si="1"/>
        <v>35197.125625623383</v>
      </c>
    </row>
    <row r="26" spans="1:4">
      <c r="A26" s="16" t="s">
        <v>607</v>
      </c>
      <c r="C26">
        <v>32391.095838615853</v>
      </c>
      <c r="D26">
        <f t="shared" si="1"/>
        <v>35727.665404232168</v>
      </c>
    </row>
    <row r="27" spans="1:4">
      <c r="A27" s="16" t="s">
        <v>608</v>
      </c>
      <c r="C27">
        <v>32205.838934106792</v>
      </c>
      <c r="D27">
        <f t="shared" si="1"/>
        <v>35523.325398846093</v>
      </c>
    </row>
    <row r="28" spans="1:4">
      <c r="A28" s="16" t="s">
        <v>609</v>
      </c>
      <c r="C28">
        <v>33091.527414257966</v>
      </c>
      <c r="D28">
        <f t="shared" si="1"/>
        <v>36500.247631699342</v>
      </c>
    </row>
    <row r="29" spans="1:4">
      <c r="A29" s="16" t="s">
        <v>610</v>
      </c>
      <c r="C29">
        <v>33256.809703348976</v>
      </c>
      <c r="D29">
        <f t="shared" si="1"/>
        <v>36682.555459483585</v>
      </c>
    </row>
    <row r="30" spans="1:4">
      <c r="A30" s="16" t="s">
        <v>611</v>
      </c>
      <c r="C30">
        <v>32601.361254115873</v>
      </c>
      <c r="D30">
        <f t="shared" si="1"/>
        <v>35959.590018592105</v>
      </c>
    </row>
    <row r="31" spans="1:4">
      <c r="A31" s="16" t="s">
        <v>612</v>
      </c>
      <c r="C31">
        <v>33231.138317316727</v>
      </c>
      <c r="D31">
        <f t="shared" si="1"/>
        <v>36654.239693472067</v>
      </c>
    </row>
    <row r="32" spans="1:4">
      <c r="A32" s="16" t="s">
        <v>613</v>
      </c>
      <c r="C32">
        <v>33422.527875424988</v>
      </c>
      <c r="D32">
        <f t="shared" si="1"/>
        <v>36865.344070058294</v>
      </c>
    </row>
    <row r="33" spans="1:4">
      <c r="A33" s="16" t="s">
        <v>614</v>
      </c>
      <c r="C33">
        <v>34606.537989683333</v>
      </c>
      <c r="D33">
        <f t="shared" si="1"/>
        <v>38171.317705782516</v>
      </c>
    </row>
    <row r="34" spans="1:4">
      <c r="A34" s="16" t="s">
        <v>615</v>
      </c>
      <c r="C34">
        <v>34999.468653977587</v>
      </c>
      <c r="D34">
        <f t="shared" si="1"/>
        <v>38604.72370633627</v>
      </c>
    </row>
    <row r="35" spans="1:4">
      <c r="A35" s="16" t="s">
        <v>616</v>
      </c>
      <c r="C35">
        <v>35697.109408119155</v>
      </c>
      <c r="D35">
        <f t="shared" si="1"/>
        <v>39374.227632986731</v>
      </c>
    </row>
    <row r="36" spans="1:4">
      <c r="A36" s="16" t="s">
        <v>617</v>
      </c>
      <c r="C36">
        <v>36868.163120381323</v>
      </c>
      <c r="D36">
        <f t="shared" si="1"/>
        <v>40665.910242631799</v>
      </c>
    </row>
    <row r="37" spans="1:4">
      <c r="A37" s="16" t="s">
        <v>618</v>
      </c>
      <c r="C37">
        <v>37992.900289916666</v>
      </c>
      <c r="D37">
        <f t="shared" si="1"/>
        <v>41906.505295700525</v>
      </c>
    </row>
    <row r="38" spans="1:4">
      <c r="A38" s="16" t="s">
        <v>619</v>
      </c>
      <c r="C38">
        <v>38673.758548818696</v>
      </c>
      <c r="D38">
        <f t="shared" si="1"/>
        <v>42657.497981559565</v>
      </c>
    </row>
    <row r="39" spans="1:4">
      <c r="A39" s="16" t="s">
        <v>620</v>
      </c>
      <c r="C39">
        <v>39800.719417882668</v>
      </c>
      <c r="D39">
        <f t="shared" si="1"/>
        <v>43900.545794890386</v>
      </c>
    </row>
    <row r="40" spans="1:4">
      <c r="A40" s="16" t="s">
        <v>621</v>
      </c>
      <c r="C40">
        <v>41027.669264561184</v>
      </c>
      <c r="D40">
        <f t="shared" si="1"/>
        <v>45253.882335534487</v>
      </c>
    </row>
    <row r="41" spans="1:4">
      <c r="A41" s="16" t="s">
        <v>622</v>
      </c>
      <c r="C41">
        <v>41913.931998464446</v>
      </c>
      <c r="D41">
        <f t="shared" si="1"/>
        <v>46231.437975359018</v>
      </c>
    </row>
    <row r="42" spans="1:4">
      <c r="A42" s="16" t="s">
        <v>623</v>
      </c>
      <c r="C42">
        <v>43646.724162384031</v>
      </c>
      <c r="D42">
        <f t="shared" si="1"/>
        <v>48142.723069140513</v>
      </c>
    </row>
    <row r="43" spans="1:4">
      <c r="A43" s="16" t="s">
        <v>624</v>
      </c>
      <c r="C43">
        <v>45379.368033986015</v>
      </c>
      <c r="D43">
        <f t="shared" si="1"/>
        <v>50053.84459518316</v>
      </c>
    </row>
    <row r="44" spans="1:4">
      <c r="A44" s="16" t="s">
        <v>625</v>
      </c>
      <c r="C44">
        <v>45651.297090229746</v>
      </c>
      <c r="D44">
        <f t="shared" si="1"/>
        <v>50353.784751069528</v>
      </c>
    </row>
    <row r="45" spans="1:4">
      <c r="A45" s="16" t="s">
        <v>626</v>
      </c>
      <c r="C45">
        <v>45222.849902261201</v>
      </c>
      <c r="D45">
        <f t="shared" si="1"/>
        <v>49881.203710545575</v>
      </c>
    </row>
    <row r="46" spans="1:4">
      <c r="A46" s="16" t="s">
        <v>205</v>
      </c>
      <c r="C46">
        <v>46923.926326656969</v>
      </c>
      <c r="D46">
        <f t="shared" si="1"/>
        <v>51757.506062915658</v>
      </c>
    </row>
    <row r="47" spans="1:4">
      <c r="A47" s="16" t="s">
        <v>206</v>
      </c>
      <c r="C47">
        <v>47765.800967320189</v>
      </c>
      <c r="D47">
        <f t="shared" si="1"/>
        <v>52686.101243016514</v>
      </c>
    </row>
    <row r="48" spans="1:4">
      <c r="A48" s="16" t="s">
        <v>207</v>
      </c>
      <c r="C48">
        <v>48300.349986830624</v>
      </c>
      <c r="D48">
        <f t="shared" si="1"/>
        <v>53275.713542840618</v>
      </c>
    </row>
    <row r="49" spans="1:4">
      <c r="A49" s="16" t="s">
        <v>208</v>
      </c>
      <c r="C49">
        <v>48810.633125567299</v>
      </c>
      <c r="D49">
        <f t="shared" si="1"/>
        <v>53838.560361393473</v>
      </c>
    </row>
    <row r="50" spans="1:4">
      <c r="A50" s="16" t="s">
        <v>209</v>
      </c>
      <c r="C50">
        <v>50364.222491730303</v>
      </c>
      <c r="D50">
        <f t="shared" si="1"/>
        <v>55552.183183121902</v>
      </c>
    </row>
    <row r="51" spans="1:4">
      <c r="A51" s="16" t="s">
        <v>210</v>
      </c>
      <c r="C51">
        <v>49517.107347829442</v>
      </c>
      <c r="D51">
        <f t="shared" si="1"/>
        <v>54617.807681566119</v>
      </c>
    </row>
    <row r="52" spans="1:4">
      <c r="A52" s="16" t="s">
        <v>211</v>
      </c>
      <c r="C52">
        <v>49787.179074959531</v>
      </c>
      <c r="D52">
        <f t="shared" si="1"/>
        <v>54915.699187000879</v>
      </c>
    </row>
    <row r="53" spans="1:4">
      <c r="A53" s="16" t="s">
        <v>212</v>
      </c>
      <c r="C53">
        <v>47952.426909608475</v>
      </c>
      <c r="D53">
        <f t="shared" si="1"/>
        <v>52891.951309190452</v>
      </c>
    </row>
    <row r="54" spans="1:4">
      <c r="A54" s="16" t="s">
        <v>213</v>
      </c>
      <c r="C54">
        <v>47396.064578711892</v>
      </c>
      <c r="D54">
        <f t="shared" si="1"/>
        <v>52278.278733837367</v>
      </c>
    </row>
    <row r="55" spans="1:4">
      <c r="A55" s="16" t="s">
        <v>214</v>
      </c>
      <c r="C55">
        <v>47243.562452265927</v>
      </c>
      <c r="D55">
        <f t="shared" si="1"/>
        <v>52110.067538568088</v>
      </c>
    </row>
    <row r="56" spans="1:4">
      <c r="A56" s="16" t="s">
        <v>215</v>
      </c>
      <c r="C56">
        <v>47185.710509826458</v>
      </c>
      <c r="D56">
        <f t="shared" si="1"/>
        <v>52046.256334008649</v>
      </c>
    </row>
    <row r="57" spans="1:4">
      <c r="A57" s="16" t="s">
        <v>216</v>
      </c>
      <c r="C57">
        <v>47331.058754644415</v>
      </c>
      <c r="D57">
        <f t="shared" si="1"/>
        <v>52206.576734523085</v>
      </c>
    </row>
    <row r="58" spans="1:4">
      <c r="A58" s="16" t="s">
        <v>217</v>
      </c>
      <c r="C58">
        <v>46842.056617991519</v>
      </c>
      <c r="D58">
        <f t="shared" si="1"/>
        <v>51667.203049627227</v>
      </c>
    </row>
    <row r="59" spans="1:4">
      <c r="A59" s="16" t="s">
        <v>218</v>
      </c>
      <c r="C59">
        <v>47297.472776454226</v>
      </c>
      <c r="D59">
        <f t="shared" si="1"/>
        <v>52169.531103309149</v>
      </c>
    </row>
    <row r="60" spans="1:4">
      <c r="A60" s="16" t="s">
        <v>219</v>
      </c>
      <c r="C60">
        <v>46557.724263071548</v>
      </c>
      <c r="D60">
        <f t="shared" si="1"/>
        <v>51353.58194551913</v>
      </c>
    </row>
    <row r="61" spans="1:4">
      <c r="A61" s="16" t="s">
        <v>220</v>
      </c>
      <c r="C61">
        <v>46726.713610755076</v>
      </c>
      <c r="D61">
        <f t="shared" si="1"/>
        <v>51539.978691742166</v>
      </c>
    </row>
    <row r="62" spans="1:4">
      <c r="A62" s="16" t="s">
        <v>221</v>
      </c>
      <c r="C62">
        <v>46972.30645907874</v>
      </c>
      <c r="D62">
        <f t="shared" si="1"/>
        <v>51810.86977719039</v>
      </c>
    </row>
    <row r="63" spans="1:4">
      <c r="A63" s="16" t="s">
        <v>222</v>
      </c>
      <c r="C63">
        <v>47056.177028344449</v>
      </c>
      <c r="D63">
        <f t="shared" si="1"/>
        <v>51903.379757430564</v>
      </c>
    </row>
    <row r="64" spans="1:4">
      <c r="A64" s="16" t="s">
        <v>223</v>
      </c>
      <c r="C64">
        <v>46806.084069044984</v>
      </c>
      <c r="D64">
        <f t="shared" si="1"/>
        <v>51627.525009745455</v>
      </c>
    </row>
    <row r="65" spans="1:4">
      <c r="A65" s="16" t="s">
        <v>224</v>
      </c>
      <c r="C65">
        <v>46621.674139081602</v>
      </c>
      <c r="D65">
        <f t="shared" si="1"/>
        <v>51424.119224779854</v>
      </c>
    </row>
    <row r="66" spans="1:4">
      <c r="A66" s="16" t="s">
        <v>225</v>
      </c>
      <c r="C66">
        <v>47022.434780926378</v>
      </c>
      <c r="D66">
        <f t="shared" si="1"/>
        <v>51866.161759875118</v>
      </c>
    </row>
    <row r="67" spans="1:4">
      <c r="A67" s="16" t="s">
        <v>226</v>
      </c>
      <c r="C67">
        <v>47857.519886585222</v>
      </c>
      <c r="D67">
        <f t="shared" si="1"/>
        <v>52787.268022771845</v>
      </c>
    </row>
    <row r="68" spans="1:4">
      <c r="A68" s="16" t="s">
        <v>227</v>
      </c>
      <c r="C68">
        <v>48354.482388787837</v>
      </c>
      <c r="D68">
        <f t="shared" si="1"/>
        <v>53335.422061326397</v>
      </c>
    </row>
    <row r="69" spans="1:4">
      <c r="A69" s="16" t="s">
        <v>228</v>
      </c>
      <c r="C69">
        <v>48209.149441671369</v>
      </c>
      <c r="D69">
        <f t="shared" ref="D69:D132" si="2">D70/(C70/C69)</f>
        <v>53175.118534312096</v>
      </c>
    </row>
    <row r="70" spans="1:4">
      <c r="A70" s="16" t="s">
        <v>229</v>
      </c>
      <c r="C70">
        <v>46556.622097279709</v>
      </c>
      <c r="D70">
        <f t="shared" si="2"/>
        <v>51352.366246895428</v>
      </c>
    </row>
    <row r="71" spans="1:4">
      <c r="A71" s="16" t="s">
        <v>230</v>
      </c>
      <c r="C71">
        <v>47049.500472942556</v>
      </c>
      <c r="D71">
        <f t="shared" si="2"/>
        <v>51896.015457727939</v>
      </c>
    </row>
    <row r="72" spans="1:4">
      <c r="A72" s="16" t="s">
        <v>231</v>
      </c>
      <c r="C72">
        <v>47188.399198798332</v>
      </c>
      <c r="D72">
        <f t="shared" si="2"/>
        <v>52049.221981742267</v>
      </c>
    </row>
    <row r="73" spans="1:4">
      <c r="A73" s="16" t="s">
        <v>232</v>
      </c>
      <c r="C73">
        <v>47502.784971585359</v>
      </c>
      <c r="D73">
        <f t="shared" si="2"/>
        <v>52395.992271761141</v>
      </c>
    </row>
    <row r="74" spans="1:4">
      <c r="A74" s="16" t="s">
        <v>233</v>
      </c>
      <c r="C74">
        <v>47634.108808787416</v>
      </c>
      <c r="D74">
        <f t="shared" si="2"/>
        <v>52540.843626544927</v>
      </c>
    </row>
    <row r="75" spans="1:4">
      <c r="A75" s="16" t="s">
        <v>234</v>
      </c>
      <c r="C75">
        <v>48532.445150984408</v>
      </c>
      <c r="D75">
        <f t="shared" si="2"/>
        <v>53531.716563181188</v>
      </c>
    </row>
    <row r="76" spans="1:4">
      <c r="A76" s="16" t="s">
        <v>235</v>
      </c>
      <c r="C76">
        <v>49265.547229602293</v>
      </c>
      <c r="D76">
        <f t="shared" si="2"/>
        <v>54340.334644597911</v>
      </c>
    </row>
    <row r="77" spans="1:4">
      <c r="A77" s="16" t="s">
        <v>236</v>
      </c>
      <c r="C77">
        <v>49638.375816616528</v>
      </c>
      <c r="D77">
        <f t="shared" si="2"/>
        <v>54751.567875987916</v>
      </c>
    </row>
    <row r="78" spans="1:4">
      <c r="A78" s="16" t="s">
        <v>237</v>
      </c>
      <c r="C78">
        <v>52241.642947963461</v>
      </c>
      <c r="D78">
        <f t="shared" si="2"/>
        <v>57622.994563433174</v>
      </c>
    </row>
    <row r="79" spans="1:4">
      <c r="A79" s="16" t="s">
        <v>238</v>
      </c>
      <c r="C79">
        <v>53141.903063533442</v>
      </c>
      <c r="D79">
        <f t="shared" si="2"/>
        <v>58615.989439127203</v>
      </c>
    </row>
    <row r="80" spans="1:4">
      <c r="A80" s="16" t="s">
        <v>239</v>
      </c>
      <c r="C80">
        <v>53115.395667482182</v>
      </c>
      <c r="D80">
        <f t="shared" si="2"/>
        <v>58586.751546665168</v>
      </c>
    </row>
    <row r="81" spans="1:10">
      <c r="A81" s="16" t="s">
        <v>240</v>
      </c>
      <c r="C81">
        <v>53751.24120022502</v>
      </c>
      <c r="D81">
        <f t="shared" si="2"/>
        <v>59288.094797162084</v>
      </c>
    </row>
    <row r="82" spans="1:10">
      <c r="A82" s="16" t="s">
        <v>241</v>
      </c>
      <c r="C82">
        <v>54866.22081370309</v>
      </c>
      <c r="D82">
        <f t="shared" si="2"/>
        <v>60517.927179535312</v>
      </c>
    </row>
    <row r="83" spans="1:10">
      <c r="A83" s="16" t="s">
        <v>242</v>
      </c>
      <c r="C83">
        <v>54028.134355097012</v>
      </c>
      <c r="D83">
        <f t="shared" si="2"/>
        <v>59593.510397772756</v>
      </c>
    </row>
    <row r="84" spans="1:10">
      <c r="A84" s="16" t="s">
        <v>243</v>
      </c>
      <c r="C84">
        <v>54811.399659163748</v>
      </c>
      <c r="D84">
        <f t="shared" si="2"/>
        <v>60457.458960855285</v>
      </c>
    </row>
    <row r="85" spans="1:10">
      <c r="A85" s="16" t="s">
        <v>244</v>
      </c>
      <c r="C85">
        <v>56849.998163028853</v>
      </c>
      <c r="D85">
        <f t="shared" si="2"/>
        <v>62706.051154294735</v>
      </c>
    </row>
    <row r="86" spans="1:10">
      <c r="A86" s="16" t="s">
        <v>245</v>
      </c>
      <c r="C86">
        <v>56710.266070232297</v>
      </c>
      <c r="D86">
        <f t="shared" si="2"/>
        <v>62551.925419168583</v>
      </c>
    </row>
    <row r="87" spans="1:10">
      <c r="A87" s="16" t="s">
        <v>246</v>
      </c>
      <c r="C87">
        <v>57095.14037665174</v>
      </c>
      <c r="D87">
        <f t="shared" si="2"/>
        <v>62976.445185679426</v>
      </c>
    </row>
    <row r="88" spans="1:10">
      <c r="A88" s="16" t="s">
        <v>247</v>
      </c>
      <c r="C88">
        <v>57856.995673440411</v>
      </c>
      <c r="D88">
        <f t="shared" si="2"/>
        <v>63816.77832123384</v>
      </c>
    </row>
    <row r="89" spans="1:10">
      <c r="A89" s="16" t="s">
        <v>248</v>
      </c>
      <c r="B89">
        <f>B90/(C90/C89)</f>
        <v>65238.974633811747</v>
      </c>
      <c r="C89">
        <v>61356.507804171459</v>
      </c>
      <c r="D89">
        <f t="shared" si="2"/>
        <v>67676.771175682239</v>
      </c>
    </row>
    <row r="90" spans="1:10">
      <c r="A90" s="16" t="s">
        <v>249</v>
      </c>
      <c r="B90">
        <v>64099.5951030379</v>
      </c>
      <c r="C90">
        <v>60284.934416265896</v>
      </c>
      <c r="D90">
        <f t="shared" si="2"/>
        <v>66494.81624430485</v>
      </c>
    </row>
    <row r="91" spans="1:10">
      <c r="A91" s="16" t="s">
        <v>250</v>
      </c>
      <c r="B91">
        <v>63486.698992322301</v>
      </c>
      <c r="C91">
        <v>59742.725081871562</v>
      </c>
      <c r="D91">
        <f t="shared" si="2"/>
        <v>65896.754549362202</v>
      </c>
      <c r="F91" s="37">
        <f>(B91/B90-1)*100</f>
        <v>-0.956162218701051</v>
      </c>
      <c r="G91" s="37">
        <f>(C91/C90-1)*100</f>
        <v>-0.89941100482981984</v>
      </c>
      <c r="J91">
        <f>CORREL(F91:F153,G91:G153)</f>
        <v>0.8684320911311515</v>
      </c>
    </row>
    <row r="92" spans="1:10">
      <c r="A92" s="16" t="s">
        <v>251</v>
      </c>
      <c r="B92">
        <v>65797.780582054795</v>
      </c>
      <c r="C92">
        <v>59932.237804118384</v>
      </c>
      <c r="D92">
        <f t="shared" si="2"/>
        <v>66105.78875938135</v>
      </c>
      <c r="F92" s="37">
        <f t="shared" ref="F92:F153" si="3">(B92/B91-1)*100</f>
        <v>3.6402610726570916</v>
      </c>
      <c r="G92" s="37">
        <f t="shared" ref="G92:G153" si="4">(C92/C91-1)*100</f>
        <v>0.31721472695982467</v>
      </c>
    </row>
    <row r="93" spans="1:10">
      <c r="A93" s="16" t="s">
        <v>252</v>
      </c>
      <c r="B93">
        <v>58926.584220021599</v>
      </c>
      <c r="C93">
        <v>54295.352342530474</v>
      </c>
      <c r="D93">
        <f t="shared" si="2"/>
        <v>59888.254203063618</v>
      </c>
      <c r="F93" s="37">
        <f t="shared" si="3"/>
        <v>-10.442899899130021</v>
      </c>
      <c r="G93" s="37">
        <f t="shared" si="4"/>
        <v>-9.4054313139639856</v>
      </c>
    </row>
    <row r="94" spans="1:10">
      <c r="A94" s="16" t="s">
        <v>253</v>
      </c>
      <c r="B94">
        <v>66257.483832998405</v>
      </c>
      <c r="C94">
        <v>60921.885165443789</v>
      </c>
      <c r="D94">
        <f t="shared" si="2"/>
        <v>67197.378558311917</v>
      </c>
      <c r="F94" s="37">
        <f t="shared" si="3"/>
        <v>12.440734025248279</v>
      </c>
      <c r="G94" s="37">
        <f t="shared" si="4"/>
        <v>12.204604145689713</v>
      </c>
    </row>
    <row r="95" spans="1:10">
      <c r="A95" s="16" t="s">
        <v>254</v>
      </c>
      <c r="B95">
        <v>67070.358347224304</v>
      </c>
      <c r="C95">
        <v>62872.418743550501</v>
      </c>
      <c r="D95">
        <f t="shared" si="2"/>
        <v>69348.834359175438</v>
      </c>
      <c r="F95" s="37">
        <f t="shared" si="3"/>
        <v>1.226841810465884</v>
      </c>
      <c r="G95" s="37">
        <f t="shared" si="4"/>
        <v>3.2016960289552809</v>
      </c>
    </row>
    <row r="96" spans="1:10">
      <c r="A96" s="16" t="s">
        <v>255</v>
      </c>
      <c r="B96">
        <v>68295.1634637971</v>
      </c>
      <c r="C96">
        <v>63210.067162872074</v>
      </c>
      <c r="D96">
        <f t="shared" si="2"/>
        <v>69721.263554220073</v>
      </c>
      <c r="F96" s="37">
        <f t="shared" si="3"/>
        <v>1.8261496535205035</v>
      </c>
      <c r="G96" s="37">
        <f t="shared" si="4"/>
        <v>0.53703742605928362</v>
      </c>
    </row>
    <row r="97" spans="1:7">
      <c r="A97" s="16" t="s">
        <v>256</v>
      </c>
      <c r="B97">
        <v>68965.426239057197</v>
      </c>
      <c r="C97">
        <v>64515.335945634877</v>
      </c>
      <c r="D97">
        <f t="shared" si="2"/>
        <v>71160.986574567607</v>
      </c>
      <c r="F97" s="37">
        <f t="shared" si="3"/>
        <v>0.98142055932759487</v>
      </c>
      <c r="G97" s="37">
        <f t="shared" si="4"/>
        <v>2.0649697767280317</v>
      </c>
    </row>
    <row r="98" spans="1:7">
      <c r="A98" s="16" t="s">
        <v>257</v>
      </c>
      <c r="B98">
        <v>68460.697612873802</v>
      </c>
      <c r="C98">
        <v>63801.561115841854</v>
      </c>
      <c r="D98">
        <f t="shared" si="2"/>
        <v>70373.686619670567</v>
      </c>
      <c r="F98" s="37">
        <f t="shared" si="3"/>
        <v>-0.73185747367650045</v>
      </c>
      <c r="G98" s="37">
        <f t="shared" si="4"/>
        <v>-1.1063645865449723</v>
      </c>
    </row>
    <row r="99" spans="1:7">
      <c r="A99" s="16" t="s">
        <v>258</v>
      </c>
      <c r="B99">
        <v>68097.483732905501</v>
      </c>
      <c r="C99">
        <v>63868.088775062977</v>
      </c>
      <c r="D99">
        <f t="shared" si="2"/>
        <v>70447.067216629104</v>
      </c>
      <c r="F99" s="37">
        <f t="shared" si="3"/>
        <v>-0.5305436442120004</v>
      </c>
      <c r="G99" s="37">
        <f t="shared" si="4"/>
        <v>0.1042727764926088</v>
      </c>
    </row>
    <row r="100" spans="1:7">
      <c r="A100" s="16" t="s">
        <v>259</v>
      </c>
      <c r="B100">
        <v>68888.038713853006</v>
      </c>
      <c r="C100">
        <v>64373.991721073937</v>
      </c>
      <c r="D100">
        <f t="shared" si="2"/>
        <v>71005.082643836315</v>
      </c>
      <c r="F100" s="37">
        <f t="shared" si="3"/>
        <v>1.1609165825396062</v>
      </c>
      <c r="G100" s="37">
        <f t="shared" si="4"/>
        <v>0.79210597297298957</v>
      </c>
    </row>
    <row r="101" spans="1:7">
      <c r="A101" s="16" t="s">
        <v>260</v>
      </c>
      <c r="B101">
        <v>69849.459121331398</v>
      </c>
      <c r="C101">
        <v>64889.987840589041</v>
      </c>
      <c r="D101">
        <f t="shared" si="2"/>
        <v>71574.230930753474</v>
      </c>
      <c r="F101" s="37">
        <f t="shared" si="3"/>
        <v>1.395627492708762</v>
      </c>
      <c r="G101" s="37">
        <f t="shared" si="4"/>
        <v>0.80155992462120906</v>
      </c>
    </row>
    <row r="102" spans="1:7">
      <c r="A102" s="16" t="s">
        <v>261</v>
      </c>
      <c r="B102">
        <v>69433.953767927494</v>
      </c>
      <c r="C102">
        <v>64718.206934529364</v>
      </c>
      <c r="D102">
        <f t="shared" si="2"/>
        <v>71384.755070933403</v>
      </c>
      <c r="F102" s="37">
        <f t="shared" si="3"/>
        <v>-0.59485836917098078</v>
      </c>
      <c r="G102" s="37">
        <f t="shared" si="4"/>
        <v>-0.26472636500053381</v>
      </c>
    </row>
    <row r="103" spans="1:7">
      <c r="A103" s="16" t="s">
        <v>262</v>
      </c>
      <c r="B103">
        <v>71468.237089576302</v>
      </c>
      <c r="C103">
        <v>66537.425227357729</v>
      </c>
      <c r="D103">
        <f t="shared" si="2"/>
        <v>73391.368949860684</v>
      </c>
      <c r="F103" s="37">
        <f t="shared" si="3"/>
        <v>2.9298105771825789</v>
      </c>
      <c r="G103" s="37">
        <f t="shared" si="4"/>
        <v>2.810983769480413</v>
      </c>
    </row>
    <row r="104" spans="1:7">
      <c r="A104" s="16" t="s">
        <v>263</v>
      </c>
      <c r="B104">
        <v>73211.0839535868</v>
      </c>
      <c r="C104">
        <v>67729.629739755066</v>
      </c>
      <c r="D104">
        <f t="shared" si="2"/>
        <v>74706.381079261002</v>
      </c>
      <c r="F104" s="37">
        <f t="shared" si="3"/>
        <v>2.4386313906499035</v>
      </c>
      <c r="G104" s="37">
        <f t="shared" si="4"/>
        <v>1.7917803526715792</v>
      </c>
    </row>
    <row r="105" spans="1:7">
      <c r="A105" s="16" t="s">
        <v>264</v>
      </c>
      <c r="B105">
        <v>72820.469142078306</v>
      </c>
      <c r="C105">
        <v>67304.289204785309</v>
      </c>
      <c r="D105">
        <f t="shared" si="2"/>
        <v>74237.226704491753</v>
      </c>
      <c r="F105" s="37">
        <f t="shared" si="3"/>
        <v>-0.53354600207276004</v>
      </c>
      <c r="G105" s="37">
        <f t="shared" si="4"/>
        <v>-0.627997726554963</v>
      </c>
    </row>
    <row r="106" spans="1:7">
      <c r="A106" s="16" t="s">
        <v>265</v>
      </c>
      <c r="B106">
        <v>75335.219059409006</v>
      </c>
      <c r="C106">
        <v>69271.419774686728</v>
      </c>
      <c r="D106">
        <f t="shared" si="2"/>
        <v>76406.989134205141</v>
      </c>
      <c r="F106" s="37">
        <f t="shared" si="3"/>
        <v>3.4533558310702928</v>
      </c>
      <c r="G106" s="37">
        <f t="shared" si="4"/>
        <v>2.9227417645197429</v>
      </c>
    </row>
    <row r="107" spans="1:7">
      <c r="A107" s="16" t="s">
        <v>266</v>
      </c>
      <c r="B107">
        <v>76309.286166249294</v>
      </c>
      <c r="C107">
        <v>70606.272408649456</v>
      </c>
      <c r="D107">
        <f t="shared" si="2"/>
        <v>77879.343404273473</v>
      </c>
      <c r="F107" s="37">
        <f t="shared" si="3"/>
        <v>1.2929770683644648</v>
      </c>
      <c r="G107" s="37">
        <f t="shared" si="4"/>
        <v>1.9269889924365513</v>
      </c>
    </row>
    <row r="108" spans="1:7">
      <c r="A108" s="16" t="s">
        <v>267</v>
      </c>
      <c r="B108">
        <v>77002.153052929003</v>
      </c>
      <c r="C108">
        <v>71038.996281341257</v>
      </c>
      <c r="D108">
        <f t="shared" si="2"/>
        <v>78356.641665900213</v>
      </c>
      <c r="F108" s="37">
        <f t="shared" si="3"/>
        <v>0.90797191467655303</v>
      </c>
      <c r="G108" s="37">
        <f t="shared" si="4"/>
        <v>0.61286888250851046</v>
      </c>
    </row>
    <row r="109" spans="1:7">
      <c r="A109" s="16" t="s">
        <v>268</v>
      </c>
      <c r="B109">
        <v>79190.772929322397</v>
      </c>
      <c r="C109">
        <v>73531.885340803099</v>
      </c>
      <c r="D109">
        <f t="shared" si="2"/>
        <v>81106.320363097679</v>
      </c>
      <c r="F109" s="37">
        <f t="shared" si="3"/>
        <v>2.8422840006681493</v>
      </c>
      <c r="G109" s="37">
        <f t="shared" si="4"/>
        <v>3.5091839552308102</v>
      </c>
    </row>
    <row r="110" spans="1:7">
      <c r="A110" s="16" t="s">
        <v>269</v>
      </c>
      <c r="B110">
        <v>80679.596292192698</v>
      </c>
      <c r="C110">
        <v>74218.310432502243</v>
      </c>
      <c r="D110">
        <f t="shared" si="2"/>
        <v>81863.453314804094</v>
      </c>
      <c r="F110" s="37">
        <f t="shared" si="3"/>
        <v>1.8800465102153607</v>
      </c>
      <c r="G110" s="37">
        <f t="shared" si="4"/>
        <v>0.93350672095204867</v>
      </c>
    </row>
    <row r="111" spans="1:7">
      <c r="A111" s="16" t="s">
        <v>270</v>
      </c>
      <c r="B111">
        <v>80249.367179914407</v>
      </c>
      <c r="C111">
        <v>74626.967347533995</v>
      </c>
      <c r="D111">
        <f t="shared" si="2"/>
        <v>82314.205509114676</v>
      </c>
      <c r="F111" s="37">
        <f t="shared" si="3"/>
        <v>-0.53325640192862789</v>
      </c>
      <c r="G111" s="37">
        <f t="shared" si="4"/>
        <v>0.55061468342560982</v>
      </c>
    </row>
    <row r="112" spans="1:7">
      <c r="A112" s="16" t="s">
        <v>271</v>
      </c>
      <c r="B112">
        <v>82176.066242671499</v>
      </c>
      <c r="C112">
        <v>76339.364788708801</v>
      </c>
      <c r="D112">
        <f t="shared" si="2"/>
        <v>84202.995043194576</v>
      </c>
      <c r="F112" s="37">
        <f t="shared" si="3"/>
        <v>2.4008900387183729</v>
      </c>
      <c r="G112" s="37">
        <f t="shared" si="4"/>
        <v>2.2946094448676346</v>
      </c>
    </row>
    <row r="113" spans="1:7">
      <c r="A113" s="16" t="s">
        <v>272</v>
      </c>
      <c r="B113">
        <v>84311.661722124307</v>
      </c>
      <c r="C113">
        <v>78081.906185870292</v>
      </c>
      <c r="D113">
        <f t="shared" si="2"/>
        <v>86125.033627532554</v>
      </c>
      <c r="F113" s="37">
        <f t="shared" si="3"/>
        <v>2.5988047093252753</v>
      </c>
      <c r="G113" s="37">
        <f t="shared" si="4"/>
        <v>2.2826249628674189</v>
      </c>
    </row>
    <row r="114" spans="1:7">
      <c r="A114" s="16" t="s">
        <v>273</v>
      </c>
      <c r="B114">
        <v>84685.189160377995</v>
      </c>
      <c r="C114">
        <v>78375.825882080229</v>
      </c>
      <c r="D114">
        <f t="shared" si="2"/>
        <v>86449.229653941249</v>
      </c>
      <c r="F114" s="37">
        <f t="shared" si="3"/>
        <v>0.4430317593368871</v>
      </c>
      <c r="G114" s="37">
        <f t="shared" si="4"/>
        <v>0.37642484740354476</v>
      </c>
    </row>
    <row r="115" spans="1:7">
      <c r="A115" s="16" t="s">
        <v>274</v>
      </c>
      <c r="B115">
        <v>86943.828457637806</v>
      </c>
      <c r="C115">
        <v>79870.16773338987</v>
      </c>
      <c r="D115">
        <f t="shared" si="2"/>
        <v>88097.501942385483</v>
      </c>
      <c r="F115" s="37">
        <f t="shared" si="3"/>
        <v>2.6671007287736748</v>
      </c>
      <c r="G115" s="37">
        <f t="shared" si="4"/>
        <v>1.9066361783006247</v>
      </c>
    </row>
    <row r="116" spans="1:7">
      <c r="A116" s="16" t="s">
        <v>275</v>
      </c>
      <c r="B116">
        <v>86823.192595067303</v>
      </c>
      <c r="C116">
        <v>80588.499779037869</v>
      </c>
      <c r="D116">
        <f t="shared" si="2"/>
        <v>88889.828546706558</v>
      </c>
      <c r="F116" s="37">
        <f t="shared" si="3"/>
        <v>-0.1387514958917202</v>
      </c>
      <c r="G116" s="37">
        <f t="shared" si="4"/>
        <v>0.89937465518517001</v>
      </c>
    </row>
    <row r="117" spans="1:7">
      <c r="A117" s="16" t="s">
        <v>276</v>
      </c>
      <c r="B117">
        <v>87378.388124942197</v>
      </c>
      <c r="C117">
        <v>81741.527271056242</v>
      </c>
      <c r="D117">
        <f t="shared" si="2"/>
        <v>90161.628075872271</v>
      </c>
      <c r="F117" s="37">
        <f t="shared" si="3"/>
        <v>0.63945532671696448</v>
      </c>
      <c r="G117" s="37">
        <f t="shared" si="4"/>
        <v>1.4307593455391343</v>
      </c>
    </row>
    <row r="118" spans="1:7">
      <c r="A118" s="16" t="s">
        <v>277</v>
      </c>
      <c r="B118">
        <v>90022.5974463616</v>
      </c>
      <c r="C118">
        <v>83480.825928850463</v>
      </c>
      <c r="D118">
        <f t="shared" si="2"/>
        <v>92080.089889986601</v>
      </c>
      <c r="F118" s="37">
        <f t="shared" si="3"/>
        <v>3.0261594178625284</v>
      </c>
      <c r="G118" s="37">
        <f t="shared" si="4"/>
        <v>2.1278029856558467</v>
      </c>
    </row>
    <row r="119" spans="1:7">
      <c r="A119" s="16" t="s">
        <v>278</v>
      </c>
      <c r="B119">
        <v>91399.602806482697</v>
      </c>
      <c r="C119">
        <v>84658.957522648489</v>
      </c>
      <c r="D119">
        <f t="shared" si="2"/>
        <v>93379.579465612172</v>
      </c>
      <c r="F119" s="37">
        <f t="shared" si="3"/>
        <v>1.529621894037847</v>
      </c>
      <c r="G119" s="37">
        <f t="shared" si="4"/>
        <v>1.4112601075630504</v>
      </c>
    </row>
    <row r="120" spans="1:7">
      <c r="A120" s="16" t="s">
        <v>279</v>
      </c>
      <c r="B120">
        <v>91350.108818319102</v>
      </c>
      <c r="C120">
        <v>84125.138947839223</v>
      </c>
      <c r="D120">
        <f t="shared" si="2"/>
        <v>92790.772852758644</v>
      </c>
      <c r="F120" s="37">
        <f t="shared" si="3"/>
        <v>-5.4151207055441741E-2</v>
      </c>
      <c r="G120" s="37">
        <f t="shared" si="4"/>
        <v>-0.63055179325407495</v>
      </c>
    </row>
    <row r="121" spans="1:7">
      <c r="A121" s="16" t="s">
        <v>280</v>
      </c>
      <c r="B121">
        <v>90758.197236617198</v>
      </c>
      <c r="C121">
        <v>85463.316129291125</v>
      </c>
      <c r="D121">
        <f t="shared" si="2"/>
        <v>94266.794128133159</v>
      </c>
      <c r="F121" s="37">
        <f t="shared" si="3"/>
        <v>-0.64795936136116117</v>
      </c>
      <c r="G121" s="37">
        <f t="shared" si="4"/>
        <v>1.5906983313057177</v>
      </c>
    </row>
    <row r="122" spans="1:7">
      <c r="A122" s="16" t="s">
        <v>281</v>
      </c>
      <c r="B122">
        <v>89328.604935437907</v>
      </c>
      <c r="C122">
        <v>82003.125698621458</v>
      </c>
      <c r="D122">
        <f t="shared" si="2"/>
        <v>90450.173456889621</v>
      </c>
      <c r="F122" s="37">
        <f t="shared" si="3"/>
        <v>-1.5751660397706813</v>
      </c>
      <c r="G122" s="37">
        <f t="shared" si="4"/>
        <v>-4.0487434695782198</v>
      </c>
    </row>
    <row r="123" spans="1:7">
      <c r="A123" s="16" t="s">
        <v>282</v>
      </c>
      <c r="B123">
        <v>88514.479894216594</v>
      </c>
      <c r="C123">
        <v>80626.676592545249</v>
      </c>
      <c r="D123">
        <f t="shared" si="2"/>
        <v>88931.937909908927</v>
      </c>
      <c r="F123" s="37">
        <f t="shared" si="3"/>
        <v>-0.9113822406716432</v>
      </c>
      <c r="G123" s="37">
        <f t="shared" si="4"/>
        <v>-1.6785324880602026</v>
      </c>
    </row>
    <row r="124" spans="1:7">
      <c r="A124" s="16" t="s">
        <v>283</v>
      </c>
      <c r="B124">
        <v>88150.609906555997</v>
      </c>
      <c r="C124">
        <v>81134.137447771529</v>
      </c>
      <c r="D124">
        <f t="shared" si="2"/>
        <v>89491.671724769723</v>
      </c>
      <c r="F124" s="37">
        <f t="shared" si="3"/>
        <v>-0.41108526886839414</v>
      </c>
      <c r="G124" s="37">
        <f t="shared" si="4"/>
        <v>0.62939572443347913</v>
      </c>
    </row>
    <row r="125" spans="1:7">
      <c r="A125" s="16" t="s">
        <v>284</v>
      </c>
      <c r="B125">
        <v>86291.953101845997</v>
      </c>
      <c r="C125">
        <v>80460.944928872501</v>
      </c>
      <c r="D125">
        <f t="shared" si="2"/>
        <v>88749.134417983601</v>
      </c>
      <c r="F125" s="37">
        <f t="shared" si="3"/>
        <v>-2.1085013554418608</v>
      </c>
      <c r="G125" s="37">
        <f t="shared" si="4"/>
        <v>-0.82972783106541881</v>
      </c>
    </row>
    <row r="126" spans="1:7">
      <c r="A126" s="16" t="s">
        <v>285</v>
      </c>
      <c r="B126">
        <v>84975.997930143203</v>
      </c>
      <c r="C126">
        <v>77862.761968802966</v>
      </c>
      <c r="D126">
        <f t="shared" si="2"/>
        <v>85883.315616457417</v>
      </c>
      <c r="F126" s="37">
        <f t="shared" si="3"/>
        <v>-1.525003345502729</v>
      </c>
      <c r="G126" s="37">
        <f t="shared" si="4"/>
        <v>-3.2291231011098986</v>
      </c>
    </row>
    <row r="127" spans="1:7">
      <c r="A127" s="16" t="s">
        <v>286</v>
      </c>
      <c r="B127">
        <v>84240.757057569601</v>
      </c>
      <c r="C127">
        <v>77349.575986969256</v>
      </c>
      <c r="D127">
        <f t="shared" si="2"/>
        <v>85317.266936275424</v>
      </c>
      <c r="F127" s="37">
        <f t="shared" si="3"/>
        <v>-0.86523358416811247</v>
      </c>
      <c r="G127" s="37">
        <f t="shared" si="4"/>
        <v>-0.65909039039653283</v>
      </c>
    </row>
    <row r="128" spans="1:7">
      <c r="A128" s="16" t="s">
        <v>287</v>
      </c>
      <c r="B128">
        <v>82056.127742735494</v>
      </c>
      <c r="C128">
        <v>75712.891709902091</v>
      </c>
      <c r="D128">
        <f t="shared" si="2"/>
        <v>83511.989692344985</v>
      </c>
      <c r="F128" s="37">
        <f t="shared" si="3"/>
        <v>-2.5933163365817635</v>
      </c>
      <c r="G128" s="37">
        <f t="shared" si="4"/>
        <v>-2.1159576586985973</v>
      </c>
    </row>
    <row r="129" spans="1:7">
      <c r="A129" s="16" t="s">
        <v>288</v>
      </c>
      <c r="B129">
        <v>80969.465192418706</v>
      </c>
      <c r="C129">
        <v>75186.746124746162</v>
      </c>
      <c r="D129">
        <f t="shared" si="2"/>
        <v>82931.646454992864</v>
      </c>
      <c r="F129" s="37">
        <f t="shared" si="3"/>
        <v>-1.3242917746785765</v>
      </c>
      <c r="G129" s="37">
        <f t="shared" si="4"/>
        <v>-0.69492205788663775</v>
      </c>
    </row>
    <row r="130" spans="1:7">
      <c r="A130" s="16" t="s">
        <v>289</v>
      </c>
      <c r="B130">
        <v>79784.168809689101</v>
      </c>
      <c r="C130">
        <v>74207.188124631706</v>
      </c>
      <c r="D130">
        <f t="shared" si="2"/>
        <v>81851.18531077911</v>
      </c>
      <c r="F130" s="37">
        <f t="shared" si="3"/>
        <v>-1.4638807109727425</v>
      </c>
      <c r="G130" s="37">
        <f t="shared" si="4"/>
        <v>-1.3028333457724361</v>
      </c>
    </row>
    <row r="131" spans="1:7">
      <c r="A131" s="16" t="s">
        <v>290</v>
      </c>
      <c r="B131">
        <v>77959.944686050003</v>
      </c>
      <c r="C131">
        <v>71117.409007671216</v>
      </c>
      <c r="D131">
        <f t="shared" si="2"/>
        <v>78443.131597074767</v>
      </c>
      <c r="F131" s="37">
        <f t="shared" si="3"/>
        <v>-2.2864487414670731</v>
      </c>
      <c r="G131" s="37">
        <f t="shared" si="4"/>
        <v>-4.1637194388381538</v>
      </c>
    </row>
    <row r="132" spans="1:7">
      <c r="A132" s="16" t="s">
        <v>291</v>
      </c>
      <c r="B132">
        <v>76645.616548044607</v>
      </c>
      <c r="C132">
        <v>70907.537877898256</v>
      </c>
      <c r="D132">
        <f t="shared" si="2"/>
        <v>78211.641883361619</v>
      </c>
      <c r="F132" s="37">
        <f t="shared" si="3"/>
        <v>-1.6859018349721588</v>
      </c>
      <c r="G132" s="37">
        <f t="shared" si="4"/>
        <v>-0.29510514050128389</v>
      </c>
    </row>
    <row r="133" spans="1:7">
      <c r="A133" s="16" t="s">
        <v>292</v>
      </c>
      <c r="B133">
        <v>81642.713656155101</v>
      </c>
      <c r="C133">
        <v>70626.50723634426</v>
      </c>
      <c r="D133">
        <f t="shared" ref="D133:D151" si="5">D134/(C134/C133)</f>
        <v>77901.662598319715</v>
      </c>
      <c r="F133" s="37">
        <f t="shared" si="3"/>
        <v>6.5197428544111258</v>
      </c>
      <c r="G133" s="37">
        <f t="shared" si="4"/>
        <v>-0.39633394412583733</v>
      </c>
    </row>
    <row r="134" spans="1:7">
      <c r="A134" s="16" t="s">
        <v>293</v>
      </c>
      <c r="B134">
        <v>77347.127838311004</v>
      </c>
      <c r="C134">
        <v>69476.610180441043</v>
      </c>
      <c r="D134">
        <f t="shared" si="5"/>
        <v>76633.31596789656</v>
      </c>
      <c r="F134" s="37">
        <f t="shared" si="3"/>
        <v>-5.2614441944388357</v>
      </c>
      <c r="G134" s="37">
        <f t="shared" si="4"/>
        <v>-1.6281380757726116</v>
      </c>
    </row>
    <row r="135" spans="1:7">
      <c r="A135" s="16" t="s">
        <v>294</v>
      </c>
      <c r="B135">
        <v>77968.677303258097</v>
      </c>
      <c r="C135">
        <v>70403.724609054319</v>
      </c>
      <c r="D135">
        <f t="shared" si="5"/>
        <v>77655.931388565397</v>
      </c>
      <c r="F135" s="37">
        <f t="shared" si="3"/>
        <v>0.80358441524344126</v>
      </c>
      <c r="G135" s="37">
        <f t="shared" si="4"/>
        <v>1.3344266886444522</v>
      </c>
    </row>
    <row r="136" spans="1:7">
      <c r="A136" s="16" t="s">
        <v>295</v>
      </c>
      <c r="B136">
        <v>77896.679932057101</v>
      </c>
      <c r="C136">
        <v>70822.6867343255</v>
      </c>
      <c r="D136">
        <f t="shared" si="5"/>
        <v>78118.050320981682</v>
      </c>
      <c r="F136" s="37">
        <f t="shared" si="3"/>
        <v>-9.234140387037737E-2</v>
      </c>
      <c r="G136" s="37">
        <f t="shared" si="4"/>
        <v>0.59508517141335648</v>
      </c>
    </row>
    <row r="137" spans="1:7">
      <c r="A137" s="16" t="s">
        <v>296</v>
      </c>
      <c r="B137">
        <v>76445.236440038105</v>
      </c>
      <c r="C137">
        <v>69875.82519574606</v>
      </c>
      <c r="D137">
        <f t="shared" si="5"/>
        <v>77073.653663238088</v>
      </c>
      <c r="F137" s="37">
        <f t="shared" si="3"/>
        <v>-1.8632931381478257</v>
      </c>
      <c r="G137" s="37">
        <f t="shared" si="4"/>
        <v>-1.3369466511929495</v>
      </c>
    </row>
    <row r="138" spans="1:7">
      <c r="A138" s="16" t="s">
        <v>297</v>
      </c>
      <c r="B138">
        <v>76413.183003828395</v>
      </c>
      <c r="C138">
        <v>70095.431632212247</v>
      </c>
      <c r="D138">
        <f t="shared" si="5"/>
        <v>77315.881506401274</v>
      </c>
      <c r="F138" s="37">
        <f t="shared" si="3"/>
        <v>-4.1929932723605567E-2</v>
      </c>
      <c r="G138" s="37">
        <f t="shared" si="4"/>
        <v>0.31428099181798341</v>
      </c>
    </row>
    <row r="139" spans="1:7">
      <c r="A139" s="16" t="s">
        <v>298</v>
      </c>
      <c r="B139">
        <v>75283.907376228701</v>
      </c>
      <c r="C139">
        <v>68680.83490636092</v>
      </c>
      <c r="D139">
        <f t="shared" si="5"/>
        <v>75755.568797163272</v>
      </c>
      <c r="F139" s="37">
        <f t="shared" si="3"/>
        <v>-1.4778544528672666</v>
      </c>
      <c r="G139" s="37">
        <f t="shared" si="4"/>
        <v>-2.0181011699502149</v>
      </c>
    </row>
    <row r="140" spans="1:7">
      <c r="A140" s="16" t="s">
        <v>299</v>
      </c>
      <c r="B140">
        <v>74627.863391896899</v>
      </c>
      <c r="C140">
        <v>67729.202856058924</v>
      </c>
      <c r="D140">
        <f t="shared" si="5"/>
        <v>74705.910222765815</v>
      </c>
      <c r="F140" s="37">
        <f t="shared" si="3"/>
        <v>-0.87142658663191819</v>
      </c>
      <c r="G140" s="37">
        <f t="shared" si="4"/>
        <v>-1.3855860249798124</v>
      </c>
    </row>
    <row r="141" spans="1:7">
      <c r="A141" s="16" t="s">
        <v>300</v>
      </c>
      <c r="B141">
        <v>75318.846356468406</v>
      </c>
      <c r="C141">
        <v>68558.708336283511</v>
      </c>
      <c r="D141">
        <f t="shared" si="5"/>
        <v>75620.862109423164</v>
      </c>
      <c r="F141" s="37">
        <f t="shared" si="3"/>
        <v>0.92590479368666045</v>
      </c>
      <c r="G141" s="37">
        <f t="shared" si="4"/>
        <v>1.224738289017635</v>
      </c>
    </row>
    <row r="142" spans="1:7">
      <c r="A142" s="16" t="s">
        <v>301</v>
      </c>
      <c r="B142">
        <v>77048.882446494303</v>
      </c>
      <c r="C142">
        <v>70139.349276616136</v>
      </c>
      <c r="D142">
        <f t="shared" si="5"/>
        <v>77364.323056894718</v>
      </c>
      <c r="F142" s="37">
        <f t="shared" si="3"/>
        <v>2.2969497990423138</v>
      </c>
      <c r="G142" s="37">
        <f t="shared" si="4"/>
        <v>2.3055290548642082</v>
      </c>
    </row>
    <row r="143" spans="1:7">
      <c r="A143" s="16" t="s">
        <v>302</v>
      </c>
      <c r="B143">
        <v>77049.928412128604</v>
      </c>
      <c r="C143">
        <v>69959.746182947172</v>
      </c>
      <c r="D143">
        <f t="shared" si="5"/>
        <v>77166.219254907264</v>
      </c>
      <c r="F143" s="37">
        <f t="shared" si="3"/>
        <v>1.3575351141881242E-3</v>
      </c>
      <c r="G143" s="37">
        <f t="shared" si="4"/>
        <v>-0.2560660963087158</v>
      </c>
    </row>
    <row r="144" spans="1:7">
      <c r="A144" s="16" t="s">
        <v>303</v>
      </c>
      <c r="B144">
        <v>77850.504195826099</v>
      </c>
      <c r="C144">
        <v>71085.413193687607</v>
      </c>
      <c r="D144">
        <f t="shared" si="5"/>
        <v>78407.839931055249</v>
      </c>
      <c r="F144" s="37">
        <f t="shared" si="3"/>
        <v>1.0390350778982427</v>
      </c>
      <c r="G144" s="37">
        <f t="shared" si="4"/>
        <v>1.6090210044455766</v>
      </c>
    </row>
    <row r="145" spans="1:7">
      <c r="A145" s="16" t="s">
        <v>304</v>
      </c>
      <c r="B145">
        <v>80373.108714253001</v>
      </c>
      <c r="C145">
        <v>72571.837695090173</v>
      </c>
      <c r="D145">
        <f t="shared" si="5"/>
        <v>80047.379312475343</v>
      </c>
      <c r="F145" s="37">
        <f t="shared" si="3"/>
        <v>3.2403187936734579</v>
      </c>
      <c r="G145" s="37">
        <f t="shared" si="4"/>
        <v>2.0910401088229946</v>
      </c>
    </row>
    <row r="146" spans="1:7">
      <c r="A146" s="16" t="s">
        <v>305</v>
      </c>
      <c r="B146">
        <v>76438.41123713</v>
      </c>
      <c r="C146">
        <v>69656.159824496717</v>
      </c>
      <c r="D146">
        <f t="shared" si="5"/>
        <v>76831.36081448746</v>
      </c>
      <c r="F146" s="37">
        <f t="shared" si="3"/>
        <v>-4.8955397396806655</v>
      </c>
      <c r="G146" s="37">
        <f t="shared" si="4"/>
        <v>-4.0176437075269416</v>
      </c>
    </row>
    <row r="147" spans="1:7">
      <c r="A147" s="16" t="s">
        <v>306</v>
      </c>
      <c r="B147">
        <v>77055.411833601698</v>
      </c>
      <c r="C147">
        <v>69230.49779795931</v>
      </c>
      <c r="D147">
        <f t="shared" si="5"/>
        <v>76361.851831673572</v>
      </c>
      <c r="F147" s="37">
        <f t="shared" si="3"/>
        <v>0.80718657869225385</v>
      </c>
      <c r="G147" s="37">
        <f t="shared" si="4"/>
        <v>-0.61109028635786267</v>
      </c>
    </row>
    <row r="148" spans="1:7">
      <c r="A148" s="16" t="s">
        <v>307</v>
      </c>
      <c r="B148">
        <v>76824.3933966568</v>
      </c>
      <c r="C148">
        <v>68259.764821574907</v>
      </c>
      <c r="D148">
        <f t="shared" si="5"/>
        <v>75291.124766744528</v>
      </c>
      <c r="F148" s="37">
        <f t="shared" si="3"/>
        <v>-0.2998081918551998</v>
      </c>
      <c r="G148" s="37">
        <f t="shared" si="4"/>
        <v>-1.4021753522809655</v>
      </c>
    </row>
    <row r="149" spans="1:7">
      <c r="A149" s="16" t="s">
        <v>308</v>
      </c>
      <c r="B149">
        <v>77058.743644254195</v>
      </c>
      <c r="C149">
        <v>69567.654463318511</v>
      </c>
      <c r="D149">
        <f t="shared" si="5"/>
        <v>76733.73861774517</v>
      </c>
      <c r="F149" s="37">
        <f t="shared" si="3"/>
        <v>0.30504666192079366</v>
      </c>
      <c r="G149" s="37">
        <f t="shared" si="4"/>
        <v>1.9160476822068118</v>
      </c>
    </row>
    <row r="150" spans="1:7">
      <c r="A150" s="16" t="s">
        <v>309</v>
      </c>
      <c r="B150">
        <v>78175.1632168465</v>
      </c>
      <c r="C150">
        <v>70490.246624680818</v>
      </c>
      <c r="D150">
        <f t="shared" si="5"/>
        <v>77751.365937609517</v>
      </c>
      <c r="F150" s="37">
        <f t="shared" si="3"/>
        <v>1.448790260254329</v>
      </c>
      <c r="G150" s="37">
        <f t="shared" si="4"/>
        <v>1.3261797720214519</v>
      </c>
    </row>
    <row r="151" spans="1:7">
      <c r="A151" s="16" t="s">
        <v>310</v>
      </c>
      <c r="B151">
        <v>77852.766694420701</v>
      </c>
      <c r="C151">
        <v>71529.200512386786</v>
      </c>
      <c r="D151">
        <f t="shared" si="5"/>
        <v>78897.341271550904</v>
      </c>
      <c r="F151" s="37">
        <f t="shared" si="3"/>
        <v>-0.41240274936364951</v>
      </c>
      <c r="G151" s="37">
        <f t="shared" si="4"/>
        <v>1.4738973651742038</v>
      </c>
    </row>
    <row r="152" spans="1:7">
      <c r="A152" s="16" t="s">
        <v>311</v>
      </c>
      <c r="B152">
        <v>82474.5270418047</v>
      </c>
      <c r="C152">
        <v>73759.970903588619</v>
      </c>
      <c r="D152">
        <f>D153/(C153/C152)</f>
        <v>81357.900757639989</v>
      </c>
      <c r="F152" s="37">
        <f t="shared" si="3"/>
        <v>5.9365396293812323</v>
      </c>
      <c r="G152" s="37">
        <f t="shared" si="4"/>
        <v>3.1186849219928314</v>
      </c>
    </row>
    <row r="153" spans="1:7">
      <c r="A153" s="16" t="s">
        <v>312</v>
      </c>
      <c r="B153">
        <v>79961.744187382894</v>
      </c>
      <c r="C153">
        <v>72494.199945390108</v>
      </c>
      <c r="D153">
        <f>B153</f>
        <v>79961.744187382894</v>
      </c>
      <c r="F153" s="37">
        <f t="shared" si="3"/>
        <v>-3.0467381196961907</v>
      </c>
      <c r="G153" s="37">
        <f t="shared" si="4"/>
        <v>-1.7160675942415882</v>
      </c>
    </row>
    <row r="154" spans="1:7">
      <c r="A154" s="16" t="s">
        <v>313</v>
      </c>
      <c r="B154">
        <v>81723.285067273202</v>
      </c>
      <c r="D154">
        <f>B154</f>
        <v>81723.285067273202</v>
      </c>
    </row>
    <row r="155" spans="1:7">
      <c r="A155" s="16" t="s">
        <v>314</v>
      </c>
      <c r="B155">
        <v>84631.396636944206</v>
      </c>
      <c r="D155">
        <f t="shared" ref="D155:D184" si="6">B155</f>
        <v>84631.396636944206</v>
      </c>
    </row>
    <row r="156" spans="1:7">
      <c r="A156" s="16" t="s">
        <v>315</v>
      </c>
      <c r="B156">
        <v>84545.751562361795</v>
      </c>
      <c r="D156">
        <f t="shared" si="6"/>
        <v>84545.751562361795</v>
      </c>
    </row>
    <row r="157" spans="1:7">
      <c r="A157" s="16" t="s">
        <v>316</v>
      </c>
      <c r="B157">
        <v>87132.374303085599</v>
      </c>
      <c r="D157">
        <f t="shared" si="6"/>
        <v>87132.374303085599</v>
      </c>
    </row>
    <row r="158" spans="1:7">
      <c r="A158" s="16" t="s">
        <v>317</v>
      </c>
      <c r="B158">
        <v>88846.195513800907</v>
      </c>
      <c r="D158">
        <f t="shared" si="6"/>
        <v>88846.195513800907</v>
      </c>
    </row>
    <row r="159" spans="1:7">
      <c r="A159" s="16" t="s">
        <v>318</v>
      </c>
      <c r="B159">
        <v>91549.171331357997</v>
      </c>
      <c r="D159">
        <f t="shared" si="6"/>
        <v>91549.171331357997</v>
      </c>
    </row>
    <row r="160" spans="1:7">
      <c r="A160" s="16" t="s">
        <v>319</v>
      </c>
      <c r="B160">
        <v>91028.687643668905</v>
      </c>
      <c r="D160">
        <f t="shared" si="6"/>
        <v>91028.687643668905</v>
      </c>
    </row>
    <row r="161" spans="1:4">
      <c r="A161" s="16" t="s">
        <v>320</v>
      </c>
      <c r="B161">
        <v>90368.347451261798</v>
      </c>
      <c r="D161">
        <f t="shared" si="6"/>
        <v>90368.347451261798</v>
      </c>
    </row>
    <row r="162" spans="1:4">
      <c r="A162" s="16" t="s">
        <v>321</v>
      </c>
      <c r="B162">
        <v>94154.529987061003</v>
      </c>
      <c r="D162">
        <f t="shared" si="6"/>
        <v>94154.529987061003</v>
      </c>
    </row>
    <row r="163" spans="1:4">
      <c r="A163" s="16" t="s">
        <v>322</v>
      </c>
      <c r="B163">
        <v>92401.677106967603</v>
      </c>
      <c r="D163">
        <f t="shared" si="6"/>
        <v>92401.677106967603</v>
      </c>
    </row>
    <row r="164" spans="1:4">
      <c r="A164" s="16" t="s">
        <v>323</v>
      </c>
      <c r="B164">
        <v>94654.671180975798</v>
      </c>
      <c r="D164">
        <f t="shared" si="6"/>
        <v>94654.671180975798</v>
      </c>
    </row>
    <row r="165" spans="1:4">
      <c r="A165" s="16" t="s">
        <v>324</v>
      </c>
      <c r="B165">
        <v>95756.438711149094</v>
      </c>
      <c r="D165">
        <f t="shared" si="6"/>
        <v>95756.438711149094</v>
      </c>
    </row>
    <row r="166" spans="1:4">
      <c r="A166" s="16" t="s">
        <v>325</v>
      </c>
      <c r="B166">
        <v>95636.559560863607</v>
      </c>
      <c r="D166">
        <f t="shared" si="6"/>
        <v>95636.559560863607</v>
      </c>
    </row>
    <row r="167" spans="1:4">
      <c r="A167" s="16" t="s">
        <v>326</v>
      </c>
      <c r="B167">
        <v>98694.776760279405</v>
      </c>
      <c r="D167">
        <f t="shared" si="6"/>
        <v>98694.776760279405</v>
      </c>
    </row>
    <row r="168" spans="1:4">
      <c r="A168" s="16" t="s">
        <v>327</v>
      </c>
      <c r="B168">
        <v>102964.484552469</v>
      </c>
      <c r="D168">
        <f t="shared" si="6"/>
        <v>102964.484552469</v>
      </c>
    </row>
    <row r="169" spans="1:4">
      <c r="A169" s="16" t="s">
        <v>328</v>
      </c>
      <c r="B169">
        <v>103942.55486975099</v>
      </c>
      <c r="D169">
        <f t="shared" si="6"/>
        <v>103942.55486975099</v>
      </c>
    </row>
    <row r="170" spans="1:4">
      <c r="A170" s="16" t="s">
        <v>329</v>
      </c>
      <c r="B170">
        <v>104553.632285556</v>
      </c>
      <c r="D170">
        <f t="shared" si="6"/>
        <v>104553.632285556</v>
      </c>
    </row>
    <row r="171" spans="1:4">
      <c r="A171" s="16" t="s">
        <v>330</v>
      </c>
      <c r="B171">
        <v>105883.888035863</v>
      </c>
      <c r="D171">
        <f t="shared" si="6"/>
        <v>105883.888035863</v>
      </c>
    </row>
    <row r="172" spans="1:4">
      <c r="A172" s="16" t="s">
        <v>331</v>
      </c>
      <c r="B172">
        <v>108869.38277492</v>
      </c>
      <c r="D172">
        <f t="shared" si="6"/>
        <v>108869.38277492</v>
      </c>
    </row>
    <row r="173" spans="1:4">
      <c r="A173" s="16" t="s">
        <v>332</v>
      </c>
      <c r="B173">
        <v>111967.053017343</v>
      </c>
      <c r="D173">
        <f t="shared" si="6"/>
        <v>111967.053017343</v>
      </c>
    </row>
    <row r="174" spans="1:4">
      <c r="A174" s="16" t="s">
        <v>333</v>
      </c>
      <c r="B174">
        <v>115825.62865256199</v>
      </c>
      <c r="D174">
        <f t="shared" si="6"/>
        <v>115825.62865256199</v>
      </c>
    </row>
    <row r="175" spans="1:4">
      <c r="A175" s="16" t="s">
        <v>334</v>
      </c>
      <c r="B175">
        <v>119476.356113038</v>
      </c>
      <c r="D175">
        <f t="shared" si="6"/>
        <v>119476.356113038</v>
      </c>
    </row>
    <row r="176" spans="1:4">
      <c r="A176" s="16" t="s">
        <v>335</v>
      </c>
      <c r="B176">
        <v>122886.03922603901</v>
      </c>
      <c r="D176">
        <f t="shared" si="6"/>
        <v>122886.03922603901</v>
      </c>
    </row>
    <row r="177" spans="1:4">
      <c r="A177" s="16" t="s">
        <v>336</v>
      </c>
      <c r="B177">
        <v>127544.29546701</v>
      </c>
      <c r="D177">
        <f t="shared" si="6"/>
        <v>127544.29546701</v>
      </c>
    </row>
    <row r="178" spans="1:4">
      <c r="A178" s="16" t="s">
        <v>337</v>
      </c>
      <c r="B178">
        <v>129773.71100687201</v>
      </c>
      <c r="D178">
        <f t="shared" si="6"/>
        <v>129773.71100687201</v>
      </c>
    </row>
    <row r="179" spans="1:4">
      <c r="A179" s="16" t="s">
        <v>338</v>
      </c>
      <c r="B179">
        <v>131267.44274975301</v>
      </c>
      <c r="D179">
        <f t="shared" si="6"/>
        <v>131267.44274975301</v>
      </c>
    </row>
    <row r="180" spans="1:4">
      <c r="A180" s="16" t="s">
        <v>339</v>
      </c>
      <c r="B180">
        <v>131708.36943871001</v>
      </c>
      <c r="D180">
        <f t="shared" si="6"/>
        <v>131708.36943871001</v>
      </c>
    </row>
    <row r="181" spans="1:4">
      <c r="A181" s="16" t="s">
        <v>340</v>
      </c>
      <c r="B181">
        <v>133468.52760703</v>
      </c>
      <c r="D181">
        <f t="shared" si="6"/>
        <v>133468.52760703</v>
      </c>
    </row>
    <row r="182" spans="1:4">
      <c r="A182" s="16" t="s">
        <v>341</v>
      </c>
      <c r="B182">
        <v>136652.04199719999</v>
      </c>
      <c r="D182">
        <f t="shared" si="6"/>
        <v>136652.04199719999</v>
      </c>
    </row>
    <row r="183" spans="1:4">
      <c r="A183" s="16" t="s">
        <v>342</v>
      </c>
      <c r="B183">
        <v>139318.58478769101</v>
      </c>
      <c r="D183">
        <f t="shared" si="6"/>
        <v>139318.58478769101</v>
      </c>
    </row>
    <row r="184" spans="1:4">
      <c r="A184" s="16" t="s">
        <v>343</v>
      </c>
      <c r="B184">
        <v>140275.37704928499</v>
      </c>
      <c r="D184">
        <f t="shared" si="6"/>
        <v>140275.37704928499</v>
      </c>
    </row>
    <row r="185" spans="1:4">
      <c r="A185" s="16" t="s">
        <v>344</v>
      </c>
    </row>
  </sheetData>
  <pageMargins left="0.7" right="0.7" top="0.75" bottom="0.75" header="0.3" footer="0.3"/>
  <pageSetup paperSize="9" orientation="portrait" horizontalDpi="300" verticalDpi="0" r:id="rId1"/>
  <drawing r:id="rId2"/>
</worksheet>
</file>

<file path=docMetadata/LabelInfo.xml><?xml version="1.0" encoding="utf-8"?>
<clbl:labelList xmlns:clbl="http://schemas.microsoft.com/office/2020/mipLabelMetadata">
  <clbl:label id="{82be4c8c-b0de-4be4-9e05-52118d4d2187}" enabled="1" method="Privileged" siteId="{43f10d24-b9bf-46da-a9c8-15c1b0990ce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Introduction</vt:lpstr>
      <vt:lpstr>Definitions</vt:lpstr>
      <vt:lpstr>AWMD_Updated</vt:lpstr>
      <vt:lpstr>AWMD_exIreland</vt:lpstr>
      <vt:lpstr>Sheet1</vt:lpstr>
      <vt:lpstr>awm19up18</vt:lpstr>
      <vt:lpstr>Sheet2</vt:lpstr>
      <vt:lpstr>data</vt:lpstr>
      <vt:lpstr>GIN_EA</vt:lpstr>
      <vt:lpstr>EA_transformed</vt:lpstr>
      <vt:lpstr>POP</vt:lpstr>
      <vt:lpstr>DE_RAW</vt:lpstr>
      <vt:lpstr>REA_transformed</vt:lpstr>
      <vt:lpstr>DE_transformed</vt:lpstr>
      <vt:lpstr>EA_Fiscaldatabase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Rannenberg, Ansgar-Romero</dc:creator>
  <cp:lastModifiedBy>Rannenberg Ansgar</cp:lastModifiedBy>
  <dcterms:created xsi:type="dcterms:W3CDTF">2026-03-30T13:41:43Z</dcterms:created>
  <dcterms:modified xsi:type="dcterms:W3CDTF">2026-04-27T20:46:59Z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da18b0-dae3-4c1e-8278-86f688a3028c_Enabled">
    <vt:lpwstr>true</vt:lpwstr>
  </property>
  <property fmtid="{D5CDD505-2E9C-101B-9397-08002B2CF9AE}" pid="3" name="MSIP_Label_23da18b0-dae3-4c1e-8278-86f688a3028c_SetDate">
    <vt:lpwstr>2026-03-30T10:19:47Z</vt:lpwstr>
  </property>
  <property fmtid="{D5CDD505-2E9C-101B-9397-08002B2CF9AE}" pid="4" name="MSIP_Label_23da18b0-dae3-4c1e-8278-86f688a3028c_Method">
    <vt:lpwstr>Privileged</vt:lpwstr>
  </property>
  <property fmtid="{D5CDD505-2E9C-101B-9397-08002B2CF9AE}" pid="5" name="MSIP_Label_23da18b0-dae3-4c1e-8278-86f688a3028c_Name">
    <vt:lpwstr>ECB-RESTRICTED</vt:lpwstr>
  </property>
  <property fmtid="{D5CDD505-2E9C-101B-9397-08002B2CF9AE}" pid="6" name="MSIP_Label_23da18b0-dae3-4c1e-8278-86f688a3028c_SiteId">
    <vt:lpwstr>b84ee435-4816-49d2-8d92-e740dbda4064</vt:lpwstr>
  </property>
  <property fmtid="{D5CDD505-2E9C-101B-9397-08002B2CF9AE}" pid="7" name="MSIP_Label_23da18b0-dae3-4c1e-8278-86f688a3028c_ActionId">
    <vt:lpwstr>397aad89-38f8-4f61-82e6-438d37ad1ecd</vt:lpwstr>
  </property>
  <property fmtid="{D5CDD505-2E9C-101B-9397-08002B2CF9AE}" pid="8" name="MSIP_Label_23da18b0-dae3-4c1e-8278-86f688a3028c_ContentBits">
    <vt:lpwstr>1</vt:lpwstr>
  </property>
  <property fmtid="{D5CDD505-2E9C-101B-9397-08002B2CF9AE}" pid="9" name="MSIP_Label_23da18b0-dae3-4c1e-8278-86f688a3028c_Tag">
    <vt:lpwstr>10, 0, 1, 1</vt:lpwstr>
  </property>
</Properties>
</file>